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codeName="{564CA151-5A5B-428A-3C10-775976492406}"/>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23- Esc. Batalla de Tucuman\Proyecto Ejecutivo\05- Documentación Escrita\"/>
    </mc:Choice>
  </mc:AlternateContent>
  <xr:revisionPtr revIDLastSave="0" documentId="13_ncr:1_{AD9CA24F-221A-44FC-B7C7-68A8AA9E6654}" xr6:coauthVersionLast="45" xr6:coauthVersionMax="45" xr10:uidLastSave="{00000000-0000-0000-0000-000000000000}"/>
  <bookViews>
    <workbookView xWindow="-120" yWindow="-120" windowWidth="29040" windowHeight="15840" tabRatio="855" firstSheet="2" activeTab="10"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CVP" sheetId="19" r:id="rId11"/>
    <sheet name="INDICES" sheetId="20" r:id="rId12"/>
    <sheet name="Items - Códigos" sheetId="12" r:id="rId13"/>
  </sheets>
  <functionGroups builtInGroupCount="19"/>
  <externalReferences>
    <externalReference r:id="rId14"/>
  </externalReferences>
  <definedNames>
    <definedName name="__123Graph_AGRAUDAP" localSheetId="2" hidden="1">[1]P.TRABAJO!#REF!</definedName>
    <definedName name="__123Graph_AGRAUDAP" localSheetId="1" hidden="1">[1]P.TRABAJO!#REF!</definedName>
    <definedName name="__123Graph_AGRAUDAP" localSheetId="12" hidden="1">[1]P.TRABAJO!#REF!</definedName>
    <definedName name="__123Graph_AGRAUDAP" hidden="1">[1]P.TRABAJO!#REF!</definedName>
    <definedName name="__123Graph_LBL_AGRAUDAP" localSheetId="2" hidden="1">[1]P.TRABAJO!#REF!</definedName>
    <definedName name="__123Graph_LBL_AGRAUDAP" localSheetId="1" hidden="1">[1]P.TRABAJO!#REF!</definedName>
    <definedName name="__123Graph_LBL_AGRAUDAP" localSheetId="12" hidden="1">[1]P.TRABAJO!#REF!</definedName>
    <definedName name="__123Graph_LBL_AGRAUDAP" hidden="1">[1]P.TRABAJO!#REF!</definedName>
    <definedName name="__123Graph_XGRAUDAP" localSheetId="2" hidden="1">[1]P.TRABAJO!#REF!</definedName>
    <definedName name="__123Graph_XGRAUDAP" localSheetId="1" hidden="1">[1]P.TRABAJO!#REF!</definedName>
    <definedName name="__123Graph_XGRAUDAP" localSheetId="12" hidden="1">[1]P.TRABAJO!#REF!</definedName>
    <definedName name="__123Graph_XGRAUDAP" hidden="1">[1]P.TRABAJO!#REF!</definedName>
    <definedName name="_xlnm._FilterDatabase" localSheetId="4" hidden="1">AP!$H$2:$H$4251</definedName>
    <definedName name="_xlnm._FilterDatabase" localSheetId="3" hidden="1">CyP!$A$1:$A$150</definedName>
    <definedName name="_xlnm._FilterDatabase" localSheetId="2" hidden="1">Datos!#REF!</definedName>
    <definedName name="_xlnm._FilterDatabase" localSheetId="5" hidden="1">PTyCI!$D$1:$D$144</definedName>
    <definedName name="Anticipo_Financiero">Datos!$B$8</definedName>
    <definedName name="_xlnm.Print_Area" localSheetId="4">AP!$A$2:$G$4251</definedName>
    <definedName name="_xlnm.Print_Area" localSheetId="3">CyP!$A$18:$I$150</definedName>
    <definedName name="_xlnm.Print_Area" localSheetId="2">Datos!$A$1:$I$114</definedName>
    <definedName name="_xlnm.Print_Area" localSheetId="5">PTyCI!$A$13:$K$141</definedName>
    <definedName name="Beneficio">Datos!$B$15</definedName>
    <definedName name="Coeficiente_Paso">Datos!$B$18</definedName>
    <definedName name="Comitente">Datos!$B$2</definedName>
    <definedName name="Contratista">Datos!$B$13</definedName>
    <definedName name="Costo_Obra">CyP!$F$139</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CyP!$H$139</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#REF!</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5">PTyCI!$A:$D,PTyCI!$1:$12</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60" i="20" l="1"/>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4" i="20"/>
  <c r="A553" i="20"/>
  <c r="A552" i="20"/>
  <c r="A551" i="20"/>
  <c r="A550" i="20"/>
  <c r="A549" i="20"/>
  <c r="A548" i="20"/>
  <c r="A547" i="20"/>
  <c r="A546" i="20"/>
  <c r="A545" i="20"/>
  <c r="A544" i="20"/>
  <c r="A543" i="20"/>
  <c r="A542" i="20"/>
  <c r="A541" i="20"/>
  <c r="A540" i="20"/>
  <c r="A539" i="20"/>
  <c r="A538" i="20"/>
  <c r="A537" i="20"/>
  <c r="A536" i="20"/>
  <c r="A535" i="20"/>
  <c r="A534" i="20"/>
  <c r="A533" i="20"/>
  <c r="A523" i="20"/>
  <c r="A520" i="20"/>
  <c r="A519" i="20"/>
  <c r="A518" i="20"/>
  <c r="A517" i="20"/>
  <c r="A516" i="20"/>
  <c r="A506" i="20"/>
  <c r="A505" i="20"/>
  <c r="A504" i="20"/>
  <c r="A503" i="20"/>
  <c r="A501" i="20"/>
  <c r="A500" i="20"/>
  <c r="A499" i="20"/>
  <c r="A498" i="20"/>
  <c r="A497" i="20"/>
  <c r="A496" i="20"/>
  <c r="A495" i="20"/>
  <c r="A494" i="20"/>
  <c r="A493" i="20"/>
  <c r="A492" i="20"/>
  <c r="A491" i="20"/>
  <c r="A484" i="20"/>
  <c r="A483" i="20"/>
  <c r="A482" i="20"/>
  <c r="A481" i="20"/>
  <c r="A480" i="20"/>
  <c r="A479" i="20"/>
  <c r="A478" i="20"/>
  <c r="A475" i="20"/>
  <c r="A474" i="20"/>
  <c r="A473" i="20"/>
  <c r="A472" i="20"/>
  <c r="A471" i="20"/>
  <c r="A470" i="20"/>
  <c r="A469" i="20"/>
  <c r="A468" i="20"/>
  <c r="A467" i="20"/>
  <c r="A466" i="20"/>
  <c r="A465" i="20"/>
  <c r="A464" i="20"/>
  <c r="A463" i="20"/>
  <c r="A462" i="20"/>
  <c r="A461" i="20"/>
  <c r="A460" i="20"/>
  <c r="A459" i="20"/>
  <c r="A458" i="20"/>
  <c r="A457" i="20"/>
  <c r="A456" i="20"/>
  <c r="A455" i="20"/>
  <c r="A454" i="20"/>
  <c r="A445" i="20"/>
  <c r="A444" i="20"/>
  <c r="A443" i="20"/>
  <c r="A442" i="20"/>
  <c r="A441" i="20"/>
  <c r="A440" i="20"/>
  <c r="A439" i="20"/>
  <c r="A438" i="20"/>
  <c r="A437" i="20"/>
  <c r="A436" i="20"/>
  <c r="A435" i="20"/>
  <c r="A434" i="20"/>
  <c r="A433" i="20"/>
  <c r="A432" i="20"/>
  <c r="A431" i="20"/>
  <c r="A430" i="20"/>
  <c r="A429" i="20"/>
  <c r="A428"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298" i="20"/>
  <c r="A297" i="20"/>
  <c r="A296" i="20"/>
  <c r="A295" i="20"/>
  <c r="A294" i="20"/>
  <c r="A293" i="20"/>
  <c r="A292" i="20"/>
  <c r="A291" i="20"/>
  <c r="A283" i="20"/>
  <c r="A282" i="20"/>
  <c r="A281" i="20"/>
  <c r="A280" i="20"/>
  <c r="A279" i="20"/>
  <c r="A278" i="20"/>
  <c r="A277" i="20"/>
  <c r="A276" i="20"/>
  <c r="A267" i="20"/>
  <c r="A259" i="20"/>
  <c r="A258" i="20"/>
  <c r="A257" i="20"/>
  <c r="A256" i="20"/>
  <c r="A255" i="20"/>
  <c r="A254" i="20"/>
  <c r="A253" i="20"/>
  <c r="A252" i="20"/>
  <c r="A251" i="20"/>
  <c r="A250" i="20"/>
  <c r="A249" i="20"/>
  <c r="A248" i="20"/>
  <c r="A247" i="20"/>
  <c r="A246" i="20"/>
  <c r="A245" i="20"/>
  <c r="A244" i="20"/>
  <c r="A232" i="20"/>
  <c r="A231" i="20"/>
  <c r="A230" i="20"/>
  <c r="A229" i="20"/>
  <c r="A228" i="20"/>
  <c r="A227"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H14" i="19" l="1"/>
  <c r="I14" i="19" s="1"/>
  <c r="H18" i="19"/>
  <c r="I18" i="19" s="1"/>
  <c r="H17" i="19"/>
  <c r="I17" i="19" s="1"/>
  <c r="H16" i="19"/>
  <c r="I16" i="19" s="1"/>
  <c r="H15" i="19"/>
  <c r="I15" i="19" s="1"/>
  <c r="H13" i="19"/>
  <c r="I13" i="19" s="1"/>
  <c r="H12" i="19"/>
  <c r="I12" i="19" s="1"/>
  <c r="H11" i="19"/>
  <c r="I11" i="19" s="1"/>
  <c r="H10" i="19"/>
  <c r="I10" i="19" s="1"/>
  <c r="H9" i="19"/>
  <c r="I9" i="19" s="1"/>
  <c r="C5" i="9" l="1"/>
  <c r="C1" i="2" l="1"/>
  <c r="F4247" i="6" l="1"/>
  <c r="G4247" i="6" s="1"/>
  <c r="D4247" i="6"/>
  <c r="B4247" i="6"/>
  <c r="A4247"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6" i="6"/>
  <c r="G4226" i="6" s="1"/>
  <c r="D4226" i="6"/>
  <c r="B4226" i="6"/>
  <c r="A4226"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B4206" i="6"/>
  <c r="G4205" i="6"/>
  <c r="B4205" i="6"/>
  <c r="B4204" i="6"/>
  <c r="B4203" i="6"/>
  <c r="F4197" i="6"/>
  <c r="G4197" i="6" s="1"/>
  <c r="D4197" i="6"/>
  <c r="B4197" i="6"/>
  <c r="A4197"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6" i="6"/>
  <c r="G4176" i="6" s="1"/>
  <c r="D4176" i="6"/>
  <c r="B4176" i="6"/>
  <c r="A4176"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B4156" i="6"/>
  <c r="G4155" i="6"/>
  <c r="B4155" i="6"/>
  <c r="B4154" i="6"/>
  <c r="B4153" i="6"/>
  <c r="F4147" i="6"/>
  <c r="G4147" i="6" s="1"/>
  <c r="D4147" i="6"/>
  <c r="B4147" i="6"/>
  <c r="A4147"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6" i="6"/>
  <c r="G4136" i="6" s="1"/>
  <c r="D4136" i="6"/>
  <c r="B4136" i="6"/>
  <c r="A4136"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6" i="6"/>
  <c r="G4126" i="6" s="1"/>
  <c r="D4126" i="6"/>
  <c r="B4126" i="6"/>
  <c r="A4126"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B4106" i="6"/>
  <c r="G4105" i="6"/>
  <c r="B4105" i="6"/>
  <c r="B4104" i="6"/>
  <c r="B4103" i="6"/>
  <c r="F4097" i="6"/>
  <c r="G4097" i="6" s="1"/>
  <c r="D4097" i="6"/>
  <c r="B4097" i="6"/>
  <c r="A4097"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6" i="6"/>
  <c r="G4076" i="6" s="1"/>
  <c r="D4076" i="6"/>
  <c r="B4076" i="6"/>
  <c r="A4076"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B4056" i="6"/>
  <c r="G4055" i="6"/>
  <c r="B4055" i="6"/>
  <c r="B4054" i="6"/>
  <c r="B4053"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6" i="6"/>
  <c r="G4026" i="6" s="1"/>
  <c r="D4026" i="6"/>
  <c r="B4026" i="6"/>
  <c r="A4026"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B4006" i="6"/>
  <c r="G4005" i="6"/>
  <c r="B4005" i="6"/>
  <c r="B4004" i="6"/>
  <c r="B4003" i="6"/>
  <c r="F3997" i="6"/>
  <c r="G3997" i="6" s="1"/>
  <c r="D3997" i="6"/>
  <c r="B3997" i="6"/>
  <c r="A3997"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6" i="6"/>
  <c r="G3986" i="6" s="1"/>
  <c r="D3986" i="6"/>
  <c r="B3986" i="6"/>
  <c r="A3986"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B3956" i="6"/>
  <c r="G3955" i="6"/>
  <c r="B3955" i="6"/>
  <c r="B3954" i="6"/>
  <c r="B3953" i="6"/>
  <c r="F3947" i="6"/>
  <c r="G3947" i="6" s="1"/>
  <c r="D3947" i="6"/>
  <c r="B3947" i="6"/>
  <c r="A3947"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6" i="6"/>
  <c r="G3926" i="6" s="1"/>
  <c r="D3926" i="6"/>
  <c r="B3926" i="6"/>
  <c r="A3926"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B3906" i="6"/>
  <c r="G3905" i="6"/>
  <c r="B3905" i="6"/>
  <c r="B3904" i="6"/>
  <c r="B3903" i="6"/>
  <c r="F3897" i="6"/>
  <c r="G3897" i="6" s="1"/>
  <c r="D3897" i="6"/>
  <c r="B3897" i="6"/>
  <c r="A3897"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6" i="6"/>
  <c r="G3876" i="6" s="1"/>
  <c r="D3876" i="6"/>
  <c r="B3876" i="6"/>
  <c r="A3876"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B3856" i="6"/>
  <c r="G3855" i="6"/>
  <c r="B3855" i="6"/>
  <c r="B3854" i="6"/>
  <c r="B3853" i="6"/>
  <c r="F3847" i="6"/>
  <c r="G3847" i="6" s="1"/>
  <c r="D3847" i="6"/>
  <c r="B3847" i="6"/>
  <c r="A3847"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6" i="6"/>
  <c r="G3826" i="6" s="1"/>
  <c r="D3826" i="6"/>
  <c r="B3826" i="6"/>
  <c r="A3826"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B3806" i="6"/>
  <c r="G3805" i="6"/>
  <c r="B3805" i="6"/>
  <c r="B3804" i="6"/>
  <c r="B3803" i="6"/>
  <c r="F3797" i="6"/>
  <c r="G3797" i="6" s="1"/>
  <c r="D3797" i="6"/>
  <c r="B3797" i="6"/>
  <c r="A3797"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6" i="6"/>
  <c r="G3776" i="6" s="1"/>
  <c r="D3776" i="6"/>
  <c r="B3776" i="6"/>
  <c r="A3776"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B3756" i="6"/>
  <c r="G3755" i="6"/>
  <c r="B3755" i="6"/>
  <c r="B3754" i="6"/>
  <c r="B3753" i="6"/>
  <c r="F3747" i="6"/>
  <c r="G3747" i="6" s="1"/>
  <c r="D3747" i="6"/>
  <c r="B3747" i="6"/>
  <c r="A3747"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6" i="6"/>
  <c r="G3726" i="6" s="1"/>
  <c r="D3726" i="6"/>
  <c r="B3726" i="6"/>
  <c r="A3726"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B3706" i="6"/>
  <c r="G3705" i="6"/>
  <c r="B3705" i="6"/>
  <c r="B3704" i="6"/>
  <c r="B3703"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6" i="6"/>
  <c r="G3686" i="6" s="1"/>
  <c r="D3686" i="6"/>
  <c r="B3686" i="6"/>
  <c r="A3686"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6" i="6"/>
  <c r="G3676" i="6" s="1"/>
  <c r="D3676" i="6"/>
  <c r="B3676" i="6"/>
  <c r="A3676"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B3656" i="6"/>
  <c r="G3655" i="6"/>
  <c r="B3655" i="6"/>
  <c r="B3654" i="6"/>
  <c r="B3653" i="6"/>
  <c r="F3647" i="6"/>
  <c r="G3647" i="6" s="1"/>
  <c r="D3647" i="6"/>
  <c r="B3647" i="6"/>
  <c r="A3647"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B3606" i="6"/>
  <c r="G3605" i="6"/>
  <c r="B3605" i="6"/>
  <c r="B3604" i="6"/>
  <c r="B3603" i="6"/>
  <c r="F3597" i="6"/>
  <c r="G3597" i="6" s="1"/>
  <c r="D3597" i="6"/>
  <c r="B3597" i="6"/>
  <c r="A3597"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6" i="6"/>
  <c r="G3576" i="6" s="1"/>
  <c r="D3576" i="6"/>
  <c r="B3576" i="6"/>
  <c r="A3576"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B3556" i="6"/>
  <c r="G3555" i="6"/>
  <c r="B3555" i="6"/>
  <c r="B3554" i="6"/>
  <c r="B3553" i="6"/>
  <c r="F3547" i="6"/>
  <c r="G3547" i="6" s="1"/>
  <c r="D3547" i="6"/>
  <c r="B3547" i="6"/>
  <c r="A3547"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6" i="6"/>
  <c r="G3536" i="6" s="1"/>
  <c r="D3536" i="6"/>
  <c r="B3536" i="6"/>
  <c r="A3536"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6" i="6"/>
  <c r="G3526" i="6" s="1"/>
  <c r="D3526" i="6"/>
  <c r="B3526" i="6"/>
  <c r="A3526"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B3506" i="6"/>
  <c r="G3505" i="6"/>
  <c r="B3505" i="6"/>
  <c r="B3504" i="6"/>
  <c r="B3503" i="6"/>
  <c r="F3497" i="6"/>
  <c r="G3497" i="6" s="1"/>
  <c r="D3497" i="6"/>
  <c r="B3497" i="6"/>
  <c r="A3497"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6" i="6"/>
  <c r="G3476" i="6" s="1"/>
  <c r="D3476" i="6"/>
  <c r="B3476" i="6"/>
  <c r="A3476"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B3456" i="6"/>
  <c r="G3455" i="6"/>
  <c r="B3455" i="6"/>
  <c r="B3454" i="6"/>
  <c r="B3453" i="6"/>
  <c r="F3447" i="6"/>
  <c r="G3447" i="6" s="1"/>
  <c r="D3447" i="6"/>
  <c r="B3447" i="6"/>
  <c r="A3447"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6" i="6"/>
  <c r="G3426" i="6" s="1"/>
  <c r="D3426" i="6"/>
  <c r="B3426" i="6"/>
  <c r="A3426"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B3406" i="6"/>
  <c r="G3405" i="6"/>
  <c r="B3405" i="6"/>
  <c r="B3404" i="6"/>
  <c r="B3403" i="6"/>
  <c r="F3397" i="6"/>
  <c r="G3397" i="6" s="1"/>
  <c r="D3397" i="6"/>
  <c r="B3397" i="6"/>
  <c r="A3397"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6" i="6"/>
  <c r="G3386" i="6" s="1"/>
  <c r="D3386" i="6"/>
  <c r="B3386" i="6"/>
  <c r="A3386"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6" i="6"/>
  <c r="G3376" i="6" s="1"/>
  <c r="D3376" i="6"/>
  <c r="B3376" i="6"/>
  <c r="A3376"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B3356" i="6"/>
  <c r="G3355" i="6"/>
  <c r="B3355" i="6"/>
  <c r="B3354" i="6"/>
  <c r="B3353"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6" i="6"/>
  <c r="G3326" i="6" s="1"/>
  <c r="D3326" i="6"/>
  <c r="B3326" i="6"/>
  <c r="A3326"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B3306" i="6"/>
  <c r="G3305" i="6"/>
  <c r="B3305" i="6"/>
  <c r="B3304" i="6"/>
  <c r="B3303" i="6"/>
  <c r="F3297" i="6"/>
  <c r="G3297" i="6" s="1"/>
  <c r="D3297" i="6"/>
  <c r="B3297" i="6"/>
  <c r="A3297"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B3256" i="6"/>
  <c r="G3255" i="6"/>
  <c r="B3255" i="6"/>
  <c r="B3254" i="6"/>
  <c r="B3253" i="6"/>
  <c r="F3247" i="6"/>
  <c r="G3247" i="6" s="1"/>
  <c r="D3247" i="6"/>
  <c r="B3247" i="6"/>
  <c r="A3247"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6" i="6"/>
  <c r="G3236" i="6" s="1"/>
  <c r="D3236" i="6"/>
  <c r="B3236" i="6"/>
  <c r="A3236"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6" i="6"/>
  <c r="G3226" i="6" s="1"/>
  <c r="D3226" i="6"/>
  <c r="B3226" i="6"/>
  <c r="A3226"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B3206" i="6"/>
  <c r="G3205" i="6"/>
  <c r="B3205" i="6"/>
  <c r="B3204" i="6"/>
  <c r="B3203" i="6"/>
  <c r="F3197" i="6"/>
  <c r="G3197" i="6" s="1"/>
  <c r="D3197" i="6"/>
  <c r="B3197" i="6"/>
  <c r="A3197"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6" i="6"/>
  <c r="G3176" i="6" s="1"/>
  <c r="D3176" i="6"/>
  <c r="B3176" i="6"/>
  <c r="A3176"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B3156" i="6"/>
  <c r="G3155" i="6"/>
  <c r="B3155" i="6"/>
  <c r="B3154" i="6"/>
  <c r="B3153" i="6"/>
  <c r="F3147" i="6"/>
  <c r="G3147" i="6" s="1"/>
  <c r="D3147" i="6"/>
  <c r="B3147" i="6"/>
  <c r="A3147"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6" i="6"/>
  <c r="G3126" i="6" s="1"/>
  <c r="D3126" i="6"/>
  <c r="B3126" i="6"/>
  <c r="A3126"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B3106" i="6"/>
  <c r="G3105" i="6"/>
  <c r="B3105" i="6"/>
  <c r="B3104" i="6"/>
  <c r="B3103" i="6"/>
  <c r="F3097" i="6"/>
  <c r="G3097" i="6" s="1"/>
  <c r="D3097" i="6"/>
  <c r="B3097" i="6"/>
  <c r="A3097"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6" i="6"/>
  <c r="G3086" i="6" s="1"/>
  <c r="D3086" i="6"/>
  <c r="B3086" i="6"/>
  <c r="A3086"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6" i="6"/>
  <c r="G3076" i="6" s="1"/>
  <c r="D3076" i="6"/>
  <c r="B3076" i="6"/>
  <c r="A3076"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B3056" i="6"/>
  <c r="G3055" i="6"/>
  <c r="B3055" i="6"/>
  <c r="B3054" i="6"/>
  <c r="B3053" i="6"/>
  <c r="F3047" i="6"/>
  <c r="G3047" i="6" s="1"/>
  <c r="D3047" i="6"/>
  <c r="B3047" i="6"/>
  <c r="A3047"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6" i="6"/>
  <c r="G3026" i="6" s="1"/>
  <c r="D3026" i="6"/>
  <c r="B3026" i="6"/>
  <c r="A3026"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B3006" i="6"/>
  <c r="G3005" i="6"/>
  <c r="B3005" i="6"/>
  <c r="B3004" i="6"/>
  <c r="B3003"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6" i="6"/>
  <c r="G2976" i="6" s="1"/>
  <c r="D2976" i="6"/>
  <c r="B2976" i="6"/>
  <c r="A2976"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B2956" i="6"/>
  <c r="G2955" i="6"/>
  <c r="B2955" i="6"/>
  <c r="B2954" i="6"/>
  <c r="B2953" i="6"/>
  <c r="F2947" i="6"/>
  <c r="G2947" i="6" s="1"/>
  <c r="D2947" i="6"/>
  <c r="B2947" i="6"/>
  <c r="A2947"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6" i="6"/>
  <c r="G2936" i="6" s="1"/>
  <c r="D2936" i="6"/>
  <c r="B2936" i="6"/>
  <c r="A2936"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B2906" i="6"/>
  <c r="G2905" i="6"/>
  <c r="B2905" i="6"/>
  <c r="B2904" i="6"/>
  <c r="B2903" i="6"/>
  <c r="F2897" i="6"/>
  <c r="G2897" i="6" s="1"/>
  <c r="D2897" i="6"/>
  <c r="B2897" i="6"/>
  <c r="A2897"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6" i="6"/>
  <c r="G2876" i="6" s="1"/>
  <c r="D2876" i="6"/>
  <c r="B2876" i="6"/>
  <c r="A2876"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B2856" i="6"/>
  <c r="G2855" i="6"/>
  <c r="B2855" i="6"/>
  <c r="B2854" i="6"/>
  <c r="B2853" i="6"/>
  <c r="F2847" i="6"/>
  <c r="G2847" i="6" s="1"/>
  <c r="D2847" i="6"/>
  <c r="B2847" i="6"/>
  <c r="A2847"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6" i="6"/>
  <c r="G2826" i="6" s="1"/>
  <c r="D2826" i="6"/>
  <c r="B2826" i="6"/>
  <c r="A2826"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B2806" i="6"/>
  <c r="G2805" i="6"/>
  <c r="B2805" i="6"/>
  <c r="B2804" i="6"/>
  <c r="B2803" i="6"/>
  <c r="F2797" i="6"/>
  <c r="G2797" i="6" s="1"/>
  <c r="D2797" i="6"/>
  <c r="B2797" i="6"/>
  <c r="A2797"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6" i="6"/>
  <c r="G2776" i="6" s="1"/>
  <c r="D2776" i="6"/>
  <c r="B2776" i="6"/>
  <c r="A2776"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B2756" i="6"/>
  <c r="G2755" i="6"/>
  <c r="B2755" i="6"/>
  <c r="B2754" i="6"/>
  <c r="B2753" i="6"/>
  <c r="F2747" i="6"/>
  <c r="G2747" i="6" s="1"/>
  <c r="D2747" i="6"/>
  <c r="B2747" i="6"/>
  <c r="A2747"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6" i="6"/>
  <c r="G2726" i="6" s="1"/>
  <c r="D2726" i="6"/>
  <c r="B2726" i="6"/>
  <c r="A2726"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B2706" i="6"/>
  <c r="G2705" i="6"/>
  <c r="B2705" i="6"/>
  <c r="B2704" i="6"/>
  <c r="B2703" i="6"/>
  <c r="F2697" i="6"/>
  <c r="G2697" i="6" s="1"/>
  <c r="D2697" i="6"/>
  <c r="B2697" i="6"/>
  <c r="A2697"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6" i="6"/>
  <c r="G2676" i="6" s="1"/>
  <c r="D2676" i="6"/>
  <c r="B2676" i="6"/>
  <c r="A2676"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B2656" i="6"/>
  <c r="G2655" i="6"/>
  <c r="B2655" i="6"/>
  <c r="B2654" i="6"/>
  <c r="B2653"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6" i="6"/>
  <c r="G2636" i="6" s="1"/>
  <c r="D2636" i="6"/>
  <c r="B2636" i="6"/>
  <c r="A2636"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6" i="6"/>
  <c r="G2626" i="6" s="1"/>
  <c r="D2626" i="6"/>
  <c r="B2626" i="6"/>
  <c r="A2626"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B2606" i="6"/>
  <c r="G2605" i="6"/>
  <c r="B2605" i="6"/>
  <c r="B2604" i="6"/>
  <c r="B2603" i="6"/>
  <c r="F2597" i="6"/>
  <c r="G2597" i="6" s="1"/>
  <c r="D2597" i="6"/>
  <c r="B2597" i="6"/>
  <c r="A2597"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B2556" i="6"/>
  <c r="G2555" i="6"/>
  <c r="B2555" i="6"/>
  <c r="B2554" i="6"/>
  <c r="B2553" i="6"/>
  <c r="F2547" i="6"/>
  <c r="G2547" i="6" s="1"/>
  <c r="D2547" i="6"/>
  <c r="B2547" i="6"/>
  <c r="A2547"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6" i="6"/>
  <c r="G2526" i="6" s="1"/>
  <c r="D2526" i="6"/>
  <c r="B2526" i="6"/>
  <c r="A2526"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B2506" i="6"/>
  <c r="G2505" i="6"/>
  <c r="B2505" i="6"/>
  <c r="B2504" i="6"/>
  <c r="B2503" i="6"/>
  <c r="F2497" i="6"/>
  <c r="G2497" i="6" s="1"/>
  <c r="D2497" i="6"/>
  <c r="B2497" i="6"/>
  <c r="A2497"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6" i="6"/>
  <c r="G2486" i="6" s="1"/>
  <c r="D2486" i="6"/>
  <c r="B2486" i="6"/>
  <c r="A2486"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6" i="6"/>
  <c r="G2476" i="6" s="1"/>
  <c r="D2476" i="6"/>
  <c r="B2476" i="6"/>
  <c r="A2476"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B2456" i="6"/>
  <c r="G2455" i="6"/>
  <c r="B2455" i="6"/>
  <c r="B2454" i="6"/>
  <c r="B2453" i="6"/>
  <c r="F2447" i="6"/>
  <c r="G2447" i="6" s="1"/>
  <c r="D2447" i="6"/>
  <c r="B2447" i="6"/>
  <c r="A2447"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6" i="6"/>
  <c r="G2426" i="6" s="1"/>
  <c r="D2426" i="6"/>
  <c r="B2426" i="6"/>
  <c r="A2426"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B2406" i="6"/>
  <c r="G2405" i="6"/>
  <c r="B2405" i="6"/>
  <c r="B2404" i="6"/>
  <c r="B2403" i="6"/>
  <c r="F2397" i="6"/>
  <c r="G2397" i="6" s="1"/>
  <c r="D2397" i="6"/>
  <c r="B2397" i="6"/>
  <c r="A2397"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6" i="6"/>
  <c r="G2376" i="6" s="1"/>
  <c r="D2376" i="6"/>
  <c r="B2376" i="6"/>
  <c r="A2376"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B2356" i="6"/>
  <c r="G2355" i="6"/>
  <c r="B2355" i="6"/>
  <c r="B2354" i="6"/>
  <c r="B2353" i="6"/>
  <c r="F2347" i="6"/>
  <c r="G2347" i="6" s="1"/>
  <c r="D2347" i="6"/>
  <c r="B2347" i="6"/>
  <c r="A2347"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6" i="6"/>
  <c r="G2336" i="6" s="1"/>
  <c r="D2336" i="6"/>
  <c r="B2336" i="6"/>
  <c r="A2336"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6" i="6"/>
  <c r="G2326" i="6" s="1"/>
  <c r="D2326" i="6"/>
  <c r="B2326" i="6"/>
  <c r="A2326"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B2306" i="6"/>
  <c r="G2305" i="6"/>
  <c r="B2305" i="6"/>
  <c r="B2304" i="6"/>
  <c r="B2303"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6" i="6"/>
  <c r="G2276" i="6" s="1"/>
  <c r="D2276" i="6"/>
  <c r="B2276" i="6"/>
  <c r="A2276"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B2256" i="6"/>
  <c r="G2255" i="6"/>
  <c r="B2255" i="6"/>
  <c r="B2254" i="6"/>
  <c r="B2253" i="6"/>
  <c r="F2247" i="6"/>
  <c r="G2247" i="6" s="1"/>
  <c r="D2247" i="6"/>
  <c r="B2247" i="6"/>
  <c r="A2247"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B2206" i="6"/>
  <c r="G2205" i="6"/>
  <c r="B2205" i="6"/>
  <c r="B2204" i="6"/>
  <c r="B2203" i="6"/>
  <c r="F2197" i="6"/>
  <c r="G2197" i="6" s="1"/>
  <c r="D2197" i="6"/>
  <c r="B2197" i="6"/>
  <c r="A2197"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6" i="6"/>
  <c r="G2186" i="6" s="1"/>
  <c r="D2186" i="6"/>
  <c r="B2186" i="6"/>
  <c r="A2186"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6" i="6"/>
  <c r="G2176" i="6" s="1"/>
  <c r="D2176" i="6"/>
  <c r="B2176" i="6"/>
  <c r="A2176"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B2156" i="6"/>
  <c r="G2155" i="6"/>
  <c r="B2155" i="6"/>
  <c r="B2154" i="6"/>
  <c r="B2153" i="6"/>
  <c r="F2147" i="6"/>
  <c r="G2147" i="6" s="1"/>
  <c r="D2147" i="6"/>
  <c r="B2147" i="6"/>
  <c r="A2147"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6" i="6"/>
  <c r="G2126" i="6" s="1"/>
  <c r="D2126" i="6"/>
  <c r="B2126" i="6"/>
  <c r="A2126"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B2106" i="6"/>
  <c r="G2105" i="6"/>
  <c r="B2105" i="6"/>
  <c r="B2104" i="6"/>
  <c r="B2103" i="6"/>
  <c r="F2097" i="6"/>
  <c r="G2097" i="6" s="1"/>
  <c r="D2097" i="6"/>
  <c r="B2097" i="6"/>
  <c r="A2097"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6" i="6"/>
  <c r="G2076" i="6" s="1"/>
  <c r="D2076" i="6"/>
  <c r="B2076" i="6"/>
  <c r="A2076"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B2056" i="6"/>
  <c r="G2055" i="6"/>
  <c r="B2055" i="6"/>
  <c r="B2054" i="6"/>
  <c r="B2053" i="6"/>
  <c r="F2047" i="6"/>
  <c r="G2047" i="6" s="1"/>
  <c r="D2047" i="6"/>
  <c r="B2047" i="6"/>
  <c r="A2047"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6" i="6"/>
  <c r="G2036" i="6" s="1"/>
  <c r="D2036" i="6"/>
  <c r="B2036" i="6"/>
  <c r="A2036"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6" i="6"/>
  <c r="G2026" i="6" s="1"/>
  <c r="D2026" i="6"/>
  <c r="B2026" i="6"/>
  <c r="A2026"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B2006" i="6"/>
  <c r="G2005" i="6"/>
  <c r="B2005" i="6"/>
  <c r="B2004" i="6"/>
  <c r="B2003" i="6"/>
  <c r="F1997" i="6"/>
  <c r="G1997" i="6" s="1"/>
  <c r="D1997" i="6"/>
  <c r="B1997" i="6"/>
  <c r="A1997"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6" i="6"/>
  <c r="G1976" i="6" s="1"/>
  <c r="D1976" i="6"/>
  <c r="B1976" i="6"/>
  <c r="A1976"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B1956" i="6"/>
  <c r="G1955" i="6"/>
  <c r="B1955" i="6"/>
  <c r="B1954" i="6"/>
  <c r="B1953"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6" i="6"/>
  <c r="G1926" i="6" s="1"/>
  <c r="D1926" i="6"/>
  <c r="B1926" i="6"/>
  <c r="A1926"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B1906" i="6"/>
  <c r="G1905" i="6"/>
  <c r="B1905" i="6"/>
  <c r="B1904" i="6"/>
  <c r="B1903" i="6"/>
  <c r="F1897" i="6"/>
  <c r="G1897" i="6" s="1"/>
  <c r="D1897" i="6"/>
  <c r="B1897" i="6"/>
  <c r="A1897"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6" i="6"/>
  <c r="G1886" i="6" s="1"/>
  <c r="D1886" i="6"/>
  <c r="B1886" i="6"/>
  <c r="A1886"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B1856" i="6"/>
  <c r="G1855" i="6"/>
  <c r="B1855" i="6"/>
  <c r="B1854" i="6"/>
  <c r="B1853" i="6"/>
  <c r="F1847" i="6"/>
  <c r="G1847" i="6" s="1"/>
  <c r="D1847" i="6"/>
  <c r="B1847" i="6"/>
  <c r="A1847"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6" i="6"/>
  <c r="G1826" i="6" s="1"/>
  <c r="D1826" i="6"/>
  <c r="B1826" i="6"/>
  <c r="A1826"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B1806" i="6"/>
  <c r="G1805" i="6"/>
  <c r="B1805" i="6"/>
  <c r="B1804" i="6"/>
  <c r="B1803" i="6"/>
  <c r="F1797" i="6"/>
  <c r="G1797" i="6" s="1"/>
  <c r="D1797" i="6"/>
  <c r="B1797" i="6"/>
  <c r="A1797"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6" i="6"/>
  <c r="G1776" i="6" s="1"/>
  <c r="D1776" i="6"/>
  <c r="B1776" i="6"/>
  <c r="A1776"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B1756" i="6"/>
  <c r="G1755" i="6"/>
  <c r="B1755" i="6"/>
  <c r="B1754" i="6"/>
  <c r="B1753" i="6"/>
  <c r="F1747" i="6"/>
  <c r="G1747" i="6" s="1"/>
  <c r="D1747" i="6"/>
  <c r="B1747" i="6"/>
  <c r="A1747"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6" i="6"/>
  <c r="G1726" i="6" s="1"/>
  <c r="D1726" i="6"/>
  <c r="B1726" i="6"/>
  <c r="A1726"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B1706" i="6"/>
  <c r="G1705" i="6"/>
  <c r="B1705" i="6"/>
  <c r="B1704" i="6"/>
  <c r="B1703" i="6"/>
  <c r="F1697" i="6"/>
  <c r="G1697" i="6" s="1"/>
  <c r="D1697" i="6"/>
  <c r="B1697" i="6"/>
  <c r="A1697"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6" i="6"/>
  <c r="G1676" i="6" s="1"/>
  <c r="D1676" i="6"/>
  <c r="B1676" i="6"/>
  <c r="A1676"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B1656" i="6"/>
  <c r="G1655" i="6"/>
  <c r="B1655" i="6"/>
  <c r="B1654" i="6"/>
  <c r="B1653" i="6"/>
  <c r="F1647" i="6"/>
  <c r="G1647" i="6" s="1"/>
  <c r="D1647" i="6"/>
  <c r="B1647" i="6"/>
  <c r="A1647"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6" i="6"/>
  <c r="G1626" i="6" s="1"/>
  <c r="D1626" i="6"/>
  <c r="B1626" i="6"/>
  <c r="A1626"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B1606" i="6"/>
  <c r="G1605" i="6"/>
  <c r="B1605" i="6"/>
  <c r="B1604" i="6"/>
  <c r="B1603"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6" i="6"/>
  <c r="G1586" i="6" s="1"/>
  <c r="D1586" i="6"/>
  <c r="B1586" i="6"/>
  <c r="A1586"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6" i="6"/>
  <c r="G1576" i="6" s="1"/>
  <c r="D1576" i="6"/>
  <c r="B1576" i="6"/>
  <c r="A1576"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B1556" i="6"/>
  <c r="G1555" i="6"/>
  <c r="B1555" i="6"/>
  <c r="B1554" i="6"/>
  <c r="B1553" i="6"/>
  <c r="F1547" i="6"/>
  <c r="G1547" i="6" s="1"/>
  <c r="D1547" i="6"/>
  <c r="B1547" i="6"/>
  <c r="A1547"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B1506" i="6"/>
  <c r="G1505" i="6"/>
  <c r="B1505" i="6"/>
  <c r="B1504" i="6"/>
  <c r="B1503" i="6"/>
  <c r="F1497" i="6"/>
  <c r="G1497" i="6" s="1"/>
  <c r="D1497" i="6"/>
  <c r="B1497" i="6"/>
  <c r="A1497"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6" i="6"/>
  <c r="G1476" i="6" s="1"/>
  <c r="D1476" i="6"/>
  <c r="B1476" i="6"/>
  <c r="A1476"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B1456" i="6"/>
  <c r="G1455" i="6"/>
  <c r="B1455" i="6"/>
  <c r="B1454" i="6"/>
  <c r="B1453" i="6"/>
  <c r="F1447" i="6"/>
  <c r="G1447" i="6" s="1"/>
  <c r="D1447" i="6"/>
  <c r="B1447" i="6"/>
  <c r="A1447"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6" i="6"/>
  <c r="G1436" i="6" s="1"/>
  <c r="D1436" i="6"/>
  <c r="B1436" i="6"/>
  <c r="A1436"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6" i="6"/>
  <c r="G1426" i="6" s="1"/>
  <c r="D1426" i="6"/>
  <c r="B1426" i="6"/>
  <c r="A1426"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B1406" i="6"/>
  <c r="G1405" i="6"/>
  <c r="B1405" i="6"/>
  <c r="B1404" i="6"/>
  <c r="B1403" i="6"/>
  <c r="F1397" i="6"/>
  <c r="G1397" i="6" s="1"/>
  <c r="D1397" i="6"/>
  <c r="B1397" i="6"/>
  <c r="A1397"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6" i="6"/>
  <c r="G1376" i="6" s="1"/>
  <c r="D1376" i="6"/>
  <c r="B1376" i="6"/>
  <c r="A1376"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B1356" i="6"/>
  <c r="G1355" i="6"/>
  <c r="B1355" i="6"/>
  <c r="B1354" i="6"/>
  <c r="B1353" i="6"/>
  <c r="F1347" i="6"/>
  <c r="G1347" i="6" s="1"/>
  <c r="D1347" i="6"/>
  <c r="B1347" i="6"/>
  <c r="A1347"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6" i="6"/>
  <c r="G1326" i="6" s="1"/>
  <c r="D1326" i="6"/>
  <c r="B1326" i="6"/>
  <c r="A1326"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B1306" i="6"/>
  <c r="G1305" i="6"/>
  <c r="B1305" i="6"/>
  <c r="B1304" i="6"/>
  <c r="B1303" i="6"/>
  <c r="F1297" i="6"/>
  <c r="G1297" i="6" s="1"/>
  <c r="D1297" i="6"/>
  <c r="B1297" i="6"/>
  <c r="A1297"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6" i="6"/>
  <c r="G1286" i="6" s="1"/>
  <c r="D1286" i="6"/>
  <c r="B1286" i="6"/>
  <c r="A1286"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6" i="6"/>
  <c r="G1276" i="6" s="1"/>
  <c r="D1276" i="6"/>
  <c r="B1276" i="6"/>
  <c r="A1276"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B1256" i="6"/>
  <c r="G1255" i="6"/>
  <c r="B1255" i="6"/>
  <c r="B1254" i="6"/>
  <c r="B1253"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6" i="6"/>
  <c r="G1226" i="6" s="1"/>
  <c r="D1226" i="6"/>
  <c r="B1226" i="6"/>
  <c r="A1226"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B1206" i="6"/>
  <c r="G1205" i="6"/>
  <c r="B1205" i="6"/>
  <c r="B1204" i="6"/>
  <c r="B1203" i="6"/>
  <c r="F1197" i="6"/>
  <c r="G1197" i="6" s="1"/>
  <c r="D1197" i="6"/>
  <c r="B1197" i="6"/>
  <c r="A1197"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B1156" i="6"/>
  <c r="G1155" i="6"/>
  <c r="B1155" i="6"/>
  <c r="B1154" i="6"/>
  <c r="B1153" i="6"/>
  <c r="F1147" i="6"/>
  <c r="G1147" i="6" s="1"/>
  <c r="D1147" i="6"/>
  <c r="B1147" i="6"/>
  <c r="A1147"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6" i="6"/>
  <c r="G1136" i="6" s="1"/>
  <c r="D1136" i="6"/>
  <c r="B1136" i="6"/>
  <c r="A1136"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6" i="6"/>
  <c r="G1126" i="6" s="1"/>
  <c r="D1126" i="6"/>
  <c r="B1126" i="6"/>
  <c r="A1126"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B1106" i="6"/>
  <c r="G1105" i="6"/>
  <c r="B1105" i="6"/>
  <c r="B1104" i="6"/>
  <c r="B1103" i="6"/>
  <c r="F1097" i="6"/>
  <c r="G1097" i="6" s="1"/>
  <c r="D1097" i="6"/>
  <c r="B1097" i="6"/>
  <c r="A1097"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6" i="6"/>
  <c r="G1076" i="6" s="1"/>
  <c r="D1076" i="6"/>
  <c r="B1076" i="6"/>
  <c r="A1076"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B1056" i="6"/>
  <c r="G1055" i="6"/>
  <c r="B1055" i="6"/>
  <c r="B1054" i="6"/>
  <c r="B1053" i="6"/>
  <c r="F1047" i="6"/>
  <c r="G1047" i="6" s="1"/>
  <c r="D1047" i="6"/>
  <c r="B1047" i="6"/>
  <c r="A1047"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6" i="6"/>
  <c r="G1026" i="6" s="1"/>
  <c r="D1026" i="6"/>
  <c r="B1026" i="6"/>
  <c r="A1026"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B1006" i="6"/>
  <c r="G1005" i="6"/>
  <c r="B1005" i="6"/>
  <c r="B1004" i="6"/>
  <c r="B1003" i="6"/>
  <c r="F997" i="6"/>
  <c r="G997" i="6" s="1"/>
  <c r="D997" i="6"/>
  <c r="B997" i="6"/>
  <c r="A997"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6" i="6"/>
  <c r="G986" i="6" s="1"/>
  <c r="D986" i="6"/>
  <c r="B986" i="6"/>
  <c r="A986"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6" i="6"/>
  <c r="G976" i="6" s="1"/>
  <c r="D976" i="6"/>
  <c r="B976" i="6"/>
  <c r="A976"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B956" i="6"/>
  <c r="G955" i="6"/>
  <c r="B955" i="6"/>
  <c r="B954" i="6"/>
  <c r="B953" i="6"/>
  <c r="F947" i="6"/>
  <c r="G947" i="6" s="1"/>
  <c r="D947" i="6"/>
  <c r="B947" i="6"/>
  <c r="A947"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6" i="6"/>
  <c r="G926" i="6" s="1"/>
  <c r="D926" i="6"/>
  <c r="B926" i="6"/>
  <c r="A926"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B906" i="6"/>
  <c r="G905" i="6"/>
  <c r="B905" i="6"/>
  <c r="B904" i="6"/>
  <c r="B903"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6" i="6"/>
  <c r="G876" i="6" s="1"/>
  <c r="D876" i="6"/>
  <c r="B876" i="6"/>
  <c r="A876"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B856" i="6"/>
  <c r="G855" i="6"/>
  <c r="B855" i="6"/>
  <c r="B854" i="6"/>
  <c r="B853" i="6"/>
  <c r="F847" i="6"/>
  <c r="G847" i="6" s="1"/>
  <c r="D847" i="6"/>
  <c r="B847" i="6"/>
  <c r="A847"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6" i="6"/>
  <c r="G836" i="6" s="1"/>
  <c r="D836" i="6"/>
  <c r="B836" i="6"/>
  <c r="A836"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B806" i="6"/>
  <c r="G805" i="6"/>
  <c r="B805" i="6"/>
  <c r="B804" i="6"/>
  <c r="B803" i="6"/>
  <c r="F797" i="6"/>
  <c r="G797" i="6" s="1"/>
  <c r="D797" i="6"/>
  <c r="B797" i="6"/>
  <c r="A797"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6" i="6"/>
  <c r="G776" i="6" s="1"/>
  <c r="D776" i="6"/>
  <c r="B776" i="6"/>
  <c r="A776"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B756" i="6"/>
  <c r="G755" i="6"/>
  <c r="B755" i="6"/>
  <c r="B754" i="6"/>
  <c r="B753" i="6"/>
  <c r="F747" i="6"/>
  <c r="G747" i="6" s="1"/>
  <c r="D747" i="6"/>
  <c r="B747" i="6"/>
  <c r="A747"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6" i="6"/>
  <c r="G726" i="6" s="1"/>
  <c r="D726" i="6"/>
  <c r="B726" i="6"/>
  <c r="A726"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B706" i="6"/>
  <c r="G705" i="6"/>
  <c r="B705" i="6"/>
  <c r="B704" i="6"/>
  <c r="B703" i="6"/>
  <c r="F697" i="6"/>
  <c r="G697" i="6" s="1"/>
  <c r="D697" i="6"/>
  <c r="B697" i="6"/>
  <c r="A697"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6" i="6"/>
  <c r="G676" i="6" s="1"/>
  <c r="D676" i="6"/>
  <c r="B676" i="6"/>
  <c r="A676"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B656" i="6"/>
  <c r="G655" i="6"/>
  <c r="B655" i="6"/>
  <c r="B654" i="6"/>
  <c r="B653" i="6"/>
  <c r="F647" i="6"/>
  <c r="G647" i="6" s="1"/>
  <c r="D647" i="6"/>
  <c r="B647" i="6"/>
  <c r="A647"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6" i="6"/>
  <c r="G626" i="6" s="1"/>
  <c r="D626" i="6"/>
  <c r="B626" i="6"/>
  <c r="A626"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B606" i="6"/>
  <c r="G605" i="6"/>
  <c r="B605" i="6"/>
  <c r="B604" i="6"/>
  <c r="B603" i="6"/>
  <c r="F597" i="6"/>
  <c r="G597" i="6" s="1"/>
  <c r="D597" i="6"/>
  <c r="B597" i="6"/>
  <c r="A597"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6" i="6"/>
  <c r="G576" i="6" s="1"/>
  <c r="D576" i="6"/>
  <c r="B576" i="6"/>
  <c r="A576"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B556" i="6"/>
  <c r="G555" i="6"/>
  <c r="B555" i="6"/>
  <c r="B554" i="6"/>
  <c r="B553"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6" i="6"/>
  <c r="G536" i="6" s="1"/>
  <c r="D536" i="6"/>
  <c r="B536" i="6"/>
  <c r="A536"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6" i="6"/>
  <c r="G526" i="6" s="1"/>
  <c r="D526" i="6"/>
  <c r="B526" i="6"/>
  <c r="A526"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B506" i="6"/>
  <c r="G505" i="6"/>
  <c r="B505" i="6"/>
  <c r="B504" i="6"/>
  <c r="B503" i="6"/>
  <c r="F497" i="6"/>
  <c r="G497" i="6" s="1"/>
  <c r="D497" i="6"/>
  <c r="B497" i="6"/>
  <c r="A497"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B456" i="6"/>
  <c r="G455" i="6"/>
  <c r="B455" i="6"/>
  <c r="B454" i="6"/>
  <c r="B453" i="6"/>
  <c r="F447" i="6"/>
  <c r="G447" i="6" s="1"/>
  <c r="D447" i="6"/>
  <c r="B447" i="6"/>
  <c r="A447"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6" i="6"/>
  <c r="G426" i="6" s="1"/>
  <c r="D426" i="6"/>
  <c r="B426" i="6"/>
  <c r="A426"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B406" i="6"/>
  <c r="G405" i="6"/>
  <c r="B405" i="6"/>
  <c r="B404" i="6"/>
  <c r="B403" i="6"/>
  <c r="F397" i="6"/>
  <c r="G397" i="6" s="1"/>
  <c r="D397" i="6"/>
  <c r="B397" i="6"/>
  <c r="A397"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6" i="6"/>
  <c r="G386" i="6" s="1"/>
  <c r="D386" i="6"/>
  <c r="B386" i="6"/>
  <c r="A386"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6" i="6"/>
  <c r="G376" i="6" s="1"/>
  <c r="D376" i="6"/>
  <c r="B376" i="6"/>
  <c r="A376"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B356" i="6"/>
  <c r="G355" i="6"/>
  <c r="B355" i="6"/>
  <c r="B354" i="6"/>
  <c r="B353" i="6"/>
  <c r="F347" i="6"/>
  <c r="G347" i="6" s="1"/>
  <c r="D347" i="6"/>
  <c r="B347" i="6"/>
  <c r="A347"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6" i="6"/>
  <c r="G326" i="6" s="1"/>
  <c r="D326" i="6"/>
  <c r="B326" i="6"/>
  <c r="A326"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B306" i="6"/>
  <c r="G305" i="6"/>
  <c r="B305" i="6"/>
  <c r="B304" i="6"/>
  <c r="B303" i="6"/>
  <c r="F297" i="6"/>
  <c r="G297" i="6" s="1"/>
  <c r="D297" i="6"/>
  <c r="B297" i="6"/>
  <c r="A297"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6" i="6"/>
  <c r="G286" i="6" s="1"/>
  <c r="D286" i="6"/>
  <c r="B286" i="6"/>
  <c r="A286"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6" i="6"/>
  <c r="G276" i="6" s="1"/>
  <c r="D276" i="6"/>
  <c r="B276" i="6"/>
  <c r="A276"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B256" i="6"/>
  <c r="G255" i="6"/>
  <c r="B255" i="6"/>
  <c r="B254" i="6"/>
  <c r="B253" i="6"/>
  <c r="F247" i="6"/>
  <c r="G247" i="6" s="1"/>
  <c r="D247" i="6"/>
  <c r="B247" i="6"/>
  <c r="A247"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6" i="6"/>
  <c r="G236" i="6" s="1"/>
  <c r="D236" i="6"/>
  <c r="B236" i="6"/>
  <c r="A236"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6" i="6"/>
  <c r="G226" i="6" s="1"/>
  <c r="D226" i="6"/>
  <c r="B226" i="6"/>
  <c r="A226"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B206" i="6"/>
  <c r="G205" i="6"/>
  <c r="B205" i="6"/>
  <c r="B204" i="6"/>
  <c r="B203"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6" i="6"/>
  <c r="G176" i="6" s="1"/>
  <c r="D176" i="6"/>
  <c r="B176" i="6"/>
  <c r="A176"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B156" i="6"/>
  <c r="G155" i="6"/>
  <c r="B155" i="6"/>
  <c r="B154" i="6"/>
  <c r="B153" i="6"/>
  <c r="F147" i="6"/>
  <c r="G147" i="6" s="1"/>
  <c r="D147" i="6"/>
  <c r="B147" i="6"/>
  <c r="A147"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6" i="6"/>
  <c r="G136" i="6" s="1"/>
  <c r="D136" i="6"/>
  <c r="B136" i="6"/>
  <c r="A136"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B106" i="6"/>
  <c r="G105" i="6"/>
  <c r="B105" i="6"/>
  <c r="B104" i="6"/>
  <c r="B103" i="6"/>
  <c r="F97" i="6"/>
  <c r="G97" i="6" s="1"/>
  <c r="D97" i="6"/>
  <c r="B97" i="6"/>
  <c r="A97"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6" i="6"/>
  <c r="G86" i="6" s="1"/>
  <c r="D86" i="6"/>
  <c r="B86" i="6"/>
  <c r="A86"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6" i="6"/>
  <c r="G76" i="6" s="1"/>
  <c r="D76" i="6"/>
  <c r="B76" i="6"/>
  <c r="A76"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B56" i="6"/>
  <c r="G55" i="6"/>
  <c r="B55" i="6"/>
  <c r="B54" i="6"/>
  <c r="B53" i="6"/>
  <c r="B13" i="6"/>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H2" i="6"/>
  <c r="C36" i="8"/>
  <c r="C11" i="8"/>
  <c r="C75" i="8" s="1"/>
  <c r="G3837" i="6" l="1"/>
  <c r="G1037" i="6"/>
  <c r="G98" i="6"/>
  <c r="G148" i="6"/>
  <c r="G327" i="6"/>
  <c r="G1637" i="6"/>
  <c r="G1748" i="6"/>
  <c r="G1837" i="6"/>
  <c r="G2277" i="6"/>
  <c r="G1687" i="6"/>
  <c r="G1798" i="6"/>
  <c r="G1887" i="6"/>
  <c r="G1087" i="6"/>
  <c r="G1098" i="6"/>
  <c r="G1737" i="6"/>
  <c r="G2498" i="6"/>
  <c r="G1198" i="6"/>
  <c r="G1787" i="6"/>
  <c r="G1898" i="6"/>
  <c r="G1987" i="6"/>
  <c r="G2198" i="6"/>
  <c r="G2398" i="6"/>
  <c r="G3937" i="6"/>
  <c r="G3987" i="6"/>
  <c r="G998" i="6"/>
  <c r="G2477" i="6"/>
  <c r="G427" i="6"/>
  <c r="G898" i="6"/>
  <c r="G1137" i="6"/>
  <c r="G1477" i="6"/>
  <c r="G2377" i="6"/>
  <c r="G798" i="6"/>
  <c r="G698" i="6"/>
  <c r="G1498" i="6"/>
  <c r="G748" i="6"/>
  <c r="G848" i="6"/>
  <c r="G87" i="6"/>
  <c r="G337" i="6"/>
  <c r="G537" i="6"/>
  <c r="G737" i="6"/>
  <c r="G837" i="6"/>
  <c r="G1348" i="6"/>
  <c r="G1437" i="6"/>
  <c r="G248" i="6"/>
  <c r="G648" i="6"/>
  <c r="G298" i="6"/>
  <c r="G398" i="6"/>
  <c r="G448" i="6"/>
  <c r="G498" i="6"/>
  <c r="G598" i="6"/>
  <c r="G1398" i="6"/>
  <c r="G2348" i="6"/>
  <c r="G2387" i="6"/>
  <c r="G2448" i="6"/>
  <c r="G2487" i="6"/>
  <c r="G2537" i="6"/>
  <c r="G2598" i="6"/>
  <c r="G2637" i="6"/>
  <c r="G2737" i="6"/>
  <c r="G2937" i="6"/>
  <c r="G2998" i="6"/>
  <c r="G3198" i="6"/>
  <c r="G3248" i="6"/>
  <c r="G3298" i="6"/>
  <c r="G3348" i="6"/>
  <c r="G3398" i="6"/>
  <c r="G3448" i="6"/>
  <c r="G3498" i="6"/>
  <c r="G3548" i="6"/>
  <c r="G3637" i="6"/>
  <c r="G3737" i="6"/>
  <c r="G787" i="6"/>
  <c r="G948" i="6"/>
  <c r="G1077" i="6"/>
  <c r="G1177" i="6"/>
  <c r="G1248" i="6"/>
  <c r="G1298" i="6"/>
  <c r="G1448" i="6"/>
  <c r="G1527" i="6"/>
  <c r="G1598" i="6"/>
  <c r="G1648" i="6"/>
  <c r="G1698" i="6"/>
  <c r="G1848" i="6"/>
  <c r="G1948" i="6"/>
  <c r="G2327" i="6"/>
  <c r="G2627" i="6"/>
  <c r="G2727" i="6"/>
  <c r="G2798" i="6"/>
  <c r="G2827" i="6"/>
  <c r="G2898" i="6"/>
  <c r="G2927" i="6"/>
  <c r="G2950" i="6" s="1"/>
  <c r="G2987" i="6"/>
  <c r="G3037" i="6"/>
  <c r="G3048" i="6"/>
  <c r="G3087" i="6"/>
  <c r="G3098" i="6"/>
  <c r="G3137" i="6"/>
  <c r="G3148" i="6"/>
  <c r="G3187" i="6"/>
  <c r="G3387" i="6"/>
  <c r="G3848" i="6"/>
  <c r="G348" i="6"/>
  <c r="G198" i="6"/>
  <c r="G1387" i="6"/>
  <c r="G2298" i="6"/>
  <c r="G2437" i="6"/>
  <c r="G2948" i="6"/>
  <c r="G3627" i="6"/>
  <c r="G3727" i="6"/>
  <c r="G3948" i="6"/>
  <c r="G3998" i="6"/>
  <c r="G4198" i="6"/>
  <c r="G4037" i="6"/>
  <c r="G4048" i="6"/>
  <c r="G4087" i="6"/>
  <c r="G4098" i="6"/>
  <c r="G4187" i="6"/>
  <c r="G4237" i="6"/>
  <c r="G2577" i="6"/>
  <c r="G2677" i="6"/>
  <c r="G2698" i="6"/>
  <c r="G2777" i="6"/>
  <c r="G2848" i="6"/>
  <c r="G2877" i="6"/>
  <c r="G2837" i="6"/>
  <c r="G2527" i="6"/>
  <c r="G2548" i="6"/>
  <c r="G2587" i="6"/>
  <c r="G2648" i="6"/>
  <c r="G2687" i="6"/>
  <c r="G2748" i="6"/>
  <c r="G2787" i="6"/>
  <c r="G2887" i="6"/>
  <c r="G2977" i="6"/>
  <c r="G3000" i="6" s="1"/>
  <c r="G3027" i="6"/>
  <c r="G3227" i="6"/>
  <c r="G3237" i="6"/>
  <c r="G3427" i="6"/>
  <c r="G3437" i="6"/>
  <c r="G3877" i="6"/>
  <c r="G3177" i="6"/>
  <c r="G3377" i="6"/>
  <c r="G3598" i="6"/>
  <c r="G3698" i="6"/>
  <c r="G3798" i="6"/>
  <c r="G3127" i="6"/>
  <c r="G3327" i="6"/>
  <c r="G3337" i="6"/>
  <c r="G3477" i="6"/>
  <c r="G3487" i="6"/>
  <c r="G3527" i="6"/>
  <c r="G3537" i="6"/>
  <c r="G3577" i="6"/>
  <c r="G3587" i="6"/>
  <c r="G3648" i="6"/>
  <c r="G3677" i="6"/>
  <c r="G3687" i="6"/>
  <c r="G3748" i="6"/>
  <c r="G3777" i="6"/>
  <c r="G3787" i="6"/>
  <c r="G3827" i="6"/>
  <c r="G3077" i="6"/>
  <c r="G3277" i="6"/>
  <c r="G3287" i="6"/>
  <c r="G3898" i="6"/>
  <c r="G3977" i="6"/>
  <c r="G4148" i="6"/>
  <c r="G3887" i="6"/>
  <c r="G4137" i="6"/>
  <c r="G3927" i="6"/>
  <c r="G4027" i="6"/>
  <c r="G4050" i="6" s="1"/>
  <c r="G4248" i="6"/>
  <c r="G4177" i="6"/>
  <c r="G4227" i="6"/>
  <c r="G4127" i="6"/>
  <c r="G4077" i="6"/>
  <c r="G2048" i="6"/>
  <c r="G2098" i="6"/>
  <c r="G2177" i="6"/>
  <c r="G2248" i="6"/>
  <c r="G2027" i="6"/>
  <c r="G2037" i="6"/>
  <c r="G2077" i="6"/>
  <c r="G2087" i="6"/>
  <c r="G2127" i="6"/>
  <c r="G2148" i="6"/>
  <c r="G2187" i="6"/>
  <c r="G2227" i="6"/>
  <c r="G2237" i="6"/>
  <c r="G2337" i="6"/>
  <c r="G2287" i="6"/>
  <c r="G2427" i="6"/>
  <c r="G2137" i="6"/>
  <c r="G1627" i="6"/>
  <c r="G1537" i="6"/>
  <c r="G1548" i="6"/>
  <c r="G1587" i="6"/>
  <c r="G1677" i="6"/>
  <c r="G1877" i="6"/>
  <c r="G1900" i="6" s="1"/>
  <c r="G1977" i="6"/>
  <c r="G1827" i="6"/>
  <c r="G1577" i="6"/>
  <c r="G1777" i="6"/>
  <c r="G1727" i="6"/>
  <c r="G1927" i="6"/>
  <c r="G1937" i="6"/>
  <c r="G1998" i="6"/>
  <c r="G1127" i="6"/>
  <c r="G1048" i="6"/>
  <c r="G1148" i="6"/>
  <c r="G1027" i="6"/>
  <c r="G1187" i="6"/>
  <c r="G1200" i="6" s="1"/>
  <c r="G1277" i="6"/>
  <c r="G1287" i="6"/>
  <c r="G1227" i="6"/>
  <c r="G1237" i="6"/>
  <c r="G1327" i="6"/>
  <c r="G1337" i="6"/>
  <c r="G1377" i="6"/>
  <c r="G1427" i="6"/>
  <c r="G1487" i="6"/>
  <c r="G548" i="6"/>
  <c r="G587" i="6"/>
  <c r="G527" i="6"/>
  <c r="G577" i="6"/>
  <c r="G687" i="6"/>
  <c r="G887" i="6"/>
  <c r="G937" i="6"/>
  <c r="G627" i="6"/>
  <c r="G637" i="6"/>
  <c r="G987" i="6"/>
  <c r="G677" i="6"/>
  <c r="G727" i="6"/>
  <c r="G777" i="6"/>
  <c r="G827" i="6"/>
  <c r="G850" i="6" s="1"/>
  <c r="G877" i="6"/>
  <c r="G927" i="6"/>
  <c r="G977" i="6"/>
  <c r="G477" i="6"/>
  <c r="G487" i="6"/>
  <c r="G437" i="6"/>
  <c r="G377" i="6"/>
  <c r="G387" i="6"/>
  <c r="G277" i="6"/>
  <c r="G287" i="6"/>
  <c r="G237" i="6"/>
  <c r="G227" i="6"/>
  <c r="G177" i="6"/>
  <c r="G187" i="6"/>
  <c r="G127" i="6"/>
  <c r="G137" i="6"/>
  <c r="G77" i="6"/>
  <c r="G1650" i="6" l="1"/>
  <c r="G1100" i="6"/>
  <c r="G350" i="6"/>
  <c r="G1500" i="6"/>
  <c r="G100" i="6"/>
  <c r="G2300" i="6"/>
  <c r="G3650" i="6"/>
  <c r="G2650" i="6"/>
  <c r="G1750" i="6"/>
  <c r="G2350" i="6"/>
  <c r="G1450" i="6"/>
  <c r="G1700" i="6"/>
  <c r="G3400" i="6"/>
  <c r="G3200" i="6"/>
  <c r="G3950" i="6"/>
  <c r="G3850" i="6"/>
  <c r="G4200" i="6"/>
  <c r="G2500" i="6"/>
  <c r="G3100" i="6"/>
  <c r="G800" i="6"/>
  <c r="G2400" i="6"/>
  <c r="G1400" i="6"/>
  <c r="G1850" i="6"/>
  <c r="G4000" i="6"/>
  <c r="G3750" i="6"/>
  <c r="G3150" i="6"/>
  <c r="G450" i="6"/>
  <c r="G750" i="6"/>
  <c r="G1800" i="6"/>
  <c r="G1600" i="6"/>
  <c r="G2900" i="6"/>
  <c r="G2600" i="6"/>
  <c r="G650" i="6"/>
  <c r="G1550" i="6"/>
  <c r="G2700" i="6"/>
  <c r="G2800" i="6"/>
  <c r="G2450" i="6"/>
  <c r="G4100" i="6"/>
  <c r="G3050" i="6"/>
  <c r="G2750" i="6"/>
  <c r="G2850" i="6"/>
  <c r="G150" i="6"/>
  <c r="G2050" i="6"/>
  <c r="G4250" i="6"/>
  <c r="G3300" i="6"/>
  <c r="G3600" i="6"/>
  <c r="G950" i="6"/>
  <c r="G1150" i="6"/>
  <c r="G900" i="6"/>
  <c r="G600" i="6"/>
  <c r="G1350" i="6"/>
  <c r="G1050" i="6"/>
  <c r="G3800" i="6"/>
  <c r="G3450" i="6"/>
  <c r="G2000" i="6"/>
  <c r="G3500" i="6"/>
  <c r="G2550" i="6"/>
  <c r="G200" i="6"/>
  <c r="G300" i="6"/>
  <c r="G1000" i="6"/>
  <c r="G3350" i="6"/>
  <c r="G250" i="6"/>
  <c r="G400" i="6"/>
  <c r="G500" i="6"/>
  <c r="G550" i="6"/>
  <c r="G1250" i="6"/>
  <c r="G2150" i="6"/>
  <c r="G3250" i="6"/>
  <c r="G4150" i="6"/>
  <c r="G3900" i="6"/>
  <c r="G1950" i="6"/>
  <c r="G2100" i="6"/>
  <c r="G700" i="6"/>
  <c r="G1300" i="6"/>
  <c r="G2250" i="6"/>
  <c r="G2200" i="6"/>
  <c r="G3700" i="6"/>
  <c r="G3550" i="6"/>
  <c r="C1" i="5" l="1"/>
  <c r="C1" i="4"/>
  <c r="B47" i="6" l="1"/>
  <c r="B46" i="6"/>
  <c r="B45" i="6"/>
  <c r="B44" i="6"/>
  <c r="B43" i="6"/>
  <c r="B42" i="6"/>
  <c r="B41" i="6"/>
  <c r="B40" i="6"/>
  <c r="B39" i="6"/>
  <c r="B32" i="6"/>
  <c r="B33" i="6"/>
  <c r="B34" i="6"/>
  <c r="B35" i="6"/>
  <c r="B36" i="6"/>
  <c r="B14" i="6"/>
  <c r="B15" i="6"/>
  <c r="B16" i="6"/>
  <c r="B17" i="6"/>
  <c r="B18" i="6"/>
  <c r="B19" i="6"/>
  <c r="B20" i="6"/>
  <c r="B21" i="6"/>
  <c r="B22" i="6"/>
  <c r="B23" i="6"/>
  <c r="B24" i="6"/>
  <c r="B25" i="6"/>
  <c r="B26" i="6"/>
  <c r="D32" i="6" l="1"/>
  <c r="D31" i="6"/>
  <c r="D30" i="6"/>
  <c r="D29" i="6"/>
  <c r="E146" i="2" l="1"/>
  <c r="E145" i="2"/>
  <c r="B145" i="2" s="1"/>
  <c r="E143" i="2"/>
  <c r="B143" i="2" s="1"/>
  <c r="C10" i="2"/>
  <c r="C9" i="2"/>
  <c r="C8" i="2"/>
  <c r="C7" i="2"/>
  <c r="C6" i="2"/>
  <c r="C5" i="2"/>
  <c r="C4" i="2"/>
  <c r="C3" i="2"/>
  <c r="C2" i="2"/>
  <c r="F13" i="6" l="1"/>
  <c r="F29" i="6"/>
  <c r="F30" i="6"/>
  <c r="F31" i="6"/>
  <c r="F32" i="6"/>
  <c r="D13" i="6"/>
  <c r="D14" i="6"/>
  <c r="F14" i="6"/>
  <c r="D15" i="6"/>
  <c r="F15" i="6"/>
  <c r="D16" i="6"/>
  <c r="F16" i="6"/>
  <c r="F47" i="6" l="1"/>
  <c r="G47" i="6" s="1"/>
  <c r="D47" i="6"/>
  <c r="A47" i="6"/>
  <c r="F46" i="6"/>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6" i="6"/>
  <c r="G36" i="6" s="1"/>
  <c r="D36" i="6"/>
  <c r="A36" i="6"/>
  <c r="F35" i="6"/>
  <c r="G35" i="6" s="1"/>
  <c r="D35" i="6"/>
  <c r="A35" i="6"/>
  <c r="F34" i="6"/>
  <c r="G34" i="6" s="1"/>
  <c r="D34" i="6"/>
  <c r="A34" i="6"/>
  <c r="F33" i="6"/>
  <c r="G33" i="6" s="1"/>
  <c r="D33" i="6"/>
  <c r="A33" i="6"/>
  <c r="G32" i="6"/>
  <c r="A32" i="6"/>
  <c r="G31" i="6"/>
  <c r="A31" i="6"/>
  <c r="G30" i="6"/>
  <c r="A30" i="6"/>
  <c r="G29" i="6"/>
  <c r="A29" i="6"/>
  <c r="F26" i="6"/>
  <c r="G26" i="6" s="1"/>
  <c r="D26" i="6"/>
  <c r="A26"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G16" i="6"/>
  <c r="A16" i="6"/>
  <c r="G15" i="6"/>
  <c r="A15" i="6"/>
  <c r="G14" i="6"/>
  <c r="A14" i="6"/>
  <c r="G13" i="6"/>
  <c r="A13" i="6"/>
  <c r="B6" i="6"/>
  <c r="G5" i="6"/>
  <c r="B5" i="6"/>
  <c r="B4" i="6"/>
  <c r="B3" i="6"/>
  <c r="G37" i="6" l="1"/>
  <c r="G48" i="6"/>
  <c r="G27" i="6"/>
  <c r="G50"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4" i="12" l="1"/>
  <c r="B73" i="12"/>
  <c r="B75" i="12"/>
  <c r="B223" i="12"/>
  <c r="B36" i="12"/>
  <c r="B160" i="12"/>
  <c r="B47" i="12"/>
  <c r="B97" i="12"/>
  <c r="B216" i="12"/>
  <c r="B218" i="12"/>
  <c r="B157" i="12"/>
  <c r="B220" i="12"/>
  <c r="B22" i="12"/>
  <c r="B16"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4" i="15" l="1"/>
  <c r="B60" i="15"/>
  <c r="B62" i="15"/>
  <c r="B80" i="15"/>
  <c r="C47" i="15"/>
  <c r="B106" i="15"/>
  <c r="B67" i="15"/>
  <c r="B117" i="15"/>
  <c r="B129" i="15"/>
  <c r="C112" i="15"/>
  <c r="C101" i="15"/>
  <c r="C111" i="15"/>
  <c r="C103" i="15"/>
  <c r="B125" i="15"/>
  <c r="C137" i="15"/>
  <c r="B123" i="15"/>
  <c r="C129" i="15"/>
  <c r="C58" i="15"/>
  <c r="C61" i="15"/>
  <c r="B43" i="15"/>
  <c r="C144" i="15"/>
  <c r="B69" i="15"/>
  <c r="B130" i="15"/>
  <c r="B124" i="15"/>
  <c r="C68" i="15"/>
  <c r="C34" i="15"/>
  <c r="B137" i="15"/>
  <c r="C87" i="15"/>
  <c r="B28" i="15"/>
  <c r="B109" i="15"/>
  <c r="C89" i="15"/>
  <c r="B64" i="15"/>
  <c r="C42" i="15"/>
  <c r="B95" i="15"/>
  <c r="B145" i="15"/>
  <c r="B120" i="15"/>
  <c r="C64" i="15"/>
  <c r="B128" i="15"/>
  <c r="B86" i="15"/>
  <c r="B97" i="15"/>
  <c r="C121" i="15"/>
  <c r="C59" i="15"/>
  <c r="C99" i="15"/>
  <c r="C85" i="15"/>
  <c r="B98" i="15"/>
  <c r="B105" i="15"/>
  <c r="B47" i="15"/>
  <c r="B135" i="15"/>
  <c r="C53" i="15"/>
  <c r="B104" i="15"/>
  <c r="B57" i="15"/>
  <c r="C90" i="15"/>
  <c r="C123" i="15"/>
  <c r="C27" i="15"/>
  <c r="B101" i="15"/>
  <c r="C45" i="15"/>
  <c r="C66" i="15"/>
  <c r="C75" i="15"/>
  <c r="C81" i="15"/>
  <c r="B91" i="15"/>
  <c r="B59" i="15"/>
  <c r="B40" i="15"/>
  <c r="C132" i="15"/>
  <c r="N132" i="15" s="1"/>
  <c r="C38" i="15"/>
  <c r="B27" i="15"/>
  <c r="B141" i="15"/>
  <c r="B119" i="15"/>
  <c r="C74" i="15"/>
  <c r="C105" i="15"/>
  <c r="B143" i="15"/>
  <c r="B99" i="15"/>
  <c r="C114" i="15"/>
  <c r="C131" i="15"/>
  <c r="C136" i="15"/>
  <c r="B111" i="15"/>
  <c r="C63" i="15"/>
  <c r="C50" i="15"/>
  <c r="B134" i="15"/>
  <c r="C120" i="15"/>
  <c r="B53" i="15"/>
  <c r="B81" i="15"/>
  <c r="B82" i="15"/>
  <c r="C100" i="15"/>
  <c r="C145" i="15"/>
  <c r="B39" i="15"/>
  <c r="B32" i="15"/>
  <c r="B77" i="15"/>
  <c r="B96" i="15"/>
  <c r="C86" i="15"/>
  <c r="C83" i="15"/>
  <c r="N83" i="15" s="1"/>
  <c r="C141" i="15"/>
  <c r="C122" i="15"/>
  <c r="N122" i="15" s="1"/>
  <c r="C44" i="15"/>
  <c r="B71" i="15"/>
  <c r="C29" i="15"/>
  <c r="B30" i="15"/>
  <c r="C30" i="15"/>
  <c r="B133" i="15"/>
  <c r="B132" i="15"/>
  <c r="B35" i="15"/>
  <c r="C98" i="15"/>
  <c r="C91" i="15"/>
  <c r="C43" i="15"/>
  <c r="C41" i="15"/>
  <c r="C70" i="15"/>
  <c r="C119" i="15"/>
  <c r="C93" i="15"/>
  <c r="B115" i="15"/>
  <c r="B75" i="15"/>
  <c r="B136" i="15"/>
  <c r="C106" i="15"/>
  <c r="N106" i="15" s="1"/>
  <c r="C28" i="15"/>
  <c r="C143" i="15"/>
  <c r="C95" i="15"/>
  <c r="C128" i="15"/>
  <c r="C80" i="15"/>
  <c r="B45" i="15"/>
  <c r="B142" i="15"/>
  <c r="B93" i="15"/>
  <c r="C135" i="15"/>
  <c r="C40" i="15"/>
  <c r="C31" i="15"/>
  <c r="B116" i="15"/>
  <c r="C62" i="15"/>
  <c r="C51" i="15"/>
  <c r="C69" i="15"/>
  <c r="B63" i="15"/>
  <c r="B31" i="15"/>
  <c r="B56" i="15"/>
  <c r="B121" i="15"/>
  <c r="C130" i="15"/>
  <c r="C52" i="15"/>
  <c r="B107" i="15"/>
  <c r="C49" i="15"/>
  <c r="B38" i="15"/>
  <c r="B44" i="15"/>
  <c r="C127" i="15"/>
  <c r="C102" i="15"/>
  <c r="C115" i="15"/>
  <c r="C67" i="15"/>
  <c r="C110" i="15"/>
  <c r="C39" i="15"/>
  <c r="C138" i="15"/>
  <c r="C60" i="15"/>
  <c r="C65" i="15"/>
  <c r="B46" i="15"/>
  <c r="B108" i="15"/>
  <c r="C46" i="15"/>
  <c r="B85" i="15"/>
  <c r="C36" i="15"/>
  <c r="B122" i="15"/>
  <c r="C33" i="15"/>
  <c r="B73" i="15"/>
  <c r="B79" i="15"/>
  <c r="B118" i="15"/>
  <c r="B83" i="15"/>
  <c r="B127" i="15"/>
  <c r="C71" i="15"/>
  <c r="B113" i="15"/>
  <c r="C118" i="15"/>
  <c r="B92" i="15"/>
  <c r="C109" i="15"/>
  <c r="C72" i="15"/>
  <c r="C97" i="15"/>
  <c r="N97" i="15" s="1"/>
  <c r="B58" i="15"/>
  <c r="B68" i="15"/>
  <c r="C108" i="15"/>
  <c r="B33" i="15"/>
  <c r="B94" i="15"/>
  <c r="B72" i="15"/>
  <c r="C94" i="15"/>
  <c r="C55" i="15"/>
  <c r="B140" i="15"/>
  <c r="C84" i="15"/>
  <c r="C79" i="15"/>
  <c r="C133" i="15"/>
  <c r="B70" i="15"/>
  <c r="B112" i="15"/>
  <c r="B50" i="15"/>
  <c r="C134" i="15"/>
  <c r="C56" i="15"/>
  <c r="B131" i="15"/>
  <c r="C57" i="15"/>
  <c r="B42" i="15"/>
  <c r="B76" i="15"/>
  <c r="C32" i="15"/>
  <c r="N32" i="15" s="1"/>
  <c r="B89" i="15"/>
  <c r="C92" i="15"/>
  <c r="C139" i="15"/>
  <c r="B78" i="15"/>
  <c r="C142" i="15"/>
  <c r="C77" i="15"/>
  <c r="B48" i="15"/>
  <c r="B61" i="15"/>
  <c r="B52" i="15"/>
  <c r="B66" i="15"/>
  <c r="B139" i="15"/>
  <c r="C26" i="15"/>
  <c r="B37" i="15"/>
  <c r="B100" i="15"/>
  <c r="C73" i="15"/>
  <c r="B138" i="15"/>
  <c r="C35" i="15"/>
  <c r="B51" i="15"/>
  <c r="B26" i="15"/>
  <c r="B88" i="15"/>
  <c r="C76" i="15"/>
  <c r="B25" i="15"/>
  <c r="C104" i="15"/>
  <c r="B29" i="15"/>
  <c r="B90" i="15"/>
  <c r="B84" i="15"/>
  <c r="C82" i="15"/>
  <c r="C140" i="15"/>
  <c r="B65" i="15"/>
  <c r="B126" i="15"/>
  <c r="B114" i="15"/>
  <c r="C126" i="15"/>
  <c r="C48" i="15"/>
  <c r="B87" i="15"/>
  <c r="C37" i="15"/>
  <c r="B34" i="15"/>
  <c r="C96" i="15"/>
  <c r="B36" i="15"/>
  <c r="B54" i="15"/>
  <c r="C116" i="15"/>
  <c r="B41" i="15"/>
  <c r="B55" i="15"/>
  <c r="B102" i="15"/>
  <c r="C78" i="15"/>
  <c r="C125" i="15"/>
  <c r="C88" i="15"/>
  <c r="N88" i="15" s="1"/>
  <c r="C107" i="15"/>
  <c r="B74" i="15"/>
  <c r="B144" i="15"/>
  <c r="C117" i="15"/>
  <c r="N117" i="15" s="1"/>
  <c r="C124" i="15"/>
  <c r="N124" i="15" s="1"/>
  <c r="B49" i="15"/>
  <c r="B103" i="15"/>
  <c r="B110" i="15"/>
  <c r="C113" i="15"/>
  <c r="N29" i="15"/>
  <c r="N103" i="15"/>
  <c r="C25" i="15"/>
  <c r="N58" i="15"/>
  <c r="N43" i="15"/>
  <c r="N107" i="15" l="1"/>
  <c r="N108" i="15" s="1"/>
  <c r="N118" i="15"/>
  <c r="N119" i="15" s="1"/>
  <c r="N120" i="15" s="1"/>
  <c r="N121" i="15" s="1"/>
  <c r="N123" i="15"/>
  <c r="N125" i="15"/>
  <c r="N126" i="15" s="1"/>
  <c r="N115" i="15"/>
  <c r="N116" i="15" s="1"/>
  <c r="N133" i="15"/>
  <c r="N134" i="15" s="1"/>
  <c r="N135" i="15" s="1"/>
  <c r="N136" i="15" s="1"/>
  <c r="N137" i="15" s="1"/>
  <c r="N138" i="15" s="1"/>
  <c r="N139" i="15" s="1"/>
  <c r="N140" i="15" s="1"/>
  <c r="N141" i="15" s="1"/>
  <c r="N142" i="15" s="1"/>
  <c r="N143" i="15" s="1"/>
  <c r="N144" i="15" s="1"/>
  <c r="N145" i="15" s="1"/>
  <c r="N127" i="15"/>
  <c r="N128" i="15" s="1"/>
  <c r="N129" i="15" s="1"/>
  <c r="N130" i="15" s="1"/>
  <c r="N131" i="15" s="1"/>
  <c r="N74" i="15"/>
  <c r="N98" i="15"/>
  <c r="N99" i="15" s="1"/>
  <c r="N56" i="15"/>
  <c r="N80" i="15"/>
  <c r="N81" i="15" s="1"/>
  <c r="N84" i="15"/>
  <c r="N75" i="15"/>
  <c r="N76" i="15" s="1"/>
  <c r="N77" i="15" s="1"/>
  <c r="L25" i="15"/>
  <c r="N25" i="15"/>
  <c r="N26" i="15" s="1"/>
  <c r="M25" i="15"/>
  <c r="M26" i="15" s="1"/>
  <c r="M27" i="15" s="1"/>
  <c r="M28" i="15" s="1"/>
  <c r="N78" i="15"/>
  <c r="N79" i="15" s="1"/>
  <c r="N33" i="15"/>
  <c r="N59" i="15"/>
  <c r="N44" i="15"/>
  <c r="N104" i="15"/>
  <c r="N71" i="15"/>
  <c r="N89" i="15"/>
  <c r="N30" i="15"/>
  <c r="E5" i="14"/>
  <c r="B30" i="6" s="1"/>
  <c r="E9" i="14"/>
  <c r="E12" i="14"/>
  <c r="E15" i="14"/>
  <c r="E19" i="14"/>
  <c r="E22" i="14"/>
  <c r="E29" i="14"/>
  <c r="E6" i="14"/>
  <c r="B31"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9"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34" i="15"/>
  <c r="N100" i="15"/>
  <c r="N45" i="15"/>
  <c r="N31" i="15"/>
  <c r="N60" i="15"/>
  <c r="A25" i="15"/>
  <c r="A18" i="2" s="1"/>
  <c r="N85" i="15"/>
  <c r="N57" i="15"/>
  <c r="N72" i="15"/>
  <c r="N73" i="15" s="1"/>
  <c r="N105" i="15"/>
  <c r="N82" i="15"/>
  <c r="N109" i="15"/>
  <c r="N27" i="15"/>
  <c r="A27" i="15" s="1"/>
  <c r="M29" i="15"/>
  <c r="A29" i="15" s="1"/>
  <c r="G11" i="9"/>
  <c r="H11" i="9" s="1"/>
  <c r="I11" i="9" s="1"/>
  <c r="J11" i="9" s="1"/>
  <c r="K11" i="9" s="1"/>
  <c r="L110" i="15" l="1"/>
  <c r="N46" i="15"/>
  <c r="N35" i="15"/>
  <c r="N110" i="15"/>
  <c r="N61" i="15"/>
  <c r="N101" i="15"/>
  <c r="N86" i="15"/>
  <c r="N91" i="15"/>
  <c r="N28" i="15"/>
  <c r="A20" i="2"/>
  <c r="A14" i="9"/>
  <c r="M30" i="15"/>
  <c r="A30" i="15" s="1"/>
  <c r="A22" i="2"/>
  <c r="A13" i="9"/>
  <c r="L111" i="15" l="1"/>
  <c r="A28" i="15"/>
  <c r="A21" i="2" s="1"/>
  <c r="A16" i="9" s="1"/>
  <c r="N87" i="15"/>
  <c r="N62" i="15"/>
  <c r="N47" i="15"/>
  <c r="N92" i="15"/>
  <c r="N102" i="15"/>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94" i="15"/>
  <c r="N38" i="15"/>
  <c r="M33" i="15"/>
  <c r="A33" i="15" s="1"/>
  <c r="A25" i="2"/>
  <c r="A19" i="9"/>
  <c r="E75" i="8"/>
  <c r="L114" i="15" l="1"/>
  <c r="N95" i="15"/>
  <c r="N65" i="15"/>
  <c r="N39" i="15"/>
  <c r="N50" i="15"/>
  <c r="A20" i="9"/>
  <c r="M34" i="15"/>
  <c r="A34" i="15" s="1"/>
  <c r="A26" i="2"/>
  <c r="D36" i="8"/>
  <c r="L115" i="15" l="1"/>
  <c r="N51" i="15"/>
  <c r="N66" i="15"/>
  <c r="N40" i="15"/>
  <c r="N96" i="15"/>
  <c r="A21" i="9"/>
  <c r="M35" i="15"/>
  <c r="A35" i="15" s="1"/>
  <c r="A27" i="2"/>
  <c r="B5" i="8"/>
  <c r="B4" i="8"/>
  <c r="B3" i="8"/>
  <c r="B2" i="8"/>
  <c r="L116" i="15" l="1"/>
  <c r="N67" i="15"/>
  <c r="N41" i="15"/>
  <c r="N52" i="15"/>
  <c r="A22" i="9"/>
  <c r="M36" i="15"/>
  <c r="A28" i="2"/>
  <c r="C6" i="9"/>
  <c r="C4" i="9"/>
  <c r="C3" i="9"/>
  <c r="C2" i="9"/>
  <c r="C1" i="9"/>
  <c r="B146" i="2"/>
  <c r="L117" i="15" l="1"/>
  <c r="A36" i="15"/>
  <c r="A29" i="2" s="1"/>
  <c r="N42" i="15"/>
  <c r="N53" i="15"/>
  <c r="N68" i="15"/>
  <c r="A23" i="9"/>
  <c r="M37" i="15"/>
  <c r="A37" i="15" s="1"/>
  <c r="M134"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L118" i="15" l="1"/>
  <c r="N54" i="15"/>
  <c r="N55" i="15" s="1"/>
  <c r="N69" i="15"/>
  <c r="N70"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991" i="15"/>
  <c r="M51" i="15"/>
  <c r="A51" i="15" s="1"/>
  <c r="L132" i="15" l="1"/>
  <c r="M52" i="15"/>
  <c r="A52" i="15" s="1"/>
  <c r="A37" i="9"/>
  <c r="B1065" i="2"/>
  <c r="A43" i="2"/>
  <c r="B1041" i="15"/>
  <c r="L133" i="15" l="1"/>
  <c r="A38" i="9"/>
  <c r="B1115" i="2"/>
  <c r="A44" i="2"/>
  <c r="B1091" i="15"/>
  <c r="M53" i="15"/>
  <c r="A53" i="15" s="1"/>
  <c r="L134" i="15" l="1"/>
  <c r="M54" i="15"/>
  <c r="A54" i="15" s="1"/>
  <c r="A39" i="9"/>
  <c r="B1165" i="2"/>
  <c r="A45" i="2"/>
  <c r="B1141" i="15"/>
  <c r="L135" i="15" l="1"/>
  <c r="A40" i="9"/>
  <c r="B1215" i="2"/>
  <c r="A46" i="2"/>
  <c r="B1191" i="15"/>
  <c r="M55" i="15"/>
  <c r="A55" i="15" s="1"/>
  <c r="A47" i="2"/>
  <c r="L136" i="15" l="1"/>
  <c r="A42" i="9"/>
  <c r="M56" i="15"/>
  <c r="A56" i="15" s="1"/>
  <c r="A41" i="9"/>
  <c r="B1265" i="2"/>
  <c r="L137" i="15" l="1"/>
  <c r="A48" i="2"/>
  <c r="B1241" i="15"/>
  <c r="M57" i="15"/>
  <c r="A57" i="15" s="1"/>
  <c r="L138" i="15" l="1"/>
  <c r="A43" i="9"/>
  <c r="B1315" i="2"/>
  <c r="M58" i="15"/>
  <c r="A58" i="15" s="1"/>
  <c r="A50" i="2"/>
  <c r="A49" i="2"/>
  <c r="B1291" i="15"/>
  <c r="L139" i="15" l="1"/>
  <c r="A45" i="9"/>
  <c r="M59" i="15"/>
  <c r="A59" i="15" s="1"/>
  <c r="A44" i="9"/>
  <c r="B1365" i="2"/>
  <c r="L140" i="15" l="1"/>
  <c r="A51" i="2"/>
  <c r="B1341" i="15"/>
  <c r="M60" i="15"/>
  <c r="A60" i="15" s="1"/>
  <c r="L141" i="15" l="1"/>
  <c r="A52" i="2"/>
  <c r="B1391" i="15"/>
  <c r="A46" i="9"/>
  <c r="B1415" i="2"/>
  <c r="M61" i="15"/>
  <c r="A61" i="15" s="1"/>
  <c r="L142" i="15" l="1"/>
  <c r="A53" i="2"/>
  <c r="B1441" i="15"/>
  <c r="M62" i="15"/>
  <c r="A62" i="15" s="1"/>
  <c r="A47" i="9"/>
  <c r="B1465" i="2"/>
  <c r="L143" i="15" l="1"/>
  <c r="A48" i="9"/>
  <c r="B1515" i="2"/>
  <c r="A54" i="2"/>
  <c r="B1491" i="15"/>
  <c r="M63" i="15"/>
  <c r="A63" i="15" s="1"/>
  <c r="L144" i="15" l="1"/>
  <c r="M64" i="15"/>
  <c r="A64" i="15" s="1"/>
  <c r="A55" i="2"/>
  <c r="B1541" i="15"/>
  <c r="A49" i="9"/>
  <c r="B1565" i="2"/>
  <c r="L145" i="15" l="1"/>
  <c r="A50" i="9"/>
  <c r="B1615" i="2"/>
  <c r="A56" i="2"/>
  <c r="B1591" i="15"/>
  <c r="M65" i="15"/>
  <c r="A65" i="15" s="1"/>
  <c r="M66" i="15" l="1"/>
  <c r="A66" i="15" s="1"/>
  <c r="A51" i="9"/>
  <c r="B1665" i="2"/>
  <c r="A57" i="2"/>
  <c r="B1641" i="15"/>
  <c r="A52" i="9" l="1"/>
  <c r="B1715" i="2"/>
  <c r="A58" i="2"/>
  <c r="B1691" i="15"/>
  <c r="M67" i="15"/>
  <c r="A67" i="15" s="1"/>
  <c r="A59" i="2"/>
  <c r="M68" i="15" l="1"/>
  <c r="A68" i="15" s="1"/>
  <c r="A53" i="9"/>
  <c r="B1765" i="2"/>
  <c r="A54" i="9"/>
  <c r="A60" i="2" l="1"/>
  <c r="B1741" i="15"/>
  <c r="M69" i="15"/>
  <c r="A69" i="15" s="1"/>
  <c r="A55" i="9" l="1"/>
  <c r="B1815" i="2"/>
  <c r="A61" i="2"/>
  <c r="B1791" i="15"/>
  <c r="M70" i="15"/>
  <c r="A70" i="15" s="1"/>
  <c r="A56" i="9" l="1"/>
  <c r="B1865" i="2"/>
  <c r="A62" i="2"/>
  <c r="B1841" i="15"/>
  <c r="M71" i="15"/>
  <c r="A71" i="15" s="1"/>
  <c r="A57" i="9" l="1"/>
  <c r="B1915" i="2"/>
  <c r="A63" i="2"/>
  <c r="B1891" i="15"/>
  <c r="M72" i="15"/>
  <c r="A72" i="15" s="1"/>
  <c r="A64" i="2" l="1"/>
  <c r="B1941" i="15"/>
  <c r="M73" i="15"/>
  <c r="A73" i="15" s="1"/>
  <c r="A65" i="2"/>
  <c r="A58" i="9"/>
  <c r="B1965" i="2"/>
  <c r="A60" i="9" l="1"/>
  <c r="M74" i="15"/>
  <c r="A74" i="15" s="1"/>
  <c r="A59" i="9"/>
  <c r="B2015" i="2"/>
  <c r="M75" i="15" l="1"/>
  <c r="A75" i="15" s="1"/>
  <c r="A66" i="2"/>
  <c r="B1991" i="15"/>
  <c r="A67" i="2" l="1"/>
  <c r="B2041" i="15"/>
  <c r="A61" i="9"/>
  <c r="B2065" i="2"/>
  <c r="M76" i="15"/>
  <c r="A76" i="15" s="1"/>
  <c r="A68" i="2"/>
  <c r="M77" i="15" l="1"/>
  <c r="A77" i="15" s="1"/>
  <c r="A69" i="2"/>
  <c r="A63" i="9"/>
  <c r="A62" i="9"/>
  <c r="B2115"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M143" i="15"/>
  <c r="A143" i="15" l="1"/>
  <c r="A136" i="2" s="1"/>
  <c r="A131" i="9" s="1"/>
  <c r="M144" i="15"/>
  <c r="A144" i="15" l="1"/>
  <c r="A137" i="2" s="1"/>
  <c r="A132" i="9" s="1"/>
  <c r="M145" i="15"/>
  <c r="A145" i="15" l="1"/>
  <c r="A138" i="2" s="1"/>
  <c r="A133" i="9" s="1"/>
  <c r="B8" i="6" l="1"/>
  <c r="B7" i="6" l="1"/>
  <c r="A50"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D138" i="2"/>
  <c r="B28" i="2"/>
  <c r="E75" i="2"/>
  <c r="B93" i="2"/>
  <c r="D59" i="2"/>
  <c r="B80" i="2"/>
  <c r="D78" i="2"/>
  <c r="B45" i="2"/>
  <c r="B84" i="2"/>
  <c r="B54" i="2"/>
  <c r="D127" i="2"/>
  <c r="E84" i="2"/>
  <c r="D126" i="2"/>
  <c r="D40" i="2"/>
  <c r="D39" i="2"/>
  <c r="D68" i="2"/>
  <c r="D136" i="2"/>
  <c r="B88" i="2"/>
  <c r="B20" i="2"/>
  <c r="B46" i="2"/>
  <c r="D83" i="2"/>
  <c r="D55" i="2"/>
  <c r="E30" i="2"/>
  <c r="D103" i="2"/>
  <c r="E98" i="2"/>
  <c r="B67" i="2"/>
  <c r="E26" i="2"/>
  <c r="B26" i="2"/>
  <c r="D24" i="2"/>
  <c r="D60" i="2"/>
  <c r="E80" i="2"/>
  <c r="D116" i="2"/>
  <c r="B38" i="2"/>
  <c r="B29" i="2"/>
  <c r="D118" i="2"/>
  <c r="D79" i="2"/>
  <c r="E54" i="2"/>
  <c r="B39" i="2"/>
  <c r="D137" i="2"/>
  <c r="E94" i="2"/>
  <c r="E66" i="2"/>
  <c r="D32" i="2"/>
  <c r="D97" i="2"/>
  <c r="B101" i="2"/>
  <c r="B65" i="2"/>
  <c r="E37" i="2"/>
  <c r="D91" i="2"/>
  <c r="B89" i="2"/>
  <c r="B121" i="2"/>
  <c r="B60" i="2"/>
  <c r="D29" i="2"/>
  <c r="D20" i="2"/>
  <c r="E125" i="2"/>
  <c r="D113" i="2"/>
  <c r="B70" i="2"/>
  <c r="E57" i="2"/>
  <c r="D58" i="2"/>
  <c r="E70" i="2"/>
  <c r="B87" i="2"/>
  <c r="B77" i="2"/>
  <c r="E138" i="2"/>
  <c r="D64" i="2"/>
  <c r="B41" i="2"/>
  <c r="B34" i="2"/>
  <c r="E90" i="2"/>
  <c r="E95" i="2"/>
  <c r="B78" i="2"/>
  <c r="E96" i="2"/>
  <c r="B79" i="2"/>
  <c r="E116" i="2"/>
  <c r="D65" i="2"/>
  <c r="D135" i="2"/>
  <c r="B129" i="2"/>
  <c r="E87" i="2"/>
  <c r="E56" i="2"/>
  <c r="D87" i="2"/>
  <c r="E65" i="2"/>
  <c r="B91" i="2"/>
  <c r="D95" i="2"/>
  <c r="E44" i="2"/>
  <c r="B126" i="2"/>
  <c r="B122" i="2"/>
  <c r="B102" i="2"/>
  <c r="E120" i="2"/>
  <c r="E34" i="2"/>
  <c r="D35" i="2"/>
  <c r="E61" i="2"/>
  <c r="E81" i="2"/>
  <c r="B52" i="2"/>
  <c r="D129" i="2"/>
  <c r="B75" i="2"/>
  <c r="D101"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E49" i="2"/>
  <c r="E104" i="2"/>
  <c r="B128" i="2"/>
  <c r="E58" i="2"/>
  <c r="E132" i="2"/>
  <c r="E47" i="2"/>
  <c r="E51" i="2"/>
  <c r="E20" i="2"/>
  <c r="D120" i="2"/>
  <c r="D50" i="2"/>
  <c r="B68" i="2"/>
  <c r="D80" i="2"/>
  <c r="D71" i="2"/>
  <c r="B117" i="2"/>
  <c r="B104" i="2"/>
  <c r="E77" i="2"/>
  <c r="D46" i="2"/>
  <c r="E31" i="2"/>
  <c r="B100" i="2"/>
  <c r="B114" i="2"/>
  <c r="D47" i="2"/>
  <c r="D109" i="2"/>
  <c r="D42" i="2"/>
  <c r="B73" i="2"/>
  <c r="B31" i="2"/>
  <c r="D132" i="2"/>
  <c r="B86" i="2"/>
  <c r="E59" i="2"/>
  <c r="D102" i="2"/>
  <c r="D38" i="2"/>
  <c r="B110" i="2"/>
  <c r="B109" i="2"/>
  <c r="E127" i="2"/>
  <c r="D134" i="2"/>
  <c r="E63" i="2"/>
  <c r="D33" i="2"/>
  <c r="B105" i="2"/>
  <c r="E38" i="2"/>
  <c r="B50" i="2"/>
  <c r="E33" i="2"/>
  <c r="E39" i="2"/>
  <c r="B32" i="2"/>
  <c r="B62" i="2"/>
  <c r="E46" i="2"/>
  <c r="D49" i="2"/>
  <c r="D61" i="2"/>
  <c r="E121" i="2"/>
  <c r="B103" i="2"/>
  <c r="E68" i="2"/>
  <c r="D28" i="2"/>
  <c r="E130" i="2"/>
  <c r="D85" i="2"/>
  <c r="B133" i="2"/>
  <c r="B106" i="2"/>
  <c r="B137" i="2"/>
  <c r="D52" i="2"/>
  <c r="E88" i="2"/>
  <c r="E73" i="2"/>
  <c r="E52" i="2"/>
  <c r="D133" i="2"/>
  <c r="B19" i="2"/>
  <c r="B14" i="9" s="1"/>
  <c r="E108" i="2"/>
  <c r="D121" i="2"/>
  <c r="E48" i="2"/>
  <c r="D34" i="2"/>
  <c r="D53" i="2"/>
  <c r="D19" i="2"/>
  <c r="G8" i="6" s="1"/>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E69" i="2"/>
  <c r="E53" i="2"/>
  <c r="E109" i="2"/>
  <c r="B116" i="2"/>
  <c r="E129" i="2"/>
  <c r="B136" i="2"/>
  <c r="E105" i="2"/>
  <c r="E137" i="2"/>
  <c r="B120" i="2"/>
  <c r="B97" i="2"/>
  <c r="B124" i="2"/>
  <c r="B138" i="2"/>
  <c r="B44" i="2"/>
  <c r="E102" i="2"/>
  <c r="E106" i="2"/>
  <c r="B135" i="2"/>
  <c r="D44" i="2"/>
  <c r="B112" i="2"/>
  <c r="B58" i="6" l="1"/>
  <c r="H52" i="6"/>
  <c r="B110" i="9"/>
  <c r="B122" i="9"/>
  <c r="B113" i="9"/>
  <c r="B131" i="9"/>
  <c r="B132" i="9"/>
  <c r="B121" i="9"/>
  <c r="B114" i="9"/>
  <c r="B111" i="9"/>
  <c r="B127" i="9"/>
  <c r="B130" i="9"/>
  <c r="B115" i="9"/>
  <c r="B129" i="9"/>
  <c r="B126" i="9"/>
  <c r="B124"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8" i="6"/>
  <c r="B50" i="6" s="1"/>
  <c r="B76" i="9"/>
  <c r="B58" i="9"/>
  <c r="B17" i="9"/>
  <c r="B83" i="9"/>
  <c r="B46" i="9"/>
  <c r="B63" i="9"/>
  <c r="B77" i="9"/>
  <c r="B20" i="9"/>
  <c r="B94" i="9"/>
  <c r="B85" i="9"/>
  <c r="B44" i="9"/>
  <c r="B21" i="9"/>
  <c r="B36" i="9"/>
  <c r="B82" i="9"/>
  <c r="B97" i="9"/>
  <c r="B29" i="9"/>
  <c r="B34" i="9"/>
  <c r="B88" i="9"/>
  <c r="B28" i="9"/>
  <c r="B91" i="9"/>
  <c r="B64" i="9"/>
  <c r="B67" i="9"/>
  <c r="B71" i="9"/>
  <c r="C7" i="6"/>
  <c r="B13" i="9"/>
  <c r="E42" i="2"/>
  <c r="E112" i="2"/>
  <c r="E124" i="2"/>
  <c r="E110" i="2"/>
  <c r="E126" i="2"/>
  <c r="E119" i="2"/>
  <c r="E18" i="2"/>
  <c r="E113" i="2"/>
  <c r="E136" i="2"/>
  <c r="E114" i="2"/>
  <c r="E133" i="2"/>
  <c r="E118" i="2"/>
  <c r="E107" i="2"/>
  <c r="B57" i="6" l="1"/>
  <c r="C57" i="6" s="1"/>
  <c r="A100" i="6"/>
  <c r="G58" i="6"/>
  <c r="C58" i="6"/>
  <c r="B100" i="6" s="1"/>
  <c r="B108" i="6" l="1"/>
  <c r="H102" i="6"/>
  <c r="A150" i="6" l="1"/>
  <c r="B107" i="6"/>
  <c r="C107" i="6" s="1"/>
  <c r="G108" i="6"/>
  <c r="C108" i="6"/>
  <c r="B150" i="6" s="1"/>
  <c r="H152" i="6" l="1"/>
  <c r="B158" i="6"/>
  <c r="B157" i="6" l="1"/>
  <c r="C157" i="6" s="1"/>
  <c r="A200" i="6"/>
  <c r="G158" i="6"/>
  <c r="C158" i="6"/>
  <c r="B200" i="6" s="1"/>
  <c r="B208" i="6" l="1"/>
  <c r="H202" i="6"/>
  <c r="B207" i="6" l="1"/>
  <c r="C207" i="6" s="1"/>
  <c r="A250" i="6"/>
  <c r="C208" i="6"/>
  <c r="B250" i="6" s="1"/>
  <c r="G208" i="6"/>
  <c r="H252" i="6" l="1"/>
  <c r="B258" i="6"/>
  <c r="B257" i="6" l="1"/>
  <c r="C257" i="6" s="1"/>
  <c r="A300" i="6"/>
  <c r="G258" i="6"/>
  <c r="C258" i="6"/>
  <c r="B300" i="6" s="1"/>
  <c r="B308" i="6" l="1"/>
  <c r="H302" i="6"/>
  <c r="B307" i="6" l="1"/>
  <c r="C307" i="6" s="1"/>
  <c r="A350" i="6"/>
  <c r="C308" i="6"/>
  <c r="B350" i="6" s="1"/>
  <c r="G308" i="6"/>
  <c r="H352" i="6" l="1"/>
  <c r="B358" i="6"/>
  <c r="A400" i="6" l="1"/>
  <c r="B357" i="6"/>
  <c r="C357" i="6" s="1"/>
  <c r="G358" i="6"/>
  <c r="C358" i="6"/>
  <c r="B400" i="6" s="1"/>
  <c r="H402" i="6" l="1"/>
  <c r="B408" i="6"/>
  <c r="B407" i="6" l="1"/>
  <c r="C407" i="6" s="1"/>
  <c r="A450" i="6"/>
  <c r="C408" i="6"/>
  <c r="B450" i="6" s="1"/>
  <c r="G408" i="6"/>
  <c r="B458" i="6" l="1"/>
  <c r="H452" i="6"/>
  <c r="B457" i="6" l="1"/>
  <c r="C457" i="6" s="1"/>
  <c r="A500" i="6"/>
  <c r="G458" i="6"/>
  <c r="C458" i="6"/>
  <c r="B500" i="6" s="1"/>
  <c r="B508" i="6" l="1"/>
  <c r="H502" i="6"/>
  <c r="B507" i="6" l="1"/>
  <c r="C507" i="6" s="1"/>
  <c r="A550" i="6"/>
  <c r="G508" i="6"/>
  <c r="C508" i="6"/>
  <c r="B550" i="6" s="1"/>
  <c r="H552" i="6" l="1"/>
  <c r="B558" i="6"/>
  <c r="A600" i="6" l="1"/>
  <c r="B557" i="6"/>
  <c r="C557" i="6" s="1"/>
  <c r="C558" i="6"/>
  <c r="B600" i="6" s="1"/>
  <c r="G558" i="6"/>
  <c r="B608" i="6" l="1"/>
  <c r="H602" i="6"/>
  <c r="B607" i="6" l="1"/>
  <c r="C607" i="6" s="1"/>
  <c r="A650" i="6"/>
  <c r="C608" i="6"/>
  <c r="B650" i="6" s="1"/>
  <c r="G608" i="6"/>
  <c r="B658" i="6" l="1"/>
  <c r="H652" i="6"/>
  <c r="A700" i="6" l="1"/>
  <c r="B657" i="6"/>
  <c r="C657" i="6" s="1"/>
  <c r="C658" i="6"/>
  <c r="B700" i="6" s="1"/>
  <c r="G658" i="6"/>
  <c r="H702" i="6" l="1"/>
  <c r="B708" i="6"/>
  <c r="A750" i="6" l="1"/>
  <c r="B707" i="6"/>
  <c r="C707" i="6" s="1"/>
  <c r="C708" i="6"/>
  <c r="B750" i="6" s="1"/>
  <c r="G708" i="6"/>
  <c r="B758" i="6" l="1"/>
  <c r="H752" i="6"/>
  <c r="A800" i="6" l="1"/>
  <c r="B757" i="6"/>
  <c r="C757" i="6" s="1"/>
  <c r="C758" i="6"/>
  <c r="B800" i="6" s="1"/>
  <c r="G758" i="6"/>
  <c r="H802" i="6" l="1"/>
  <c r="B808" i="6"/>
  <c r="A850" i="6" l="1"/>
  <c r="B807" i="6"/>
  <c r="C807" i="6" s="1"/>
  <c r="G808" i="6"/>
  <c r="C808" i="6"/>
  <c r="B850" i="6" s="1"/>
  <c r="B858" i="6" l="1"/>
  <c r="H852" i="6"/>
  <c r="A900" i="6" l="1"/>
  <c r="B857" i="6"/>
  <c r="C857" i="6" s="1"/>
  <c r="G858" i="6"/>
  <c r="C858" i="6"/>
  <c r="B900" i="6" s="1"/>
  <c r="B908" i="6" l="1"/>
  <c r="H902" i="6"/>
  <c r="A950" i="6" l="1"/>
  <c r="B907" i="6"/>
  <c r="C907" i="6" s="1"/>
  <c r="G908" i="6"/>
  <c r="C908" i="6"/>
  <c r="B950" i="6" s="1"/>
  <c r="B958" i="6" l="1"/>
  <c r="H952" i="6"/>
  <c r="A1000" i="6" l="1"/>
  <c r="B957" i="6"/>
  <c r="C957" i="6" s="1"/>
  <c r="C958" i="6"/>
  <c r="B1000" i="6" s="1"/>
  <c r="G958" i="6"/>
  <c r="H1002" i="6" l="1"/>
  <c r="B1008" i="6"/>
  <c r="A1050" i="6" l="1"/>
  <c r="B1007" i="6"/>
  <c r="C1007" i="6" s="1"/>
  <c r="G1008" i="6"/>
  <c r="C1008" i="6"/>
  <c r="B1050" i="6" s="1"/>
  <c r="B1058" i="6" l="1"/>
  <c r="H1052" i="6"/>
  <c r="A1100" i="6" l="1"/>
  <c r="B1057" i="6"/>
  <c r="C1057" i="6" s="1"/>
  <c r="G1058" i="6"/>
  <c r="C1058" i="6"/>
  <c r="B1100" i="6" s="1"/>
  <c r="H1102" i="6" l="1"/>
  <c r="B1108" i="6"/>
  <c r="B1107" i="6" l="1"/>
  <c r="C1107" i="6" s="1"/>
  <c r="A1150" i="6"/>
  <c r="C1108" i="6"/>
  <c r="B1150" i="6" s="1"/>
  <c r="G1108" i="6"/>
  <c r="B1158" i="6" l="1"/>
  <c r="H1152" i="6"/>
  <c r="A1200" i="6" l="1"/>
  <c r="B1157" i="6"/>
  <c r="C1157" i="6" s="1"/>
  <c r="G1158" i="6"/>
  <c r="C1158" i="6"/>
  <c r="B1200" i="6" s="1"/>
  <c r="B1208" i="6" l="1"/>
  <c r="H1202" i="6"/>
  <c r="B1207" i="6" l="1"/>
  <c r="C1207" i="6" s="1"/>
  <c r="A1250" i="6"/>
  <c r="C1208" i="6"/>
  <c r="B1250" i="6" s="1"/>
  <c r="G1208" i="6"/>
  <c r="H1252" i="6" l="1"/>
  <c r="B1258" i="6"/>
  <c r="B1257" i="6" l="1"/>
  <c r="C1257" i="6" s="1"/>
  <c r="A1300" i="6"/>
  <c r="C1258" i="6"/>
  <c r="B1300" i="6" s="1"/>
  <c r="G1258" i="6"/>
  <c r="B1308" i="6" l="1"/>
  <c r="H1302" i="6"/>
  <c r="B1307" i="6" l="1"/>
  <c r="C1307" i="6" s="1"/>
  <c r="A1350" i="6"/>
  <c r="G1308" i="6"/>
  <c r="C1308" i="6"/>
  <c r="B1350" i="6" s="1"/>
  <c r="H1352" i="6" l="1"/>
  <c r="B1358" i="6"/>
  <c r="B1357" i="6" l="1"/>
  <c r="C1357" i="6" s="1"/>
  <c r="A1400" i="6"/>
  <c r="C1358" i="6"/>
  <c r="B1400" i="6" s="1"/>
  <c r="G1358" i="6"/>
  <c r="H1402" i="6" l="1"/>
  <c r="B1408" i="6"/>
  <c r="B1407" i="6" l="1"/>
  <c r="C1407" i="6" s="1"/>
  <c r="A1450" i="6"/>
  <c r="C1408" i="6"/>
  <c r="B1450" i="6" s="1"/>
  <c r="G1408" i="6"/>
  <c r="B1458" i="6" l="1"/>
  <c r="H1452" i="6"/>
  <c r="B1457" i="6" l="1"/>
  <c r="C1457" i="6" s="1"/>
  <c r="A1500" i="6"/>
  <c r="G1458" i="6"/>
  <c r="C1458" i="6"/>
  <c r="B1500" i="6" s="1"/>
  <c r="B1508" i="6" l="1"/>
  <c r="H1502" i="6"/>
  <c r="A1550" i="6" l="1"/>
  <c r="B1507" i="6"/>
  <c r="C1507" i="6" s="1"/>
  <c r="C1508" i="6"/>
  <c r="B1550" i="6" s="1"/>
  <c r="G1508" i="6"/>
  <c r="B1558" i="6" l="1"/>
  <c r="H1552" i="6"/>
  <c r="A1600" i="6" l="1"/>
  <c r="B1557" i="6"/>
  <c r="C1557" i="6" s="1"/>
  <c r="G1558" i="6"/>
  <c r="C1558" i="6"/>
  <c r="B1600" i="6" s="1"/>
  <c r="B1608" i="6" l="1"/>
  <c r="H1602" i="6"/>
  <c r="A1650" i="6" l="1"/>
  <c r="B1607" i="6"/>
  <c r="C1607" i="6" s="1"/>
  <c r="C1608" i="6"/>
  <c r="B1650" i="6" s="1"/>
  <c r="G1608" i="6"/>
  <c r="B1658" i="6" l="1"/>
  <c r="H1652" i="6"/>
  <c r="A1700" i="6" l="1"/>
  <c r="B1657" i="6"/>
  <c r="C1657" i="6" s="1"/>
  <c r="G1658" i="6"/>
  <c r="C1658" i="6"/>
  <c r="B1700" i="6" s="1"/>
  <c r="H1702" i="6" l="1"/>
  <c r="B1708" i="6"/>
  <c r="A1750" i="6" l="1"/>
  <c r="B1707" i="6"/>
  <c r="C1707" i="6" s="1"/>
  <c r="G1708" i="6"/>
  <c r="C1708" i="6"/>
  <c r="B1750" i="6" s="1"/>
  <c r="B1758" i="6" l="1"/>
  <c r="H1752" i="6"/>
  <c r="A1800" i="6" l="1"/>
  <c r="B1757" i="6"/>
  <c r="C1757" i="6" s="1"/>
  <c r="C1758" i="6"/>
  <c r="B1800" i="6" s="1"/>
  <c r="G1758" i="6"/>
  <c r="B1808" i="6" l="1"/>
  <c r="H1802" i="6"/>
  <c r="A1850" i="6" l="1"/>
  <c r="B1807" i="6"/>
  <c r="C1807" i="6" s="1"/>
  <c r="C1808" i="6"/>
  <c r="B1850" i="6" s="1"/>
  <c r="G1808" i="6"/>
  <c r="H1852" i="6" l="1"/>
  <c r="B1858" i="6"/>
  <c r="A1900" i="6" l="1"/>
  <c r="B1857" i="6"/>
  <c r="C1857" i="6" s="1"/>
  <c r="G1858" i="6"/>
  <c r="C1858" i="6"/>
  <c r="B1900" i="6" s="1"/>
  <c r="B1908" i="6" l="1"/>
  <c r="H1902" i="6"/>
  <c r="B1907" i="6" l="1"/>
  <c r="C1907" i="6" s="1"/>
  <c r="A1950" i="6"/>
  <c r="C1908" i="6"/>
  <c r="B1950" i="6" s="1"/>
  <c r="G1908" i="6"/>
  <c r="B1958" i="6" l="1"/>
  <c r="H1952" i="6"/>
  <c r="B1957" i="6" l="1"/>
  <c r="C1957" i="6" s="1"/>
  <c r="A2000" i="6"/>
  <c r="G1958" i="6"/>
  <c r="C1958" i="6"/>
  <c r="B2000" i="6" s="1"/>
  <c r="H2002" i="6" l="1"/>
  <c r="B2008" i="6"/>
  <c r="A2050" i="6" l="1"/>
  <c r="B2007" i="6"/>
  <c r="C2007" i="6" s="1"/>
  <c r="C2008" i="6"/>
  <c r="B2050" i="6" s="1"/>
  <c r="G2008" i="6"/>
  <c r="B2058" i="6" l="1"/>
  <c r="H2052" i="6"/>
  <c r="B2057" i="6" l="1"/>
  <c r="C2057" i="6" s="1"/>
  <c r="A2100" i="6"/>
  <c r="C2058" i="6"/>
  <c r="B2100" i="6" s="1"/>
  <c r="G2058" i="6"/>
  <c r="H2102" i="6" l="1"/>
  <c r="B2108" i="6"/>
  <c r="A2150" i="6" l="1"/>
  <c r="B2107" i="6"/>
  <c r="C2107" i="6" s="1"/>
  <c r="C2108" i="6"/>
  <c r="B2150" i="6" s="1"/>
  <c r="G2108" i="6"/>
  <c r="B2158" i="6" l="1"/>
  <c r="H2152" i="6"/>
  <c r="B2157" i="6" l="1"/>
  <c r="C2157" i="6" s="1"/>
  <c r="A2200" i="6"/>
  <c r="G2158" i="6"/>
  <c r="C2158" i="6"/>
  <c r="B2200" i="6" s="1"/>
  <c r="H2202" i="6" l="1"/>
  <c r="B2208" i="6"/>
  <c r="B2207" i="6" l="1"/>
  <c r="C2207" i="6" s="1"/>
  <c r="A2250" i="6"/>
  <c r="C2208" i="6"/>
  <c r="B2250" i="6" s="1"/>
  <c r="G2208" i="6"/>
  <c r="H2252" i="6" l="1"/>
  <c r="B2258" i="6"/>
  <c r="B2257" i="6" l="1"/>
  <c r="C2257" i="6" s="1"/>
  <c r="A2300" i="6"/>
  <c r="G2258" i="6"/>
  <c r="C2258" i="6"/>
  <c r="B2300" i="6" s="1"/>
  <c r="H2302" i="6" l="1"/>
  <c r="B2308" i="6"/>
  <c r="B2307" i="6" l="1"/>
  <c r="C2307" i="6" s="1"/>
  <c r="A2350" i="6"/>
  <c r="G2308" i="6"/>
  <c r="C2308" i="6"/>
  <c r="B2350" i="6" s="1"/>
  <c r="H2352" i="6" l="1"/>
  <c r="B2358" i="6"/>
  <c r="B2357" i="6" l="1"/>
  <c r="C2357" i="6" s="1"/>
  <c r="A2400" i="6"/>
  <c r="G2358" i="6"/>
  <c r="C2358" i="6"/>
  <c r="B2400" i="6" s="1"/>
  <c r="B2408" i="6" l="1"/>
  <c r="H2402" i="6"/>
  <c r="B2407" i="6" l="1"/>
  <c r="C2407" i="6" s="1"/>
  <c r="A2450" i="6"/>
  <c r="G2408" i="6"/>
  <c r="C2408" i="6"/>
  <c r="B2450" i="6" s="1"/>
  <c r="B2458" i="6" l="1"/>
  <c r="H2452" i="6"/>
  <c r="B2457" i="6" l="1"/>
  <c r="C2457" i="6" s="1"/>
  <c r="A2500" i="6"/>
  <c r="G2458" i="6"/>
  <c r="C2458" i="6"/>
  <c r="B2500" i="6" s="1"/>
  <c r="B2508" i="6" l="1"/>
  <c r="H2502" i="6"/>
  <c r="A2550" i="6" l="1"/>
  <c r="B2507" i="6"/>
  <c r="C2507" i="6" s="1"/>
  <c r="G2508" i="6"/>
  <c r="C2508" i="6"/>
  <c r="B2550" i="6" s="1"/>
  <c r="H2552" i="6" l="1"/>
  <c r="B2558" i="6"/>
  <c r="A2600" i="6" l="1"/>
  <c r="B2557" i="6"/>
  <c r="C2557" i="6" s="1"/>
  <c r="G2558" i="6"/>
  <c r="C2558" i="6"/>
  <c r="B2600" i="6" s="1"/>
  <c r="B2608" i="6" l="1"/>
  <c r="H2602" i="6"/>
  <c r="A2650" i="6" l="1"/>
  <c r="B2607" i="6"/>
  <c r="C2607" i="6" s="1"/>
  <c r="C2608" i="6"/>
  <c r="B2650" i="6" s="1"/>
  <c r="G2608" i="6"/>
  <c r="B2658" i="6" l="1"/>
  <c r="H2652" i="6"/>
  <c r="A2700" i="6" l="1"/>
  <c r="B2657" i="6"/>
  <c r="C2657" i="6" s="1"/>
  <c r="G2658" i="6"/>
  <c r="C2658" i="6"/>
  <c r="B2700" i="6" s="1"/>
  <c r="H2702" i="6" l="1"/>
  <c r="B2708" i="6"/>
  <c r="A2750" i="6" l="1"/>
  <c r="B2707" i="6"/>
  <c r="C2707" i="6" s="1"/>
  <c r="G2708" i="6"/>
  <c r="C2708" i="6"/>
  <c r="B2750" i="6" s="1"/>
  <c r="B2758" i="6" l="1"/>
  <c r="H2752" i="6"/>
  <c r="A2800" i="6" l="1"/>
  <c r="B2757" i="6"/>
  <c r="C2757" i="6" s="1"/>
  <c r="C2758" i="6"/>
  <c r="B2800" i="6" s="1"/>
  <c r="G2758" i="6"/>
  <c r="H2802" i="6" l="1"/>
  <c r="B2808" i="6"/>
  <c r="A2850" i="6" l="1"/>
  <c r="B2807" i="6"/>
  <c r="C2807" i="6" s="1"/>
  <c r="C2808" i="6"/>
  <c r="B2850" i="6" s="1"/>
  <c r="G2808" i="6"/>
  <c r="B2858" i="6" l="1"/>
  <c r="H2852" i="6"/>
  <c r="A2900" i="6" l="1"/>
  <c r="B2857" i="6"/>
  <c r="C2857" i="6" s="1"/>
  <c r="G2858" i="6"/>
  <c r="C2858" i="6"/>
  <c r="B2900" i="6" s="1"/>
  <c r="H2902" i="6" l="1"/>
  <c r="B2908" i="6"/>
  <c r="A2950" i="6" l="1"/>
  <c r="B2907" i="6"/>
  <c r="C2907" i="6" s="1"/>
  <c r="C2908" i="6"/>
  <c r="B2950" i="6" s="1"/>
  <c r="G2908" i="6"/>
  <c r="B2958" i="6" l="1"/>
  <c r="H2952" i="6"/>
  <c r="A3000" i="6" l="1"/>
  <c r="B2957" i="6"/>
  <c r="C2957" i="6" s="1"/>
  <c r="G2958" i="6"/>
  <c r="C2958" i="6"/>
  <c r="B3000" i="6" s="1"/>
  <c r="H3002" i="6" l="1"/>
  <c r="B3008" i="6"/>
  <c r="A3050" i="6" l="1"/>
  <c r="B3007" i="6"/>
  <c r="C3007" i="6" s="1"/>
  <c r="G3008" i="6"/>
  <c r="C3008" i="6"/>
  <c r="B3050" i="6" s="1"/>
  <c r="B3058" i="6" l="1"/>
  <c r="H3052" i="6"/>
  <c r="A3100" i="6" l="1"/>
  <c r="B3057" i="6"/>
  <c r="C3057" i="6" s="1"/>
  <c r="C3058" i="6"/>
  <c r="B3100" i="6" s="1"/>
  <c r="G3058" i="6"/>
  <c r="H3102" i="6" l="1"/>
  <c r="B3108" i="6"/>
  <c r="A3150" i="6" l="1"/>
  <c r="B3107" i="6"/>
  <c r="C3107" i="6" s="1"/>
  <c r="C3108" i="6"/>
  <c r="B3150" i="6" s="1"/>
  <c r="G3108" i="6"/>
  <c r="B3158" i="6" l="1"/>
  <c r="H3152" i="6"/>
  <c r="A3200" i="6" l="1"/>
  <c r="B3157" i="6"/>
  <c r="C3157" i="6" s="1"/>
  <c r="G3158" i="6"/>
  <c r="C3158" i="6"/>
  <c r="B3200" i="6" s="1"/>
  <c r="H3202" i="6" l="1"/>
  <c r="B3208" i="6"/>
  <c r="A3250" i="6" l="1"/>
  <c r="B3207" i="6"/>
  <c r="C3207" i="6" s="1"/>
  <c r="C3208" i="6"/>
  <c r="B3250" i="6" s="1"/>
  <c r="G3208" i="6"/>
  <c r="H3252" i="6" l="1"/>
  <c r="B3258" i="6"/>
  <c r="B3257" i="6" l="1"/>
  <c r="C3257" i="6" s="1"/>
  <c r="A3300" i="6"/>
  <c r="G3258" i="6"/>
  <c r="C3258" i="6"/>
  <c r="B3300" i="6" s="1"/>
  <c r="B3308" i="6" l="1"/>
  <c r="H3302" i="6"/>
  <c r="B3307" i="6" l="1"/>
  <c r="C3307" i="6" s="1"/>
  <c r="A3350" i="6"/>
  <c r="G3308" i="6"/>
  <c r="C3308" i="6"/>
  <c r="B3350" i="6" s="1"/>
  <c r="B3358" i="6" l="1"/>
  <c r="H3352" i="6"/>
  <c r="B3357" i="6" l="1"/>
  <c r="C3357" i="6" s="1"/>
  <c r="A3400" i="6"/>
  <c r="C3358" i="6"/>
  <c r="B3400" i="6" s="1"/>
  <c r="G3358" i="6"/>
  <c r="H3402" i="6" l="1"/>
  <c r="B3408" i="6"/>
  <c r="B3407" i="6" l="1"/>
  <c r="C3407" i="6" s="1"/>
  <c r="A3450" i="6"/>
  <c r="G3408" i="6"/>
  <c r="C3408" i="6"/>
  <c r="B3450" i="6" s="1"/>
  <c r="H3452" i="6" l="1"/>
  <c r="B3458" i="6"/>
  <c r="B3457" i="6" l="1"/>
  <c r="C3457" i="6" s="1"/>
  <c r="A3500" i="6"/>
  <c r="C3458" i="6"/>
  <c r="B3500" i="6" s="1"/>
  <c r="G3458" i="6"/>
  <c r="B3508" i="6" l="1"/>
  <c r="H3502" i="6"/>
  <c r="B3507" i="6" l="1"/>
  <c r="C3507" i="6" s="1"/>
  <c r="A3550" i="6"/>
  <c r="G3508" i="6"/>
  <c r="C3508" i="6"/>
  <c r="B3550" i="6" s="1"/>
  <c r="H3552" i="6" l="1"/>
  <c r="B3558" i="6"/>
  <c r="A3600" i="6" l="1"/>
  <c r="B3557" i="6"/>
  <c r="C3557" i="6" s="1"/>
  <c r="G3558" i="6"/>
  <c r="C3558" i="6"/>
  <c r="B3600" i="6" s="1"/>
  <c r="H3602" i="6" l="1"/>
  <c r="B3608" i="6"/>
  <c r="B3607" i="6" l="1"/>
  <c r="C3607" i="6" s="1"/>
  <c r="A3650" i="6"/>
  <c r="C3608" i="6"/>
  <c r="B3650" i="6" s="1"/>
  <c r="G3608" i="6"/>
  <c r="B3658" i="6" l="1"/>
  <c r="H3652" i="6"/>
  <c r="A3700" i="6" l="1"/>
  <c r="B3657" i="6"/>
  <c r="C3657" i="6" s="1"/>
  <c r="G3658" i="6"/>
  <c r="C3658" i="6"/>
  <c r="B3700" i="6" s="1"/>
  <c r="H3702" i="6" l="1"/>
  <c r="B3708" i="6"/>
  <c r="A3750" i="6" l="1"/>
  <c r="B3707" i="6"/>
  <c r="C3707" i="6" s="1"/>
  <c r="G3708" i="6"/>
  <c r="C3708" i="6"/>
  <c r="B3750" i="6" s="1"/>
  <c r="B3758" i="6" l="1"/>
  <c r="H3752" i="6"/>
  <c r="A3800" i="6" l="1"/>
  <c r="B3757" i="6"/>
  <c r="C3757" i="6" s="1"/>
  <c r="C3758" i="6"/>
  <c r="B3800" i="6" s="1"/>
  <c r="G3758" i="6"/>
  <c r="B3808" i="6" l="1"/>
  <c r="H3802" i="6"/>
  <c r="A3850" i="6" l="1"/>
  <c r="B3807" i="6"/>
  <c r="C3807" i="6" s="1"/>
  <c r="G3808" i="6"/>
  <c r="C3808" i="6"/>
  <c r="B3850" i="6" s="1"/>
  <c r="B3858" i="6" l="1"/>
  <c r="H3852" i="6"/>
  <c r="A3900" i="6" l="1"/>
  <c r="B3857" i="6"/>
  <c r="C3857" i="6" s="1"/>
  <c r="G3858" i="6"/>
  <c r="C3858" i="6"/>
  <c r="B3900" i="6" s="1"/>
  <c r="H3902" i="6" l="1"/>
  <c r="B3908" i="6"/>
  <c r="A3950" i="6" l="1"/>
  <c r="B3907" i="6"/>
  <c r="C3907" i="6" s="1"/>
  <c r="G3908" i="6"/>
  <c r="C3908" i="6"/>
  <c r="B3950" i="6" s="1"/>
  <c r="B3958" i="6" l="1"/>
  <c r="H3952" i="6"/>
  <c r="A4000" i="6" l="1"/>
  <c r="B3957" i="6"/>
  <c r="C3957" i="6" s="1"/>
  <c r="C3958" i="6"/>
  <c r="B4000" i="6" s="1"/>
  <c r="G3958" i="6"/>
  <c r="H4002" i="6" l="1"/>
  <c r="B4008" i="6"/>
  <c r="A4050" i="6" l="1"/>
  <c r="B4007" i="6"/>
  <c r="C4007" i="6" s="1"/>
  <c r="G4008" i="6"/>
  <c r="C4008" i="6"/>
  <c r="B4050" i="6" s="1"/>
  <c r="H4052" i="6" l="1"/>
  <c r="B4058" i="6"/>
  <c r="A4100" i="6" l="1"/>
  <c r="B4057" i="6"/>
  <c r="C4057" i="6" s="1"/>
  <c r="C4058" i="6"/>
  <c r="B4100" i="6" s="1"/>
  <c r="G4058" i="6"/>
  <c r="B4108" i="6" l="1"/>
  <c r="H4102" i="6"/>
  <c r="A4150" i="6" l="1"/>
  <c r="B4107" i="6"/>
  <c r="C4107" i="6" s="1"/>
  <c r="G4108" i="6"/>
  <c r="C4108" i="6"/>
  <c r="B4150" i="6" s="1"/>
  <c r="H4152" i="6" l="1"/>
  <c r="B4158" i="6"/>
  <c r="A4200" i="6" l="1"/>
  <c r="B4157" i="6"/>
  <c r="C4157" i="6" s="1"/>
  <c r="G4158" i="6"/>
  <c r="C4158" i="6"/>
  <c r="B4200" i="6" s="1"/>
  <c r="H4202" i="6" l="1"/>
  <c r="B4208" i="6"/>
  <c r="A4250" i="6" l="1"/>
  <c r="B4207" i="6"/>
  <c r="C4207" i="6" s="1"/>
  <c r="G4208" i="6"/>
  <c r="C4208" i="6"/>
  <c r="B4250" i="6" s="1"/>
  <c r="H143" i="2" l="1"/>
  <c r="H145" i="2" l="1"/>
  <c r="H146" i="2"/>
  <c r="F33" i="2" l="1"/>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38" i="2"/>
  <c r="F108" i="2"/>
  <c r="F114" i="2"/>
  <c r="F110" i="2"/>
  <c r="F137" i="2"/>
  <c r="F131" i="2"/>
  <c r="F109" i="2"/>
  <c r="F136" i="2"/>
  <c r="F115" i="2"/>
  <c r="F128" i="2"/>
  <c r="F105" i="2"/>
  <c r="F112" i="2"/>
  <c r="F118" i="2"/>
  <c r="F126" i="2"/>
  <c r="F135" i="2"/>
  <c r="F113" i="2"/>
  <c r="F116" i="2"/>
  <c r="F127" i="2"/>
  <c r="F122" i="2"/>
  <c r="F124" i="2"/>
  <c r="F129" i="2"/>
  <c r="F132" i="2"/>
  <c r="F121" i="2"/>
  <c r="F120" i="2"/>
  <c r="F133" i="2"/>
  <c r="F134" i="2"/>
  <c r="F106" i="2"/>
  <c r="F37" i="2"/>
  <c r="F119" i="2"/>
  <c r="F51" i="2"/>
  <c r="F48" i="2"/>
  <c r="F69" i="2"/>
  <c r="F25" i="2"/>
  <c r="F22" i="2"/>
  <c r="F117" i="2"/>
  <c r="F18" i="2"/>
  <c r="F90" i="2"/>
  <c r="F111" i="2"/>
  <c r="F81" i="2"/>
  <c r="F107" i="2"/>
  <c r="F63" i="2"/>
  <c r="F96" i="2"/>
  <c r="F36" i="2"/>
  <c r="F130" i="2"/>
  <c r="F99" i="2"/>
  <c r="F72" i="2"/>
  <c r="F123" i="2"/>
  <c r="F125" i="2"/>
  <c r="F66" i="2"/>
  <c r="F76" i="2"/>
  <c r="F139" i="2" l="1"/>
  <c r="B14" i="15" s="1"/>
  <c r="H142" i="2" l="1"/>
  <c r="E142" i="2"/>
  <c r="B142" i="2" s="1"/>
  <c r="G69" i="2"/>
  <c r="G38" i="2"/>
  <c r="G129" i="2"/>
  <c r="G82" i="2"/>
  <c r="G54" i="2"/>
  <c r="G20" i="2"/>
  <c r="G102" i="2"/>
  <c r="G36" i="2"/>
  <c r="G72" i="2"/>
  <c r="G137" i="2"/>
  <c r="G109" i="2"/>
  <c r="G43" i="2"/>
  <c r="G98" i="2"/>
  <c r="G108" i="2"/>
  <c r="G30" i="2"/>
  <c r="G85" i="2"/>
  <c r="G67" i="2"/>
  <c r="G33" i="2"/>
  <c r="G110" i="2"/>
  <c r="G113" i="2"/>
  <c r="G133" i="2"/>
  <c r="G117" i="2"/>
  <c r="G48" i="2"/>
  <c r="G121" i="2"/>
  <c r="G44" i="2"/>
  <c r="G18" i="2"/>
  <c r="G99" i="2"/>
  <c r="G68" i="2"/>
  <c r="G41" i="2"/>
  <c r="G118" i="2"/>
  <c r="G76" i="2"/>
  <c r="G62" i="2"/>
  <c r="G126" i="2"/>
  <c r="G52" i="2"/>
  <c r="G42" i="2"/>
  <c r="G123" i="2"/>
  <c r="G132" i="2"/>
  <c r="G40" i="2"/>
  <c r="G86" i="2"/>
  <c r="G51" i="2"/>
  <c r="G58" i="2"/>
  <c r="G94" i="2"/>
  <c r="G100" i="2"/>
  <c r="G25" i="2"/>
  <c r="G57" i="2"/>
  <c r="G79" i="2"/>
  <c r="G49" i="2"/>
  <c r="G19" i="2"/>
  <c r="G88" i="2"/>
  <c r="G122" i="2"/>
  <c r="G73" i="2"/>
  <c r="G55" i="2"/>
  <c r="G66" i="2"/>
  <c r="G96" i="2"/>
  <c r="G105" i="2"/>
  <c r="G22" i="2"/>
  <c r="G77" i="2"/>
  <c r="G26" i="2"/>
  <c r="G104" i="2"/>
  <c r="G60" i="2"/>
  <c r="G39" i="2"/>
  <c r="G89" i="2"/>
  <c r="G45" i="2"/>
  <c r="G112" i="2"/>
  <c r="G97" i="2"/>
  <c r="G80" i="2"/>
  <c r="G29" i="2"/>
  <c r="G131" i="2"/>
  <c r="G70" i="2"/>
  <c r="G114" i="2"/>
  <c r="G95" i="2"/>
  <c r="G107" i="2"/>
  <c r="B18" i="15"/>
  <c r="G53" i="2"/>
  <c r="G46" i="2"/>
  <c r="G87" i="2"/>
  <c r="G136" i="2"/>
  <c r="G31" i="2"/>
  <c r="G128" i="2"/>
  <c r="G65" i="2"/>
  <c r="G63" i="2"/>
  <c r="G71" i="2"/>
  <c r="G21" i="2"/>
  <c r="G61" i="2"/>
  <c r="G28" i="2"/>
  <c r="G24" i="2"/>
  <c r="G120" i="2"/>
  <c r="G90" i="2"/>
  <c r="G92" i="2"/>
  <c r="G56" i="2"/>
  <c r="G125" i="2"/>
  <c r="G135" i="2"/>
  <c r="G32" i="2"/>
  <c r="G101" i="2"/>
  <c r="G37" i="2"/>
  <c r="G124" i="2"/>
  <c r="G84" i="2"/>
  <c r="G116" i="2"/>
  <c r="G134" i="2"/>
  <c r="G127" i="2"/>
  <c r="G106" i="2"/>
  <c r="G81" i="2"/>
  <c r="G47" i="2"/>
  <c r="G74" i="2"/>
  <c r="G115" i="2"/>
  <c r="G119" i="2"/>
  <c r="G23" i="2"/>
  <c r="G35" i="2"/>
  <c r="G78" i="2"/>
  <c r="G34" i="2"/>
  <c r="G27" i="2"/>
  <c r="G111" i="2"/>
  <c r="G83" i="2"/>
  <c r="G59" i="2"/>
  <c r="G91" i="2"/>
  <c r="G103" i="2"/>
  <c r="G64" i="2"/>
  <c r="G138" i="2"/>
  <c r="G93" i="2"/>
  <c r="G50" i="2"/>
  <c r="G130" i="2"/>
  <c r="G75" i="2"/>
  <c r="H109" i="2" l="1"/>
  <c r="H110" i="2"/>
  <c r="H112" i="2"/>
  <c r="H55" i="2"/>
  <c r="H47" i="2"/>
  <c r="H54" i="2"/>
  <c r="H108" i="2"/>
  <c r="H136" i="2"/>
  <c r="H98" i="2"/>
  <c r="H83" i="2"/>
  <c r="H30" i="2"/>
  <c r="H21" i="2"/>
  <c r="H76" i="2"/>
  <c r="H49" i="2"/>
  <c r="H68" i="2"/>
  <c r="H64" i="2"/>
  <c r="H60" i="2"/>
  <c r="H92" i="2"/>
  <c r="H105" i="2"/>
  <c r="H65" i="2"/>
  <c r="H33" i="2"/>
  <c r="H135" i="2"/>
  <c r="H101" i="2"/>
  <c r="H89" i="2"/>
  <c r="H27" i="2"/>
  <c r="H117" i="2"/>
  <c r="H128" i="2"/>
  <c r="H41" i="2"/>
  <c r="H82" i="2"/>
  <c r="H32" i="2"/>
  <c r="H79" i="2"/>
  <c r="H57" i="2"/>
  <c r="H122" i="2"/>
  <c r="H67" i="2"/>
  <c r="H44" i="2"/>
  <c r="H87" i="2"/>
  <c r="H95" i="2"/>
  <c r="H97" i="2"/>
  <c r="H37" i="2"/>
  <c r="H34" i="2"/>
  <c r="H73" i="2"/>
  <c r="H25" i="2"/>
  <c r="H63" i="2"/>
  <c r="H69" i="2"/>
  <c r="H121" i="2"/>
  <c r="H35" i="2"/>
  <c r="H116" i="2"/>
  <c r="H102" i="2"/>
  <c r="H96" i="2"/>
  <c r="H31" i="2"/>
  <c r="H104" i="2"/>
  <c r="H114" i="2"/>
  <c r="H134" i="2"/>
  <c r="H43" i="2"/>
  <c r="H45" i="2"/>
  <c r="H103" i="2"/>
  <c r="H115" i="2"/>
  <c r="H99" i="2"/>
  <c r="H90" i="2"/>
  <c r="H72" i="2"/>
  <c r="H19" i="2"/>
  <c r="H77" i="2"/>
  <c r="H75" i="2"/>
  <c r="H119" i="2"/>
  <c r="H93" i="2"/>
  <c r="H36" i="2"/>
  <c r="H59" i="2"/>
  <c r="H133" i="2"/>
  <c r="H125" i="2"/>
  <c r="H61" i="2"/>
  <c r="H28" i="2"/>
  <c r="H18" i="2"/>
  <c r="H126" i="2"/>
  <c r="H123" i="2"/>
  <c r="H20" i="2"/>
  <c r="H118" i="2"/>
  <c r="H129" i="2"/>
  <c r="H80" i="2"/>
  <c r="H22" i="2"/>
  <c r="H127" i="2"/>
  <c r="H24" i="2"/>
  <c r="H74" i="2"/>
  <c r="H131" i="2"/>
  <c r="H50" i="2"/>
  <c r="H107" i="2"/>
  <c r="H88" i="2"/>
  <c r="H70" i="2"/>
  <c r="H52" i="2"/>
  <c r="H39" i="2"/>
  <c r="H137" i="2"/>
  <c r="H38" i="2"/>
  <c r="H51" i="2"/>
  <c r="H48" i="2"/>
  <c r="H91" i="2"/>
  <c r="H85" i="2"/>
  <c r="H113" i="2"/>
  <c r="H40" i="2"/>
  <c r="H86" i="2"/>
  <c r="H111" i="2"/>
  <c r="H26" i="2"/>
  <c r="H120" i="2"/>
  <c r="H46" i="2"/>
  <c r="H58" i="2"/>
  <c r="H29" i="2"/>
  <c r="H71" i="2"/>
  <c r="H124" i="2"/>
  <c r="H78" i="2"/>
  <c r="H23" i="2"/>
  <c r="H66" i="2"/>
  <c r="H138" i="2"/>
  <c r="H130" i="2"/>
  <c r="H62" i="2"/>
  <c r="H53" i="2"/>
  <c r="H56" i="2"/>
  <c r="H100" i="2"/>
  <c r="H84" i="2"/>
  <c r="H81" i="2"/>
  <c r="H106" i="2"/>
  <c r="H132" i="2"/>
  <c r="H94" i="2"/>
  <c r="H42" i="2"/>
  <c r="H139" i="2" l="1"/>
  <c r="I93" i="2" s="1"/>
  <c r="D88" i="9" s="1"/>
  <c r="B150" i="2"/>
  <c r="I32" i="2" l="1"/>
  <c r="D27" i="9" s="1"/>
  <c r="I77" i="2"/>
  <c r="D72" i="9" s="1"/>
  <c r="I87" i="2"/>
  <c r="D82" i="9" s="1"/>
  <c r="I109" i="2"/>
  <c r="D104" i="9" s="1"/>
  <c r="I118" i="2"/>
  <c r="D113" i="9" s="1"/>
  <c r="I126" i="2"/>
  <c r="D121" i="9" s="1"/>
  <c r="I119" i="2"/>
  <c r="D114" i="9" s="1"/>
  <c r="I95" i="2"/>
  <c r="D90" i="9" s="1"/>
  <c r="I68" i="2"/>
  <c r="D63" i="9" s="1"/>
  <c r="I20" i="2"/>
  <c r="D15" i="9" s="1"/>
  <c r="H144" i="2"/>
  <c r="H141" i="2" s="1"/>
  <c r="I43" i="2"/>
  <c r="D38" i="9" s="1"/>
  <c r="I52" i="2"/>
  <c r="D47" i="9" s="1"/>
  <c r="I78" i="2"/>
  <c r="D73" i="9" s="1"/>
  <c r="I39" i="2"/>
  <c r="D34" i="9" s="1"/>
  <c r="I115" i="2"/>
  <c r="D110" i="9" s="1"/>
  <c r="I86" i="2"/>
  <c r="D81" i="9" s="1"/>
  <c r="I47" i="2"/>
  <c r="D42" i="9" s="1"/>
  <c r="I99" i="2"/>
  <c r="D94" i="9" s="1"/>
  <c r="I81" i="2"/>
  <c r="D76" i="9" s="1"/>
  <c r="I105" i="2"/>
  <c r="D100" i="9" s="1"/>
  <c r="I111" i="2"/>
  <c r="D106" i="9" s="1"/>
  <c r="I79" i="2"/>
  <c r="D74" i="9" s="1"/>
  <c r="I26" i="2"/>
  <c r="D21" i="9" s="1"/>
  <c r="E140" i="9"/>
  <c r="E141" i="9" s="1"/>
  <c r="I92" i="2"/>
  <c r="D87" i="9" s="1"/>
  <c r="I80" i="2"/>
  <c r="D75" i="9" s="1"/>
  <c r="I62" i="2"/>
  <c r="D57" i="9" s="1"/>
  <c r="I114" i="2"/>
  <c r="D109" i="9" s="1"/>
  <c r="I130" i="2"/>
  <c r="D125" i="9" s="1"/>
  <c r="I133" i="2"/>
  <c r="D128" i="9" s="1"/>
  <c r="I25" i="2"/>
  <c r="D20" i="9" s="1"/>
  <c r="I124" i="2"/>
  <c r="D119" i="9" s="1"/>
  <c r="I125" i="2"/>
  <c r="D120" i="9" s="1"/>
  <c r="I58" i="2"/>
  <c r="D53" i="9" s="1"/>
  <c r="H148" i="2"/>
  <c r="I46" i="2"/>
  <c r="D41" i="9" s="1"/>
  <c r="I50" i="2"/>
  <c r="D45" i="9" s="1"/>
  <c r="I64" i="2"/>
  <c r="D59"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27" i="2"/>
  <c r="D22" i="9" s="1"/>
  <c r="I61" i="2"/>
  <c r="D56" i="9" s="1"/>
  <c r="I127" i="2"/>
  <c r="D122" i="9" s="1"/>
  <c r="I30" i="2"/>
  <c r="D25" i="9" s="1"/>
  <c r="I76" i="2"/>
  <c r="D71" i="9" s="1"/>
  <c r="I129" i="2"/>
  <c r="D124" i="9" s="1"/>
  <c r="I37" i="2"/>
  <c r="D32" i="9" s="1"/>
  <c r="I60" i="2"/>
  <c r="D55" i="9" s="1"/>
  <c r="I132" i="2"/>
  <c r="D127" i="9" s="1"/>
  <c r="I97" i="2"/>
  <c r="D92" i="9" s="1"/>
  <c r="I73" i="2"/>
  <c r="D68" i="9" s="1"/>
  <c r="I42" i="2"/>
  <c r="D37" i="9" s="1"/>
  <c r="I41" i="2"/>
  <c r="D36" i="9" s="1"/>
  <c r="I51" i="2"/>
  <c r="D46" i="9" s="1"/>
  <c r="I59" i="2"/>
  <c r="D54" i="9" s="1"/>
  <c r="I94" i="2"/>
  <c r="D89" i="9" s="1"/>
  <c r="I135" i="2"/>
  <c r="D130" i="9" s="1"/>
  <c r="I49" i="2"/>
  <c r="D44" i="9" s="1"/>
  <c r="I101" i="2"/>
  <c r="D96" i="9" s="1"/>
  <c r="I33" i="2"/>
  <c r="D28" i="9" s="1"/>
  <c r="I91" i="2"/>
  <c r="D86" i="9" s="1"/>
  <c r="I55" i="2"/>
  <c r="D50" i="9" s="1"/>
  <c r="I136" i="2"/>
  <c r="D131" i="9" s="1"/>
  <c r="I83" i="2"/>
  <c r="D78" i="9" s="1"/>
  <c r="I69" i="2"/>
  <c r="D64" i="9" s="1"/>
  <c r="I138" i="2"/>
  <c r="D133" i="9" s="1"/>
  <c r="I123" i="2"/>
  <c r="D118" i="9" s="1"/>
  <c r="I40" i="2"/>
  <c r="D35" i="9" s="1"/>
  <c r="I67" i="2"/>
  <c r="D62" i="9" s="1"/>
  <c r="I134" i="2"/>
  <c r="D129" i="9" s="1"/>
  <c r="I116" i="2"/>
  <c r="D111" i="9" s="1"/>
  <c r="I23" i="2"/>
  <c r="D18" i="9" s="1"/>
  <c r="I103" i="2"/>
  <c r="D98" i="9" s="1"/>
  <c r="I89" i="2"/>
  <c r="D84" i="9" s="1"/>
  <c r="I117" i="2"/>
  <c r="D112" i="9" s="1"/>
  <c r="I35" i="2"/>
  <c r="D30" i="9" s="1"/>
  <c r="I21" i="2"/>
  <c r="D16" i="9" s="1"/>
  <c r="I128" i="2"/>
  <c r="D123" i="9" s="1"/>
  <c r="I54" i="2"/>
  <c r="D49" i="9" s="1"/>
  <c r="I74" i="2"/>
  <c r="D69" i="9" s="1"/>
  <c r="I34" i="2"/>
  <c r="D29" i="9" s="1"/>
  <c r="I108" i="2"/>
  <c r="D103" i="9" s="1"/>
  <c r="I28" i="2"/>
  <c r="D23" i="9" s="1"/>
  <c r="I122" i="2"/>
  <c r="D117" i="9" s="1"/>
  <c r="I48" i="2"/>
  <c r="D43" i="9" s="1"/>
  <c r="I22" i="2"/>
  <c r="D17" i="9" s="1"/>
  <c r="I45" i="2"/>
  <c r="D40" i="9" s="1"/>
  <c r="I63" i="2"/>
  <c r="D58" i="9" s="1"/>
  <c r="I18" i="2"/>
  <c r="D13" i="9" s="1"/>
  <c r="I57" i="2"/>
  <c r="D52" i="9" s="1"/>
  <c r="I131" i="2"/>
  <c r="D126" i="9" s="1"/>
  <c r="I104" i="2"/>
  <c r="D99" i="9" s="1"/>
  <c r="I70" i="2"/>
  <c r="D65" i="9" s="1"/>
  <c r="I65" i="2"/>
  <c r="D60" i="9" s="1"/>
  <c r="I84" i="2"/>
  <c r="D79" i="9" s="1"/>
  <c r="I137" i="2"/>
  <c r="D132" i="9" s="1"/>
  <c r="I75" i="2"/>
  <c r="D70" i="9" s="1"/>
  <c r="I120" i="2"/>
  <c r="D115" i="9" s="1"/>
  <c r="I88" i="2"/>
  <c r="D83" i="9" s="1"/>
  <c r="I19" i="2"/>
  <c r="D14" i="9" s="1"/>
  <c r="I90" i="2"/>
  <c r="D85" i="9" s="1"/>
  <c r="I96" i="2"/>
  <c r="D91" i="9" s="1"/>
  <c r="I98" i="2"/>
  <c r="D93" i="9" s="1"/>
  <c r="I110" i="2"/>
  <c r="D105" i="9" s="1"/>
  <c r="I71" i="2"/>
  <c r="D66" i="9" s="1"/>
  <c r="I82" i="2"/>
  <c r="D77" i="9" s="1"/>
  <c r="I36" i="2"/>
  <c r="D31" i="9" s="1"/>
  <c r="I66" i="2"/>
  <c r="D61" i="9" s="1"/>
  <c r="I121" i="2"/>
  <c r="D116" i="9" s="1"/>
  <c r="H137" i="9" l="1"/>
  <c r="H140" i="9" s="1"/>
  <c r="G137" i="9"/>
  <c r="G140" i="9" s="1"/>
  <c r="F137" i="9"/>
  <c r="F138" i="9" s="1"/>
  <c r="K137" i="9"/>
  <c r="K140" i="9" s="1"/>
  <c r="J137" i="9"/>
  <c r="J140" i="9" s="1"/>
  <c r="I137" i="9"/>
  <c r="I140" i="9" s="1"/>
  <c r="D135" i="9"/>
  <c r="I139" i="2"/>
  <c r="G138" i="9" l="1"/>
  <c r="H138" i="9" s="1"/>
  <c r="I138" i="9" s="1"/>
  <c r="J138" i="9" s="1"/>
  <c r="K138" i="9" s="1"/>
  <c r="F140" i="9"/>
  <c r="F141" i="9" s="1"/>
  <c r="G141" i="9" s="1"/>
  <c r="H141" i="9" s="1"/>
  <c r="I141" i="9" s="1"/>
  <c r="J141" i="9" s="1"/>
  <c r="K141" i="9" s="1"/>
  <c r="I20"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<sst xmlns="http://schemas.openxmlformats.org/spreadsheetml/2006/main" count="4746" uniqueCount="1672">
  <si>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</si>
  <si>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</si>
  <si>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</si>
  <si>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</si>
  <si>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</si>
  <si>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</si>
  <si>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</si>
  <si>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</si>
  <si>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</si>
  <si>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</si>
  <si>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</si>
  <si>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</si>
  <si>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</si>
  <si>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</si>
  <si>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</si>
  <si>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</si>
  <si>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</si>
  <si>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</si>
  <si>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</si>
  <si>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</si>
  <si>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</si>
  <si>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</si>
  <si>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</si>
  <si>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</si>
  <si>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</si>
  <si>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</si>
  <si>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</si>
  <si>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</si>
  <si>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</si>
  <si>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</si>
  <si>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</si>
  <si>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</si>
  <si>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</si>
  <si>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</si>
  <si>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</si>
  <si>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</si>
  <si>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</si>
  <si>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</si>
  <si>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</si>
  <si>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</si>
  <si>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</si>
  <si>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</si>
  <si>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</si>
  <si>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</si>
  <si>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</si>
  <si>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</si>
  <si>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</si>
  <si>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</si>
  <si>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</si>
  <si>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</si>
  <si>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</si>
  <si>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</si>
  <si>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</si>
  <si>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</si>
  <si>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</si>
  <si>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</si>
  <si>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</si>
  <si>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</si>
  <si>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</si>
  <si>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</si>
  <si>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</si>
  <si>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</si>
  <si>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</si>
  <si>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</si>
  <si>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</si>
  <si>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</si>
  <si>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</si>
  <si>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</si>
  <si>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</si>
  <si>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</si>
  <si>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</si>
  <si>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</si>
  <si>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</si>
  <si>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</si>
  <si>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</si>
  <si>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</si>
  <si>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</si>
  <si>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</si>
  <si>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</si>
  <si>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</si>
  <si>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</si>
  <si>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</si>
  <si>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</si>
  <si>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</si>
  <si>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</si>
  <si>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</si>
  <si>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</si>
  <si>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</si>
  <si>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</si>
  <si>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</si>
  <si>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</si>
  <si>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</si>
  <si>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</si>
  <si>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</si>
  <si>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</si>
  <si>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</si>
  <si>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</si>
  <si>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</si>
  <si>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</si>
  <si>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</si>
  <si>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</si>
  <si>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</si>
  <si>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</si>
  <si>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</si>
  <si>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</si>
  <si>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</si>
  <si>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</si>
  <si>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</si>
  <si>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</si>
  <si>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</si>
  <si>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</si>
  <si>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</si>
  <si>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</si>
  <si>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</si>
  <si>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</si>
  <si>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</si>
  <si>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</si>
  <si>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</si>
  <si>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</si>
  <si>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</si>
  <si>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</si>
  <si>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</si>
  <si>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</si>
  <si>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</si>
  <si>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</si>
  <si>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</si>
  <si>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</si>
  <si>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</si>
  <si>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</si>
  <si>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</si>
  <si>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</si>
  <si>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</si>
  <si>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</si>
  <si>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</si>
  <si>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</si>
  <si>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</si>
  <si>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</si>
  <si>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</si>
  <si>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</si>
  <si>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</si>
  <si>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</si>
  <si>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</si>
  <si>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</si>
  <si>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</si>
  <si>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</si>
  <si>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</si>
  <si>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</si>
  <si>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</si>
  <si>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</si>
  <si>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</si>
  <si>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</si>
  <si>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</si>
  <si>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</si>
  <si>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</si>
  <si>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</si>
  <si>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</si>
  <si>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</si>
  <si>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</si>
  <si>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</si>
  <si>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</si>
  <si>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</si>
  <si>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</si>
  <si>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</si>
  <si>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</si>
  <si>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</si>
  <si>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</si>
  <si>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</si>
  <si>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</si>
  <si>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</si>
  <si>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</si>
  <si>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</si>
  <si>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</si>
  <si>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</si>
  <si>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</si>
  <si>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</si>
  <si>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</si>
  <si>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</si>
  <si>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</si>
  <si>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</si>
  <si>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</si>
  <si>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</si>
  <si>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</si>
  <si>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</si>
  <si>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</si>
  <si>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</si>
  <si>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</si>
  <si>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</si>
  <si>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</si>
  <si>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</si>
  <si>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</si>
  <si>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</si>
  <si>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</si>
  <si>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</si>
  <si>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</si>
  <si>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</si>
  <si>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</si>
  <si>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</si>
  <si>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</si>
  <si>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</si>
  <si>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</si>
  <si>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</si>
  <si>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</si>
  <si>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</si>
  <si>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</si>
  <si>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</si>
  <si>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</si>
  <si>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</si>
  <si>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</si>
  <si>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</si>
  <si>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</si>
  <si>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</si>
  <si>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</si>
  <si>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</si>
  <si>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</si>
  <si>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</si>
  <si>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</si>
  <si>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</si>
  <si>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</si>
  <si>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</si>
  <si>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</si>
  <si>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</si>
  <si>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</si>
  <si>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</si>
  <si>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</si>
  <si>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</si>
  <si>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</si>
  <si>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</si>
  <si>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</si>
  <si>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</si>
  <si>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</si>
  <si>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</si>
  <si>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</si>
  <si>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</si>
  <si>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</si>
  <si>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</si>
  <si>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</si>
  <si>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</si>
  <si>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</si>
  <si>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</si>
  <si>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</si>
  <si>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</si>
  <si>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</si>
  <si>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</si>
  <si>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</si>
  <si>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</si>
  <si>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</si>
  <si>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</si>
  <si>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</si>
  <si>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</si>
  <si>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</si>
  <si>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</si>
  <si>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</si>
  <si>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</si>
  <si>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</si>
  <si>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</si>
  <si>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</si>
  <si>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</si>
  <si>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</si>
  <si>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</si>
  <si>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</si>
  <si>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</si>
  <si>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</si>
  <si>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</si>
  <si>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</si>
  <si>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</si>
  <si>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</si>
  <si>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</si>
  <si>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</si>
  <si>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</si>
  <si>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</si>
  <si>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</si>
  <si>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</si>
  <si>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</si>
  <si>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</si>
  <si>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</si>
  <si>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</si>
  <si>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</si>
  <si>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</si>
  <si>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</si>
  <si>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</si>
  <si>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</si>
  <si>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</si>
  <si>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</si>
  <si>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</si>
  <si>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</si>
  <si>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</si>
  <si>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</si>
  <si>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</si>
  <si>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</si>
  <si>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</si>
  <si>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</si>
  <si>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</si>
  <si>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</si>
  <si>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</si>
  <si>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</si>
  <si>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</si>
  <si>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</si>
  <si>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</si>
  <si>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</si>
  <si>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</si>
  <si>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</si>
  <si>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</si>
  <si>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</si>
  <si>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</si>
  <si>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</si>
  <si>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</si>
  <si>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</si>
  <si>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</si>
  <si>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</si>
  <si>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</si>
  <si>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</si>
  <si>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</si>
  <si>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</si>
  <si>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</si>
  <si>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</si>
  <si>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</si>
  <si>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</si>
  <si>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</si>
  <si>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</si>
  <si>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</si>
  <si>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</si>
  <si>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</si>
  <si>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</si>
  <si>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</si>
  <si>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</si>
  <si>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</si>
  <si>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</si>
  <si>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</si>
  <si>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</si>
  <si>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</si>
  <si>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</si>
  <si>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</si>
  <si>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</si>
  <si>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</si>
  <si>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</si>
  <si>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</si>
  <si>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</si>
  <si>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</si>
  <si>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</si>
  <si>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</si>
  <si>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</si>
  <si>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</si>
  <si>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</si>
  <si>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</si>
  <si>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</si>
  <si>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</si>
  <si>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</si>
  <si>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</si>
  <si>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</si>
  <si>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</si>
  <si>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</si>
  <si>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</si>
  <si>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</si>
  <si>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</si>
  <si>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</si>
  <si>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</si>
  <si>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</si>
  <si>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</si>
  <si>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</si>
  <si>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</si>
  <si>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</si>
  <si>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</si>
  <si>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</si>
  <si>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</si>
  <si>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</si>
  <si>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</si>
  <si>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</si>
  <si>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</si>
  <si>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</si>
  <si>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</si>
  <si>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</si>
  <si>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</si>
  <si>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</si>
  <si>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</si>
  <si>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</si>
  <si>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</si>
  <si>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</si>
  <si>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</si>
  <si>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</si>
  <si>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</si>
  <si>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</si>
  <si>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</si>
  <si>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</si>
  <si>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</si>
  <si>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</si>
  <si>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</si>
  <si>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</si>
  <si>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</si>
  <si>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</si>
  <si>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</si>
  <si>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</si>
  <si>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</si>
  <si>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</si>
  <si>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</si>
  <si>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</si>
  <si>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</si>
  <si>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</si>
  <si>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</si>
  <si>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</si>
  <si>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</si>
  <si>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</si>
  <si>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</si>
  <si>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</si>
  <si>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</si>
  <si>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</si>
  <si>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</si>
  <si>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</si>
  <si>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</si>
  <si>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</si>
  <si>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</si>
  <si>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</si>
  <si>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</si>
  <si>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</si>
  <si>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</si>
  <si>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</si>
  <si>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</si>
  <si>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</si>
  <si>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</si>
  <si>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</si>
  <si>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</si>
  <si>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</si>
  <si>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</si>
  <si>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</si>
  <si>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</si>
  <si>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</si>
  <si>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</si>
  <si>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</si>
  <si>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</si>
  <si>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</si>
  <si>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</si>
  <si>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</si>
  <si>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</si>
  <si>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</si>
  <si>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</si>
  <si>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</si>
  <si>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</si>
  <si>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</si>
  <si>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</si>
  <si>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</si>
  <si>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</si>
  <si>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</si>
  <si>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</si>
  <si>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</si>
  <si>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</si>
  <si>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</si>
  <si>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</si>
  <si>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</si>
  <si>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</si>
  <si>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</si>
  <si>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</si>
  <si>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</si>
  <si>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</si>
  <si>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</si>
  <si>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</si>
  <si>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</si>
  <si>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</si>
  <si>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</si>
  <si>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</si>
  <si>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</si>
  <si>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</si>
  <si>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</si>
  <si>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</si>
  <si>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</si>
  <si>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</si>
  <si>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</si>
  <si>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</si>
  <si>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</si>
  <si>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</si>
  <si>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</si>
  <si>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</si>
  <si>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</si>
  <si>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</si>
  <si>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</si>
  <si>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</si>
  <si>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</si>
  <si>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</si>
  <si>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</si>
  <si>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</si>
  <si>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</si>
  <si>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</si>
  <si>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</si>
  <si>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</si>
  <si>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</si>
  <si>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</si>
  <si>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</si>
  <si>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</si>
  <si>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</si>
  <si>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</si>
  <si>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</si>
  <si>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</si>
  <si>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</si>
  <si>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</si>
  <si>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</si>
  <si>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</si>
  <si>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</si>
  <si>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</si>
  <si>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</si>
  <si>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</si>
  <si>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</si>
  <si>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</si>
  <si>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</si>
  <si>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</si>
  <si>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</si>
  <si>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</si>
  <si>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</si>
  <si>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</si>
  <si>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</si>
  <si>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</si>
  <si>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</si>
  <si>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</si>
  <si>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</si>
  <si>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</si>
  <si>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</si>
  <si>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</si>
  <si>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</si>
  <si>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</si>
  <si>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</si>
  <si>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</si>
  <si>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</si>
  <si>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</si>
  <si>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</si>
  <si>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</si>
  <si>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</si>
  <si>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</si>
  <si>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</si>
  <si>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</si>
  <si>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</si>
  <si>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</si>
  <si>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</si>
  <si>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</si>
  <si>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</si>
  <si>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</si>
  <si>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</si>
  <si>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</si>
  <si>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</si>
  <si>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</si>
  <si>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</si>
  <si>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</si>
  <si>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</si>
  <si>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</si>
  <si>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</si>
  <si>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</si>
  <si>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</si>
  <si>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</si>
  <si>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</si>
  <si>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</si>
  <si>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</si>
  <si>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</si>
  <si>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</si>
  <si>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</si>
  <si>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</si>
  <si>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</si>
  <si>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</si>
  <si>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</si>
  <si>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</si>
  <si>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</si>
  <si>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</si>
  <si>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</si>
  <si>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</si>
  <si>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</si>
  <si>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</si>
  <si>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</si>
  <si>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</si>
  <si>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</si>
  <si>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</si>
  <si>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</si>
  <si>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</si>
  <si>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</si>
  <si>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</si>
  <si>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</si>
  <si>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</si>
  <si>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</si>
  <si>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</si>
  <si>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</si>
  <si>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</si>
  <si>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</si>
  <si>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</si>
  <si>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</si>
  <si>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</si>
  <si>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</si>
  <si>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</si>
  <si>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</si>
  <si>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</si>
  <si>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</si>
  <si>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</si>
  <si>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</si>
  <si>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</si>
  <si>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</si>
  <si>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</si>
  <si>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</si>
  <si>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</si>
  <si>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</si>
  <si>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</si>
  <si>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</si>
  <si>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</si>
  <si>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</si>
  <si>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</si>
  <si>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</si>
  <si>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</si>
  <si>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</si>
  <si>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</si>
  <si>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</si>
  <si>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</si>
  <si>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</si>
  <si>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</si>
  <si>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</si>
  <si>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</si>
  <si>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</si>
  <si>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</si>
  <si>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</si>
  <si>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</si>
  <si>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</si>
  <si>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</si>
  <si>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</si>
  <si>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</si>
  <si>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</si>
  <si>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</si>
  <si>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</si>
  <si>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</si>
  <si>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</si>
  <si>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</si>
  <si>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</si>
  <si>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</si>
  <si>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</si>
  <si>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</si>
  <si>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</si>
  <si>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</si>
  <si>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</si>
  <si>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</si>
  <si>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</si>
  <si>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</si>
  <si>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</si>
  <si>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</si>
  <si>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</si>
  <si>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</si>
  <si>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</si>
  <si>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</si>
  <si>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</si>
  <si>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</si>
  <si>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</si>
  <si>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</si>
  <si>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</si>
  <si>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</si>
  <si>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</si>
  <si>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</si>
  <si>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</si>
  <si>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</si>
  <si>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</si>
  <si>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</si>
  <si>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</si>
  <si>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</si>
  <si>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</si>
  <si>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</si>
  <si>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</si>
  <si>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</si>
  <si>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</si>
  <si>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</si>
  <si>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</si>
  <si>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</si>
  <si>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</si>
  <si>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</si>
  <si>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</si>
  <si>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</si>
  <si>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</si>
  <si>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</si>
  <si>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</si>
  <si>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</si>
  <si>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</si>
  <si>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</si>
  <si>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</si>
  <si>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</si>
  <si>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</si>
  <si>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</si>
  <si>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</si>
  <si>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</si>
  <si>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</si>
  <si>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</si>
  <si>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</si>
  <si>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</si>
  <si>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</si>
  <si>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</si>
  <si>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</si>
  <si>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</si>
  <si>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</si>
  <si>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</si>
  <si>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</si>
  <si>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</si>
  <si>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</si>
  <si>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</si>
  <si>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</si>
  <si>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</si>
  <si>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</si>
  <si>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</si>
  <si>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</si>
  <si>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</si>
  <si>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</si>
  <si>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</si>
  <si>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</si>
  <si>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</si>
  <si>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</si>
  <si>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</si>
  <si>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</si>
  <si>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</si>
  <si>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</si>
  <si>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</si>
  <si>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</si>
  <si>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</si>
  <si>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</si>
  <si>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</si>
  <si>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</si>
  <si>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</si>
  <si>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</si>
  <si>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</si>
  <si>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</si>
  <si>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</si>
  <si>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</si>
  <si>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</si>
  <si>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</si>
  <si>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</si>
  <si>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</si>
  <si>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</si>
  <si>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</si>
  <si>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</si>
  <si>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</si>
  <si>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</si>
  <si>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</si>
  <si>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</si>
  <si>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</si>
  <si>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</si>
  <si>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</si>
  <si>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</si>
  <si>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</si>
  <si>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</si>
  <si>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</si>
  <si>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</si>
  <si>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</si>
  <si>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</si>
  <si>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</si>
  <si>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</si>
  <si>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</si>
  <si>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</si>
  <si>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</si>
  <si>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</si>
  <si>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</si>
  <si>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</si>
  <si>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</si>
  <si>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</si>
  <si>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</si>
  <si>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</si>
  <si>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</si>
  <si>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</si>
  <si>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</si>
  <si>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</si>
  <si>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</si>
  <si>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</si>
  <si>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</si>
  <si>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</si>
  <si>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</si>
  <si>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</si>
  <si>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</si>
  <si>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</si>
  <si>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</si>
  <si>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</si>
  <si>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</si>
  <si>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</si>
  <si>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</si>
  <si>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</si>
  <si>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</si>
  <si>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</si>
  <si>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</si>
  <si>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</si>
  <si>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</si>
  <si>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</si>
  <si>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</si>
  <si>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</si>
  <si>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</si>
  <si>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</si>
  <si>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</si>
  <si>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</si>
  <si>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</si>
  <si>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</si>
  <si>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</si>
  <si>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</si>
  <si>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</si>
  <si>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</si>
  <si>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</si>
  <si>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</si>
  <si>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</si>
  <si>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</si>
  <si>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</si>
  <si>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</si>
  <si>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</si>
  <si>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</si>
  <si>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</si>
  <si>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</si>
  <si>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</si>
  <si>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</si>
  <si>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</si>
  <si>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</si>
  <si>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</si>
  <si>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</si>
  <si>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</si>
  <si>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</si>
  <si>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</si>
  <si>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</si>
  <si>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</si>
  <si>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</si>
  <si>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</si>
  <si>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</si>
  <si>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</si>
  <si>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</si>
  <si>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</si>
  <si>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</si>
  <si>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</si>
  <si>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</si>
  <si>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</si>
  <si>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</si>
  <si>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</si>
  <si>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</si>
  <si>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</si>
  <si>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</si>
  <si>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</si>
  <si>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</si>
  <si>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</si>
  <si>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</si>
  <si>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</si>
  <si>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</si>
  <si>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</si>
  <si>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</si>
  <si>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</si>
  <si>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</si>
  <si>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</si>
  <si>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</si>
  <si>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</si>
  <si>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</si>
  <si>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</si>
  <si>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</si>
  <si>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</si>
  <si>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</si>
  <si>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</si>
  <si>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</si>
  <si>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</si>
  <si>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</si>
  <si>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</si>
  <si>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</si>
  <si>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</si>
  <si>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</si>
  <si>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</si>
  <si>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</si>
  <si>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</si>
  <si>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</si>
  <si>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</si>
  <si>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</si>
  <si>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</si>
  <si>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</si>
  <si>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</si>
  <si>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</si>
  <si>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</si>
  <si>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</si>
  <si>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</si>
  <si>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</si>
  <si>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</si>
  <si>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</si>
  <si>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</si>
  <si>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</si>
  <si>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</si>
  <si>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</si>
  <si>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</si>
  <si>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</si>
  <si>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</si>
  <si>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</si>
  <si>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</si>
  <si>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</si>
  <si>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</si>
  <si>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</si>
  <si>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</si>
  <si>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</si>
  <si>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</si>
  <si>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</si>
  <si>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</si>
  <si>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</si>
  <si>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</si>
  <si>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</si>
  <si>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</si>
  <si>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</si>
  <si>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</si>
  <si>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</si>
  <si>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</si>
  <si>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</si>
  <si>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</si>
  <si>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</si>
  <si>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</si>
  <si>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</si>
  <si>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</si>
  <si>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</si>
  <si>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</si>
  <si>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</si>
  <si>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</si>
  <si>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</si>
  <si>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</si>
  <si>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</si>
  <si>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</si>
  <si>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</si>
  <si>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</si>
  <si>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</si>
  <si>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</si>
  <si>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</si>
  <si>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</si>
  <si>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</si>
  <si>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</si>
  <si>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</si>
  <si>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</si>
  <si>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</si>
  <si>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</si>
  <si>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</si>
  <si>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</si>
  <si>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</si>
  <si>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</si>
  <si>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</si>
  <si>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</si>
  <si>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</si>
  <si>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</si>
  <si>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</si>
  <si>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</si>
  <si>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</si>
  <si>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</si>
  <si>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</si>
  <si>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</si>
  <si>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</si>
  <si>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</si>
  <si>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</si>
  <si>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</si>
  <si>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</si>
  <si>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</si>
  <si>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</si>
  <si>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</si>
  <si>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</si>
  <si>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</si>
  <si>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</si>
  <si>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</si>
  <si>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</si>
  <si>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</si>
  <si>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</si>
  <si>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</si>
  <si>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</si>
  <si>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</si>
  <si>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</si>
  <si>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</si>
  <si>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</si>
  <si>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</si>
  <si>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</si>
  <si>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</si>
  <si>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</si>
  <si>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</si>
  <si>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</si>
  <si>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</si>
  <si>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</si>
  <si>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</si>
  <si>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</si>
  <si>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</si>
  <si>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</si>
  <si>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</si>
  <si>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</si>
  <si>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</si>
  <si>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</si>
  <si>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</si>
  <si>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</si>
  <si>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</si>
  <si>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</si>
  <si>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</si>
  <si>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</si>
  <si>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</si>
  <si>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</si>
  <si>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</si>
  <si>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</si>
  <si>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</si>
  <si>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</si>
  <si>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</si>
  <si>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</si>
  <si>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</si>
  <si>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</si>
  <si>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</si>
  <si>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</si>
  <si>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</si>
  <si>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</si>
  <si>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</si>
  <si>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</si>
  <si>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</si>
  <si>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</si>
  <si>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</si>
  <si>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</si>
  <si>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</si>
  <si>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</si>
  <si>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</si>
  <si>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</si>
  <si>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</si>
  <si>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</si>
  <si>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</si>
  <si>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</si>
  <si>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</si>
  <si>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</si>
  <si>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</si>
  <si>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</si>
  <si>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</si>
  <si>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</si>
  <si>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</si>
  <si>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</si>
  <si>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</si>
  <si>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</si>
  <si>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</si>
  <si>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</si>
  <si>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</si>
  <si>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</si>
  <si>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</si>
  <si>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</si>
  <si>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</si>
  <si>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</si>
  <si>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</si>
  <si>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</si>
  <si>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</si>
  <si>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</si>
  <si>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</si>
  <si>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</si>
  <si>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</si>
  <si>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</si>
  <si>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</si>
  <si>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</si>
  <si>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</si>
  <si>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</si>
  <si>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</si>
  <si>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</si>
  <si>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</si>
  <si>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</si>
  <si>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</si>
  <si>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</si>
  <si>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</si>
  <si>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</si>
  <si>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</si>
  <si>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</si>
  <si>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</si>
  <si>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</si>
  <si>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</si>
  <si>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</si>
  <si>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</si>
  <si>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</si>
  <si>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</si>
  <si>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</si>
  <si>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</si>
  <si>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</si>
  <si>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</si>
  <si>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</si>
  <si>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</si>
  <si>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</si>
  <si>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</si>
  <si>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</si>
  <si>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</si>
  <si>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</si>
  <si>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</si>
  <si>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</si>
  <si>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</si>
  <si>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</si>
  <si>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</si>
  <si>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</si>
  <si>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</si>
  <si>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</si>
  <si>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</si>
  <si>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</si>
  <si>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</si>
  <si>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</si>
  <si>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</si>
  <si>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</si>
  <si>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</si>
  <si>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</si>
  <si>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</si>
  <si>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</si>
  <si>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</si>
  <si>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</si>
  <si>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</si>
  <si>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</si>
  <si>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</si>
  <si>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</si>
  <si>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</si>
  <si>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</si>
  <si>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</si>
  <si>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</si>
  <si>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</si>
  <si>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</si>
  <si>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</si>
  <si>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</si>
  <si>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</si>
  <si>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</si>
  <si>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</si>
  <si>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</si>
  <si>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</si>
  <si>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</si>
  <si>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</si>
  <si>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</si>
  <si>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</si>
  <si>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</si>
  <si>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</si>
  <si>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</si>
  <si>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</si>
  <si>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</si>
  <si>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</si>
  <si>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</si>
  <si>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</si>
  <si>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</si>
  <si>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</si>
  <si>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</si>
  <si>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</si>
  <si>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</si>
  <si>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</si>
  <si>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</si>
  <si>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</si>
  <si>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</si>
  <si>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</si>
  <si>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</si>
  <si>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</si>
  <si>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</si>
  <si>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</si>
  <si>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</si>
  <si>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</si>
  <si>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</si>
  <si>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PRECIO SIN IVA</t>
  </si>
  <si>
    <t>LISTADO DE INSUMOS - MANO DE OBRA, MATERIALES Y EQUIPOS - PARA LA OBRA</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</si>
  <si>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</si>
  <si>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</si>
  <si>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</si>
  <si>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</si>
  <si>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</si>
  <si>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</si>
  <si>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</si>
  <si>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</si>
  <si>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</si>
  <si>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</si>
  <si>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</si>
  <si>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</si>
  <si>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</si>
  <si>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</si>
  <si>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</si>
  <si>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</si>
  <si>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</si>
  <si>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</si>
  <si>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</si>
  <si>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</si>
  <si>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</si>
  <si>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</si>
  <si>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</si>
  <si>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</si>
  <si>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</si>
  <si>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</si>
  <si>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</si>
  <si>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</si>
  <si>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</si>
  <si>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</si>
  <si>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</si>
  <si>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</si>
  <si>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</si>
  <si>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</si>
  <si>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</si>
  <si>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</si>
  <si>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</si>
  <si>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</si>
  <si>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</si>
  <si>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</si>
  <si>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</si>
  <si>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</si>
  <si>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</si>
  <si>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</si>
  <si>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</si>
  <si>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</si>
  <si>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</si>
  <si>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</si>
  <si>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</si>
  <si>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</si>
  <si>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</si>
  <si>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</si>
  <si>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</si>
  <si>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</si>
  <si>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</si>
  <si>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</si>
  <si>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</si>
  <si>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</si>
  <si>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</si>
  <si>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</si>
  <si>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</si>
  <si>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</si>
  <si>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</si>
  <si>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</si>
  <si>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</si>
  <si>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</si>
  <si>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</si>
  <si>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ESCUELA BATALLA DE TUCUMAN</t>
  </si>
  <si>
    <t>Calle Mendoza y Calle Nº17 - Pocito</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</si>
  <si>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</si>
  <si>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</si>
  <si>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</si>
  <si>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</si>
  <si>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</si>
  <si>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</si>
  <si>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</si>
  <si>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</si>
  <si>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</si>
  <si>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</si>
  <si>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</si>
  <si>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</si>
  <si>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</si>
  <si>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</si>
  <si>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</si>
  <si>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</si>
  <si>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</si>
  <si>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Hormigones para muro de contencion.</t>
  </si>
  <si>
    <t>Estructura  metálica</t>
  </si>
  <si>
    <t>Vigas, correas, y cerramiento</t>
  </si>
  <si>
    <t xml:space="preserve"> ALBAÑILERÍA</t>
  </si>
  <si>
    <t>Muros</t>
  </si>
  <si>
    <t>Mamposterías  de ladrillón de 0,20 m</t>
  </si>
  <si>
    <t>Tabiques</t>
  </si>
  <si>
    <t>Tabiques de placas cementicias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</si>
  <si>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</si>
  <si>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</si>
  <si>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</si>
  <si>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</si>
  <si>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</si>
  <si>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</si>
  <si>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</si>
  <si>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</si>
  <si>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</si>
  <si>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</si>
  <si>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Antepechos</t>
  </si>
  <si>
    <t xml:space="preserve"> PISOS Y ZÓCALOS</t>
  </si>
  <si>
    <t>Interiores</t>
  </si>
  <si>
    <t>Pisos de mosaico granítico 30 x 30</t>
  </si>
  <si>
    <t>Zócalos graníticos</t>
  </si>
  <si>
    <t>Umbrales y solías</t>
  </si>
  <si>
    <t>Exteriores</t>
  </si>
  <si>
    <t>De hormigón sin armar</t>
  </si>
  <si>
    <t>Zócalo rehundido</t>
  </si>
  <si>
    <t xml:space="preserve"> MARMOLERÍA</t>
  </si>
  <si>
    <t>Mesadas de granito natural</t>
  </si>
  <si>
    <t xml:space="preserve"> CUBIERTAS Y TECHOS</t>
  </si>
  <si>
    <t>Cubiertas de techo sobre losa de hormigón armado</t>
  </si>
  <si>
    <t>Cubiertas metálicas ( incluidas aislaciones )</t>
  </si>
  <si>
    <t xml:space="preserve"> CIELORRASOS</t>
  </si>
  <si>
    <t>Aplicados</t>
  </si>
  <si>
    <t>A la cal</t>
  </si>
  <si>
    <t>Al yeso</t>
  </si>
  <si>
    <t>Suspendidos</t>
  </si>
  <si>
    <t>De placas rígidas</t>
  </si>
  <si>
    <t xml:space="preserve"> CARPINTERÍA </t>
  </si>
  <si>
    <t>Carpinteria metalica</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</si>
  <si>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</si>
  <si>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</si>
  <si>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</si>
  <si>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</si>
  <si>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</si>
  <si>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</si>
  <si>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</si>
  <si>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</si>
  <si>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</si>
  <si>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</si>
  <si>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</si>
  <si>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</si>
  <si>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</si>
  <si>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</si>
  <si>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</si>
  <si>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</si>
  <si>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</si>
  <si>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</si>
  <si>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 xml:space="preserve"> INSTALACIÓN DE AIRE ACONDICIONADO</t>
  </si>
  <si>
    <t>Instalación de aires acondicionado frio - calor</t>
  </si>
  <si>
    <t xml:space="preserve"> INSTALACIÓN DE SEGURIDAD</t>
  </si>
  <si>
    <t>Contra Incendio</t>
  </si>
  <si>
    <t>Matafuegos, carteles de señalización</t>
  </si>
  <si>
    <t>Alarmas técnicas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</si>
  <si>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</si>
  <si>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</si>
  <si>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</si>
  <si>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</si>
  <si>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</si>
  <si>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</si>
  <si>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</si>
  <si>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</si>
  <si>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</si>
  <si>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</si>
  <si>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</si>
  <si>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Cercos</t>
  </si>
  <si>
    <t>Equipamiento fijo</t>
  </si>
  <si>
    <t>Bancos</t>
  </si>
  <si>
    <t>Puentes, rampas, barandas y otros</t>
  </si>
  <si>
    <t xml:space="preserve"> LIMPIEZA DE OBRA</t>
  </si>
  <si>
    <t>Limpieza de obra periódica y final</t>
  </si>
  <si>
    <t xml:space="preserve"> VARIOS</t>
  </si>
  <si>
    <t>Fichas complementarias y otros</t>
  </si>
  <si>
    <t>Pergolas s/ piso</t>
  </si>
  <si>
    <t>Otros</t>
  </si>
  <si>
    <t>Ventiluz</t>
  </si>
  <si>
    <t>Vegetación</t>
  </si>
  <si>
    <t>Equipamiento de salitas de Nivel Inincial</t>
  </si>
  <si>
    <t>Planos aprobados</t>
  </si>
  <si>
    <t>REFACCIONES Y TERMINACIONES DE OBRA</t>
  </si>
  <si>
    <t>Sala de Nivel Inicial Existente a refaccionar</t>
  </si>
  <si>
    <t>Sanitario existente de nivel inicial a refaccionar</t>
  </si>
  <si>
    <t>Circulación existente a refaccionar</t>
  </si>
  <si>
    <t>Patio Cìvico existente a refaccionar</t>
  </si>
  <si>
    <t>Patio de Juegos existente a refaccionar</t>
  </si>
  <si>
    <t>Construcción existente a terminar</t>
  </si>
  <si>
    <t>Galería existente a terminar</t>
  </si>
  <si>
    <t>Consolidación de terraplen (talud)</t>
  </si>
  <si>
    <t>Instalación eléctrica en el Edificio existente (Sector de Jinz)</t>
  </si>
  <si>
    <t>Conexión de Instalación Sanitaria nueva a la instalación existente</t>
  </si>
  <si>
    <t>Instalación de Gas en el Edificio existente (Sector de Jinz)</t>
  </si>
  <si>
    <t>Instalación de Aire Acondicionado en el Edificio existente (Sector de Jinz)</t>
  </si>
  <si>
    <t>Instalaciones de Seguridad en el Edificio existente (Sector de Jinz)</t>
  </si>
  <si>
    <t>1.1</t>
  </si>
  <si>
    <t>1.2</t>
  </si>
  <si>
    <t>1.3</t>
  </si>
  <si>
    <t>2.1</t>
  </si>
  <si>
    <t>2.2</t>
  </si>
  <si>
    <t>3.1</t>
  </si>
  <si>
    <t>3.1.1</t>
  </si>
  <si>
    <t>3.1.3</t>
  </si>
  <si>
    <t>3.1.4</t>
  </si>
  <si>
    <t>3.1.5</t>
  </si>
  <si>
    <t>3.1.6</t>
  </si>
  <si>
    <t>3.1.7</t>
  </si>
  <si>
    <t>3.1.8</t>
  </si>
  <si>
    <t>3.1.9</t>
  </si>
  <si>
    <t>3.1.10</t>
  </si>
  <si>
    <t>3.2</t>
  </si>
  <si>
    <t>3.2.1</t>
  </si>
  <si>
    <t>4.1</t>
  </si>
  <si>
    <t>4.1.2</t>
  </si>
  <si>
    <t>4.2</t>
  </si>
  <si>
    <t>4.2.3</t>
  </si>
  <si>
    <t>4.4</t>
  </si>
  <si>
    <t>4.4.1</t>
  </si>
  <si>
    <t>4.5</t>
  </si>
  <si>
    <t>4.5.1</t>
  </si>
  <si>
    <t>4.5.3</t>
  </si>
  <si>
    <t>4.5.4</t>
  </si>
  <si>
    <t>4.6</t>
  </si>
  <si>
    <t>4.6.2</t>
  </si>
  <si>
    <t>5.1</t>
  </si>
  <si>
    <t>5.2</t>
  </si>
  <si>
    <t>6.1</t>
  </si>
  <si>
    <t>6.1.2</t>
  </si>
  <si>
    <t>6.1.4</t>
  </si>
  <si>
    <t>6.1.10</t>
  </si>
  <si>
    <t>6.2</t>
  </si>
  <si>
    <t>6.2.1</t>
  </si>
  <si>
    <t>6.2.7</t>
  </si>
  <si>
    <t>7.1</t>
  </si>
  <si>
    <t>8.1</t>
  </si>
  <si>
    <t>8.2</t>
  </si>
  <si>
    <t>9.1</t>
  </si>
  <si>
    <t>9.1.1</t>
  </si>
  <si>
    <t>9.1.2</t>
  </si>
  <si>
    <t>9.2</t>
  </si>
  <si>
    <t>9.2.1</t>
  </si>
  <si>
    <t>10.1</t>
  </si>
  <si>
    <t>10.4</t>
  </si>
  <si>
    <t>11.1</t>
  </si>
  <si>
    <t>11.2</t>
  </si>
  <si>
    <t>11.3</t>
  </si>
  <si>
    <t>11.4</t>
  </si>
  <si>
    <t>12.1</t>
  </si>
  <si>
    <t>12.2</t>
  </si>
  <si>
    <t>12.3</t>
  </si>
  <si>
    <t>12.4</t>
  </si>
  <si>
    <t>12.5</t>
  </si>
  <si>
    <t>12.6</t>
  </si>
  <si>
    <t>12.7</t>
  </si>
  <si>
    <t>12.8</t>
  </si>
  <si>
    <t>13.1</t>
  </si>
  <si>
    <t>13.2</t>
  </si>
  <si>
    <t>16.1</t>
  </si>
  <si>
    <t>17.1</t>
  </si>
  <si>
    <t>17.1.3</t>
  </si>
  <si>
    <t>17.2</t>
  </si>
  <si>
    <t>18.1</t>
  </si>
  <si>
    <t>18.3</t>
  </si>
  <si>
    <t>19.1</t>
  </si>
  <si>
    <t>19.2</t>
  </si>
  <si>
    <t>19.3</t>
  </si>
  <si>
    <t>19.4</t>
  </si>
  <si>
    <t>19.5</t>
  </si>
  <si>
    <t>20.1</t>
  </si>
  <si>
    <t>21.1</t>
  </si>
  <si>
    <t>21.2</t>
  </si>
  <si>
    <t>21.2.1</t>
  </si>
  <si>
    <t>21.4</t>
  </si>
  <si>
    <t>23.1</t>
  </si>
  <si>
    <t>24.1</t>
  </si>
  <si>
    <t>24.3</t>
  </si>
  <si>
    <t>24.4</t>
  </si>
  <si>
    <t>24.4.5</t>
  </si>
  <si>
    <t>24.4.6</t>
  </si>
  <si>
    <t>24.4.7</t>
  </si>
  <si>
    <t>24.5</t>
  </si>
  <si>
    <t>25.1</t>
  </si>
  <si>
    <t>25.2</t>
  </si>
  <si>
    <t>25.3</t>
  </si>
  <si>
    <t>25.4</t>
  </si>
  <si>
    <t>25.5</t>
  </si>
  <si>
    <t>25.6</t>
  </si>
  <si>
    <t>25.7</t>
  </si>
  <si>
    <t>25.8</t>
  </si>
  <si>
    <t>25.9</t>
  </si>
  <si>
    <t>25.10</t>
  </si>
  <si>
    <t>25.11</t>
  </si>
  <si>
    <t>25.12</t>
  </si>
  <si>
    <t>25.13</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</si>
  <si>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</si>
  <si>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</si>
  <si>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</si>
  <si>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</si>
  <si>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</si>
  <si>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</si>
  <si>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</si>
  <si>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</si>
  <si>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</si>
  <si>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</si>
  <si>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</si>
  <si>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</si>
  <si>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</si>
  <si>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</si>
  <si>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Oficial</t>
  </si>
  <si>
    <t>MANO DE OBRA</t>
  </si>
  <si>
    <t>37440 - 11</t>
  </si>
  <si>
    <t>CEMENTO PORTLAND NORMAL, EN BOLSA</t>
  </si>
  <si>
    <t>41242 - 11</t>
  </si>
  <si>
    <t>ACERO</t>
  </si>
  <si>
    <t>Ladrillón</t>
  </si>
  <si>
    <t>LADRILLON</t>
  </si>
  <si>
    <t>42999-2</t>
  </si>
  <si>
    <t>CHAPAS METALICAS</t>
  </si>
  <si>
    <t>42120-2</t>
  </si>
  <si>
    <t>ABERTURAS CHAPAS DE HIERRO</t>
  </si>
  <si>
    <t>INDEC-PB</t>
  </si>
  <si>
    <t>INDEC-CM</t>
  </si>
  <si>
    <t>INDEC-DCTO</t>
  </si>
  <si>
    <t>Inc. p)</t>
  </si>
  <si>
    <t>IIEE-SJ</t>
  </si>
  <si>
    <t>ARENA CLASIFICADA LAVADA</t>
  </si>
  <si>
    <t>ARTEFACTOSPARA BAÑO Y GRIFERIA</t>
  </si>
  <si>
    <t xml:space="preserve"> Inc. r)</t>
  </si>
  <si>
    <t>ARTEFACTOS DE ILUMINACION Y CABLEADO</t>
  </si>
  <si>
    <t>Inc. g)</t>
  </si>
  <si>
    <t>N" COLUMNA</t>
  </si>
  <si>
    <t>Oficial especializado</t>
  </si>
  <si>
    <t>Medio Oficial</t>
  </si>
  <si>
    <t>(1)</t>
  </si>
  <si>
    <t>(2)</t>
  </si>
  <si>
    <t>(3)</t>
  </si>
  <si>
    <t>(29)</t>
  </si>
  <si>
    <t>(4)</t>
  </si>
  <si>
    <t>(5)</t>
  </si>
  <si>
    <t>(6)</t>
  </si>
  <si>
    <t>(7)</t>
  </si>
  <si>
    <t>(8)</t>
  </si>
  <si>
    <t>(13)</t>
  </si>
  <si>
    <t>(9)</t>
  </si>
  <si>
    <t>(10)</t>
  </si>
  <si>
    <t>(11)</t>
  </si>
  <si>
    <t>(12)</t>
  </si>
  <si>
    <t>(14)</t>
  </si>
  <si>
    <t>(15)</t>
  </si>
  <si>
    <t>(16)</t>
  </si>
  <si>
    <t>(17)</t>
  </si>
  <si>
    <t>(18)</t>
  </si>
  <si>
    <t>(19)</t>
  </si>
  <si>
    <t>(20)</t>
  </si>
  <si>
    <t>(21)</t>
  </si>
  <si>
    <t>(22)</t>
  </si>
  <si>
    <t>(23)</t>
  </si>
  <si>
    <t>(24)</t>
  </si>
  <si>
    <t>(25)</t>
  </si>
  <si>
    <t>(26)</t>
  </si>
  <si>
    <t>(27)</t>
  </si>
  <si>
    <t>(28)</t>
  </si>
  <si>
    <t>Piedras, arenas y arcillas (incluye: Yesos y piedras calizas, Arenas, Piedras y Arcillas)</t>
  </si>
  <si>
    <t>Otros productos químicos (incluye: Tóner, Películas fotográficas y Cintas magnéticas)</t>
  </si>
  <si>
    <t xml:space="preserve">INSTITUTO DE INVESTIGACIONES ECONÓMICAS Y ESTADÍSTICAS SJ </t>
  </si>
  <si>
    <t>IIEE-SJ - 101000</t>
  </si>
  <si>
    <t>IIEE-SJ - 102000</t>
  </si>
  <si>
    <t>IIEE-SJ - 103000</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</si>
  <si>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</si>
  <si>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</si>
  <si>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</si>
  <si>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</si>
  <si>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</si>
  <si>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</si>
  <si>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</si>
  <si>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</si>
  <si>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</si>
  <si>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</si>
  <si>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</si>
  <si>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</si>
  <si>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- 203001</t>
  </si>
  <si>
    <t>IIEE-SJ - 203002</t>
  </si>
  <si>
    <t>IIEE-SJ - 204</t>
  </si>
  <si>
    <t>IIEE-SJ - 204001</t>
  </si>
  <si>
    <t>IIEE-SJ - 204002</t>
  </si>
  <si>
    <t>IIEE-SJ - 204003</t>
  </si>
  <si>
    <t>IIEE-SJ - 204004</t>
  </si>
  <si>
    <t>IIEE-SJ - 204005</t>
  </si>
  <si>
    <t>IIEE-SJ - 205</t>
  </si>
  <si>
    <t>IIEE-SJ - 205001</t>
  </si>
  <si>
    <t>Ladrillos comunes</t>
  </si>
  <si>
    <t>IIEE-SJ - 205002</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</si>
  <si>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</si>
  <si>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</si>
  <si>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</si>
  <si>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</si>
  <si>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</si>
  <si>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</si>
  <si>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</si>
  <si>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</si>
  <si>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</si>
  <si>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</si>
  <si>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</si>
  <si>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</si>
  <si>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</si>
  <si>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</si>
  <si>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</si>
  <si>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</si>
  <si>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</si>
  <si>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</si>
  <si>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</si>
  <si>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</si>
  <si>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</si>
  <si>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</si>
  <si>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</si>
  <si>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</si>
  <si>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</si>
  <si>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</si>
  <si>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</si>
  <si>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</si>
  <si>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</si>
  <si>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</si>
  <si>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</si>
  <si>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</si>
  <si>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</si>
  <si>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</si>
  <si>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</si>
  <si>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</si>
  <si>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</si>
  <si>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</si>
  <si>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</si>
  <si>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</si>
  <si>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</si>
  <si>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</si>
  <si>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</si>
  <si>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</si>
  <si>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</si>
  <si>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</si>
  <si>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</si>
  <si>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</si>
  <si>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</si>
  <si>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</si>
  <si>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</si>
  <si>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</si>
  <si>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</si>
  <si>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</si>
  <si>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</si>
  <si>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</si>
  <si>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</si>
  <si>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</si>
  <si>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</si>
  <si>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</si>
  <si>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</si>
  <si>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</si>
  <si>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</si>
  <si>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</si>
  <si>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</si>
  <si>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</si>
  <si>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</si>
  <si>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</si>
  <si>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</si>
  <si>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</si>
  <si>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</si>
  <si>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</si>
  <si>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</si>
  <si>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</si>
  <si>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</si>
  <si>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</si>
  <si>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</si>
  <si>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</si>
  <si>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</si>
  <si>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</si>
  <si>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</si>
  <si>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</si>
  <si>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</si>
  <si>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</si>
  <si>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</si>
  <si>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</si>
  <si>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</si>
  <si>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</si>
  <si>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</si>
  <si>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</si>
  <si>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</si>
  <si>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</si>
  <si>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</si>
  <si>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</si>
  <si>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</si>
  <si>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</si>
  <si>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</si>
  <si>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</si>
  <si>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</si>
  <si>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</si>
  <si>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</si>
  <si>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</si>
  <si>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</si>
  <si>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</si>
  <si>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</si>
  <si>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</si>
  <si>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</si>
  <si>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</si>
  <si>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</si>
  <si>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</si>
  <si>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</si>
  <si>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</si>
  <si>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</si>
  <si>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</si>
  <si>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</si>
  <si>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</si>
  <si>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</si>
  <si>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</si>
  <si>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</si>
  <si>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</si>
  <si>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</si>
  <si>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</si>
  <si>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</si>
  <si>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</si>
  <si>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</si>
  <si>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</si>
  <si>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</si>
  <si>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</si>
  <si>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</si>
  <si>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</si>
  <si>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</si>
  <si>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</si>
  <si>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</si>
  <si>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</si>
  <si>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</si>
  <si>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</si>
  <si>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</si>
  <si>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</si>
  <si>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</si>
  <si>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</si>
  <si>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</si>
  <si>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</si>
  <si>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</si>
  <si>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</si>
  <si>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</si>
  <si>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</si>
  <si>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</si>
  <si>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</si>
  <si>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</si>
  <si>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</si>
  <si>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</si>
  <si>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IIEE-SJ - Dólar</t>
  </si>
  <si>
    <t>Dólar</t>
  </si>
  <si>
    <t>TNAA - Bco Nación</t>
  </si>
  <si>
    <t>Costo Financiero - Anual</t>
  </si>
  <si>
    <t>TNAA - Bco Nación - Mes</t>
  </si>
  <si>
    <t>Costo Financiero - Mensual</t>
  </si>
  <si>
    <t>UVI</t>
  </si>
  <si>
    <t>Unidad de Vivienda</t>
  </si>
  <si>
    <r>
      <t xml:space="preserve">LAS CELDAS EN COLOR ROJO CORRESPONDEN A INDICES DISCONTINUADOS (DESACTUALIZADOS) POR LO CUAL </t>
    </r>
    <r>
      <rPr>
        <sz val="16"/>
        <color rgb="FFFF0000"/>
        <rFont val="Arial"/>
        <family val="2"/>
      </rPr>
      <t>NO</t>
    </r>
    <r>
      <rPr>
        <sz val="16"/>
        <color theme="1"/>
        <rFont val="Arial"/>
        <family val="2"/>
      </rPr>
      <t xml:space="preserve"> DEBEN SER UTILIZADOS.</t>
    </r>
  </si>
  <si>
    <r>
      <t>EN LA PLANILLA DE "</t>
    </r>
    <r>
      <rPr>
        <sz val="16"/>
        <color rgb="FFFF0000"/>
        <rFont val="Arial"/>
        <family val="2"/>
      </rPr>
      <t>INSUMOS</t>
    </r>
    <r>
      <rPr>
        <sz val="16"/>
        <color theme="1"/>
        <rFont val="Arial"/>
        <family val="2"/>
      </rPr>
      <t>" DEBERAN FIGURAR UNICAMENTE LOS MATERIALES QUE SE UTILIZARÁN EN EL "</t>
    </r>
    <r>
      <rPr>
        <sz val="16"/>
        <color rgb="FFFF0000"/>
        <rFont val="Arial"/>
        <family val="2"/>
      </rPr>
      <t>ANALISIS DE PRECIOS</t>
    </r>
    <r>
      <rPr>
        <sz val="16"/>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</si>
</sst>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00"/>
    <numFmt numFmtId="189" formatCode="0.0000"/>
    <numFmt numFmtId="190" formatCode="mmmm\-yy"/>
    <numFmt numFmtId="191" formatCode="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theme="1"/>
      <name val="Arial"/>
      <family val="2"/>
    </font>
    <font>
      <b/>
      <u/>
      <sz val="8"/>
      <name val="Arial"/>
      <family val="2"/>
    </font>
    <font>
      <sz val="16"/>
      <color theme="1"/>
      <name val="Arial"/>
      <family val="2"/>
    </font>
    <font>
      <sz val="16"/>
      <color rgb="FFFF000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6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4"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0" fillId="0" borderId="0" applyNumberFormat="0" applyFill="0" applyBorder="0" applyAlignment="0" applyProtection="0"/>
    <xf numFmtId="0" fontId="12" fillId="0" borderId="0" applyNumberFormat="0" applyFill="0" applyBorder="0" applyAlignment="0" applyProtection="0"/>
    <xf numFmtId="0" fontId="30"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1" fillId="0" borderId="0">
      <protection locked="0"/>
    </xf>
    <xf numFmtId="0" fontId="18" fillId="0" borderId="0">
      <protection locked="0"/>
    </xf>
    <xf numFmtId="0" fontId="18" fillId="0" borderId="0">
      <protection locked="0"/>
    </xf>
    <xf numFmtId="0" fontId="18" fillId="0" borderId="0">
      <protection locked="0"/>
    </xf>
    <xf numFmtId="0" fontId="31" fillId="0" borderId="0">
      <protection locked="0"/>
    </xf>
    <xf numFmtId="184" fontId="6" fillId="0" borderId="0" applyFill="0" applyBorder="0" applyAlignment="0" applyProtection="0"/>
    <xf numFmtId="2" fontId="6" fillId="0" borderId="0" applyFill="0" applyBorder="0" applyAlignment="0" applyProtection="0"/>
    <xf numFmtId="167" fontId="24" fillId="0" borderId="0" applyFont="0" applyFill="0" applyBorder="0" applyAlignment="0" applyProtection="0"/>
    <xf numFmtId="185" fontId="6" fillId="0" borderId="0" applyFont="0" applyFill="0" applyBorder="0" applyAlignment="0" applyProtection="0"/>
    <xf numFmtId="167" fontId="24"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2"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3" fillId="0" borderId="0"/>
    <xf numFmtId="0" fontId="34" fillId="0" borderId="0"/>
    <xf numFmtId="0" fontId="33" fillId="0" borderId="0"/>
    <xf numFmtId="0" fontId="6" fillId="0" borderId="0"/>
    <xf numFmtId="0" fontId="35" fillId="0" borderId="0"/>
    <xf numFmtId="0" fontId="6" fillId="0" borderId="0"/>
    <xf numFmtId="0" fontId="6" fillId="0" borderId="0"/>
    <xf numFmtId="0" fontId="1" fillId="0" borderId="0"/>
    <xf numFmtId="0" fontId="1" fillId="0" borderId="0"/>
    <xf numFmtId="0" fontId="35"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40">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8"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8"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9" fontId="6" fillId="0" borderId="9" xfId="1" applyNumberFormat="1" applyFont="1" applyFill="1" applyBorder="1" applyAlignment="1" applyProtection="1">
      <alignment vertical="center"/>
      <protection hidden="1"/>
    </xf>
    <xf numFmtId="169" fontId="10" fillId="0" borderId="9" xfId="1" applyNumberFormat="1" applyFont="1" applyFill="1" applyBorder="1" applyAlignment="1" applyProtection="1">
      <alignment vertical="center"/>
      <protection hidden="1"/>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8" fontId="11" fillId="0" borderId="0" xfId="7" applyNumberFormat="1" applyFont="1" applyFill="1" applyAlignment="1" applyProtection="1">
      <alignment vertical="center"/>
      <protection hidden="1"/>
    </xf>
    <xf numFmtId="176"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6"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166"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8"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5"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6" fillId="0" borderId="0" xfId="19" applyFont="1" applyFill="1" applyBorder="1" applyAlignment="1">
      <alignment vertical="center"/>
    </xf>
    <xf numFmtId="49" fontId="25"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5"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7"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9" fontId="6" fillId="0" borderId="0" xfId="16" applyNumberFormat="1" applyFont="1" applyFill="1" applyBorder="1" applyAlignment="1" applyProtection="1">
      <alignment vertical="center"/>
      <protection hidden="1"/>
    </xf>
    <xf numFmtId="169"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9"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9"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6" fontId="10" fillId="0" borderId="16" xfId="7" applyNumberFormat="1" applyFont="1" applyFill="1" applyBorder="1" applyAlignment="1" applyProtection="1">
      <alignment horizontal="center" vertical="center"/>
      <protection hidden="1"/>
    </xf>
    <xf numFmtId="169"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0" fillId="0" borderId="19" xfId="1" applyNumberFormat="1" applyFont="1" applyFill="1" applyBorder="1" applyAlignment="1" applyProtection="1">
      <alignment vertical="center"/>
      <protection hidden="1"/>
    </xf>
    <xf numFmtId="179" fontId="25"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2" fontId="10" fillId="0" borderId="9" xfId="2" applyNumberFormat="1" applyFont="1" applyFill="1" applyBorder="1" applyAlignment="1" applyProtection="1">
      <alignment vertical="center"/>
      <protection hidden="1"/>
    </xf>
    <xf numFmtId="182"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xf>
    <xf numFmtId="180" fontId="9" fillId="0" borderId="1"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vertical="center"/>
    </xf>
    <xf numFmtId="180"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80" fontId="7" fillId="0" borderId="0" xfId="0" applyNumberFormat="1" applyFont="1" applyFill="1" applyBorder="1" applyAlignment="1" applyProtection="1">
      <alignment vertical="center"/>
    </xf>
    <xf numFmtId="180"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80"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80" fontId="7" fillId="0" borderId="16" xfId="0" applyNumberFormat="1" applyFont="1" applyFill="1" applyBorder="1" applyAlignment="1" applyProtection="1">
      <alignment horizontal="center" vertical="center"/>
    </xf>
    <xf numFmtId="180"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80"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80"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80" fontId="7" fillId="0" borderId="18" xfId="0" applyNumberFormat="1" applyFont="1" applyFill="1" applyBorder="1" applyAlignment="1" applyProtection="1">
      <alignment vertical="center"/>
    </xf>
    <xf numFmtId="180"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80" fontId="7" fillId="0" borderId="25" xfId="0" applyNumberFormat="1" applyFont="1" applyFill="1" applyBorder="1" applyAlignment="1" applyProtection="1">
      <alignment horizontal="left" vertical="center"/>
    </xf>
    <xf numFmtId="180" fontId="7" fillId="0" borderId="26" xfId="2" applyNumberFormat="1" applyFont="1" applyFill="1" applyBorder="1" applyAlignment="1" applyProtection="1">
      <alignment horizontal="right" vertical="center"/>
    </xf>
    <xf numFmtId="180"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3"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3" borderId="0" xfId="7" applyFont="1" applyFill="1" applyBorder="1" applyAlignment="1" applyProtection="1">
      <alignment vertical="center" shrinkToFit="1"/>
    </xf>
    <xf numFmtId="49" fontId="6" fillId="3" borderId="0" xfId="7" quotePrefix="1" applyNumberFormat="1" applyFont="1" applyFill="1" applyBorder="1" applyAlignment="1" applyProtection="1">
      <alignment horizontal="center" vertical="center"/>
    </xf>
    <xf numFmtId="0" fontId="6" fillId="3" borderId="0" xfId="7" applyFont="1" applyFill="1" applyBorder="1" applyAlignment="1" applyProtection="1">
      <alignment horizontal="center" vertical="center"/>
    </xf>
    <xf numFmtId="168" fontId="10" fillId="3" borderId="0" xfId="7" applyNumberFormat="1" applyFont="1" applyFill="1" applyBorder="1" applyAlignment="1" applyProtection="1">
      <alignment horizontal="center" vertical="center"/>
    </xf>
    <xf numFmtId="9" fontId="6" fillId="3" borderId="0" xfId="1" applyFont="1" applyFill="1" applyBorder="1" applyAlignment="1" applyProtection="1">
      <alignment horizontal="center" vertical="center"/>
    </xf>
    <xf numFmtId="14" fontId="6" fillId="3" borderId="0" xfId="7" applyNumberFormat="1" applyFont="1" applyFill="1" applyBorder="1" applyAlignment="1" applyProtection="1">
      <alignment horizontal="center" vertical="center"/>
    </xf>
    <xf numFmtId="174" fontId="6" fillId="3" borderId="0" xfId="7" applyNumberFormat="1" applyFont="1" applyFill="1" applyBorder="1" applyAlignment="1" applyProtection="1">
      <alignment horizontal="center" vertical="center"/>
    </xf>
    <xf numFmtId="174"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4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2" borderId="9" xfId="0" applyNumberFormat="1" applyFont="1" applyFill="1" applyBorder="1" applyAlignment="1" applyProtection="1">
      <alignment vertical="center"/>
      <protection locked="0"/>
    </xf>
    <xf numFmtId="4" fontId="6" fillId="2"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80"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81"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8"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8"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80"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8"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4" fontId="17" fillId="0" borderId="0" xfId="7" applyNumberFormat="1" applyFont="1" applyFill="1" applyBorder="1" applyAlignment="1" applyProtection="1">
      <alignment horizontal="center" vertical="center"/>
    </xf>
    <xf numFmtId="168"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81" fontId="6" fillId="0" borderId="9" xfId="2" applyNumberFormat="1" applyFont="1" applyFill="1" applyBorder="1" applyAlignment="1" applyProtection="1">
      <alignment vertical="center"/>
    </xf>
    <xf numFmtId="169" fontId="6" fillId="0" borderId="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8" fontId="29" fillId="0" borderId="31" xfId="0" applyNumberFormat="1" applyFont="1" applyFill="1" applyBorder="1" applyAlignment="1" applyProtection="1">
      <alignment vertical="center"/>
    </xf>
    <xf numFmtId="168" fontId="29" fillId="0" borderId="9" xfId="0" applyNumberFormat="1" applyFont="1" applyFill="1" applyBorder="1" applyAlignment="1" applyProtection="1">
      <alignment vertical="center"/>
    </xf>
    <xf numFmtId="169" fontId="10"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8" fontId="10" fillId="0" borderId="4" xfId="0" applyNumberFormat="1" applyFont="1" applyFill="1" applyBorder="1" applyAlignment="1" applyProtection="1">
      <alignment vertical="center"/>
    </xf>
    <xf numFmtId="166"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8"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3" borderId="9" xfId="0" applyFont="1" applyFill="1" applyBorder="1" applyAlignment="1" applyProtection="1">
      <alignment vertical="center"/>
    </xf>
    <xf numFmtId="0" fontId="6" fillId="3" borderId="0" xfId="0" applyFont="1" applyFill="1" applyAlignment="1" applyProtection="1">
      <alignment vertical="center"/>
    </xf>
    <xf numFmtId="49" fontId="6" fillId="3"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2" borderId="0" xfId="7" applyFont="1" applyFill="1" applyBorder="1" applyAlignment="1" applyProtection="1">
      <alignment horizontal="center" vertical="center"/>
      <protection locked="0"/>
    </xf>
    <xf numFmtId="10" fontId="6" fillId="2"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80" fontId="7" fillId="0" borderId="9" xfId="2" applyNumberFormat="1" applyFont="1" applyFill="1" applyBorder="1" applyAlignment="1" applyProtection="1">
      <alignment horizontal="center" vertical="center"/>
      <protection locked="0"/>
    </xf>
    <xf numFmtId="180" fontId="7" fillId="0" borderId="9" xfId="0" applyNumberFormat="1" applyFont="1" applyFill="1" applyBorder="1" applyAlignment="1" applyProtection="1">
      <alignment horizontal="center" vertical="center"/>
      <protection locked="0"/>
    </xf>
    <xf numFmtId="180" fontId="7" fillId="0" borderId="9" xfId="2" applyNumberFormat="1" applyFont="1" applyFill="1" applyBorder="1" applyAlignment="1" applyProtection="1">
      <alignment vertical="center"/>
      <protection locked="0"/>
    </xf>
    <xf numFmtId="180"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9" fillId="0" borderId="0" xfId="20" applyFont="1" applyAlignment="1">
      <alignment vertical="center"/>
    </xf>
    <xf numFmtId="0" fontId="9" fillId="0" borderId="0" xfId="20" applyFont="1" applyAlignment="1">
      <alignment horizontal="center" vertical="center"/>
    </xf>
    <xf numFmtId="0" fontId="6" fillId="0" borderId="0" xfId="20"/>
    <xf numFmtId="0" fontId="37" fillId="0" borderId="0" xfId="20" applyFont="1" applyAlignment="1">
      <alignment vertical="center"/>
    </xf>
    <xf numFmtId="49" fontId="37" fillId="0" borderId="0" xfId="20" applyNumberFormat="1" applyFont="1" applyAlignment="1">
      <alignment horizontal="center" vertical="center"/>
    </xf>
    <xf numFmtId="0" fontId="9" fillId="0" borderId="43" xfId="20" applyFont="1" applyBorder="1" applyAlignment="1">
      <alignment horizontal="center" vertical="center" wrapText="1"/>
    </xf>
    <xf numFmtId="0" fontId="9" fillId="0" borderId="44" xfId="20" applyFont="1" applyBorder="1" applyAlignment="1">
      <alignment horizontal="center" vertical="center" wrapText="1"/>
    </xf>
    <xf numFmtId="0" fontId="6" fillId="0" borderId="0" xfId="20" applyAlignment="1">
      <alignment horizontal="center" vertical="center"/>
    </xf>
    <xf numFmtId="0" fontId="7" fillId="0" borderId="15" xfId="20" applyFont="1" applyBorder="1" applyAlignment="1">
      <alignment horizontal="center" vertical="center"/>
    </xf>
    <xf numFmtId="0" fontId="7" fillId="0" borderId="47" xfId="20" applyFont="1" applyBorder="1" applyAlignment="1">
      <alignment vertical="center"/>
    </xf>
    <xf numFmtId="9" fontId="7" fillId="0" borderId="47" xfId="71" applyFont="1" applyFill="1" applyBorder="1" applyAlignment="1">
      <alignment horizontal="center" vertical="center"/>
    </xf>
    <xf numFmtId="2" fontId="7" fillId="0" borderId="48" xfId="20" applyNumberFormat="1" applyFont="1" applyBorder="1" applyAlignment="1">
      <alignment horizontal="center" vertical="center"/>
    </xf>
    <xf numFmtId="2" fontId="7" fillId="0" borderId="49" xfId="20" applyNumberFormat="1" applyFont="1" applyBorder="1" applyAlignment="1">
      <alignment horizontal="center" vertical="center"/>
    </xf>
    <xf numFmtId="188" fontId="7" fillId="0" borderId="47" xfId="20" applyNumberFormat="1" applyFont="1" applyBorder="1" applyAlignment="1">
      <alignment horizontal="center" vertical="center"/>
    </xf>
    <xf numFmtId="189" fontId="7" fillId="0" borderId="50" xfId="20" applyNumberFormat="1" applyFont="1" applyBorder="1" applyAlignment="1">
      <alignment horizontal="center" vertical="center"/>
    </xf>
    <xf numFmtId="0" fontId="7" fillId="0" borderId="51" xfId="20" applyFont="1" applyBorder="1" applyAlignment="1">
      <alignment horizontal="center" vertical="center"/>
    </xf>
    <xf numFmtId="0" fontId="7" fillId="0" borderId="13" xfId="20" applyFont="1" applyBorder="1" applyAlignment="1">
      <alignment horizontal="center" vertical="center"/>
    </xf>
    <xf numFmtId="0" fontId="7" fillId="0" borderId="52" xfId="20" applyFont="1" applyBorder="1" applyAlignment="1">
      <alignment vertical="center"/>
    </xf>
    <xf numFmtId="9" fontId="7" fillId="0" borderId="52" xfId="71" applyFont="1" applyFill="1" applyBorder="1" applyAlignment="1">
      <alignment horizontal="center" vertical="center"/>
    </xf>
    <xf numFmtId="2" fontId="7" fillId="0" borderId="53" xfId="20" applyNumberFormat="1" applyFont="1" applyBorder="1" applyAlignment="1">
      <alignment horizontal="center" vertical="center"/>
    </xf>
    <xf numFmtId="2" fontId="7" fillId="0" borderId="52" xfId="20" applyNumberFormat="1" applyFont="1" applyBorder="1" applyAlignment="1">
      <alignment horizontal="center" vertical="center"/>
    </xf>
    <xf numFmtId="9" fontId="9" fillId="0" borderId="0" xfId="20" applyNumberFormat="1" applyFont="1" applyAlignment="1">
      <alignment vertical="center"/>
    </xf>
    <xf numFmtId="189" fontId="9" fillId="0" borderId="54" xfId="20" applyNumberFormat="1" applyFont="1" applyBorder="1" applyAlignment="1">
      <alignment horizontal="center" vertical="center"/>
    </xf>
    <xf numFmtId="0" fontId="7" fillId="0" borderId="55" xfId="20" applyFont="1" applyBorder="1" applyAlignment="1">
      <alignment horizontal="center" vertical="center"/>
    </xf>
    <xf numFmtId="0" fontId="7" fillId="0" borderId="56" xfId="20" applyFont="1" applyBorder="1" applyAlignment="1">
      <alignment horizontal="center" vertical="center"/>
    </xf>
    <xf numFmtId="0" fontId="7" fillId="0" borderId="57" xfId="20" applyFont="1" applyBorder="1" applyAlignment="1">
      <alignment vertical="center"/>
    </xf>
    <xf numFmtId="9" fontId="7" fillId="0" borderId="57" xfId="71" applyFont="1" applyFill="1" applyBorder="1" applyAlignment="1">
      <alignment horizontal="center" vertical="center"/>
    </xf>
    <xf numFmtId="2" fontId="7" fillId="0" borderId="58" xfId="20" applyNumberFormat="1" applyFont="1" applyBorder="1" applyAlignment="1">
      <alignment horizontal="center" vertical="center"/>
    </xf>
    <xf numFmtId="2" fontId="7" fillId="0" borderId="57" xfId="20" applyNumberFormat="1" applyFont="1" applyBorder="1" applyAlignment="1">
      <alignment horizontal="center" vertical="center"/>
    </xf>
    <xf numFmtId="188" fontId="7" fillId="0" borderId="45" xfId="20" applyNumberFormat="1" applyFont="1" applyBorder="1" applyAlignment="1">
      <alignment horizontal="center" vertical="center"/>
    </xf>
    <xf numFmtId="189" fontId="7" fillId="0" borderId="46" xfId="20" applyNumberFormat="1" applyFont="1" applyBorder="1" applyAlignment="1">
      <alignment horizontal="center" vertical="center"/>
    </xf>
    <xf numFmtId="9" fontId="0" fillId="0" borderId="0" xfId="0" applyNumberFormat="1"/>
    <xf numFmtId="0" fontId="7" fillId="0" borderId="13" xfId="20" applyFont="1" applyFill="1" applyBorder="1" applyAlignment="1">
      <alignment horizontal="center" vertical="center"/>
    </xf>
    <xf numFmtId="0" fontId="7" fillId="0" borderId="52" xfId="20" applyFont="1" applyFill="1" applyBorder="1" applyAlignment="1">
      <alignment vertical="center"/>
    </xf>
    <xf numFmtId="0" fontId="7"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vertical="center"/>
    </xf>
    <xf numFmtId="190" fontId="7" fillId="0" borderId="0" xfId="7" applyNumberFormat="1" applyFont="1" applyAlignment="1">
      <alignment horizontal="center" vertical="center"/>
    </xf>
    <xf numFmtId="0" fontId="7" fillId="0" borderId="0" xfId="7" applyFont="1" applyAlignment="1">
      <alignment vertical="center" wrapText="1"/>
    </xf>
    <xf numFmtId="0" fontId="7" fillId="0" borderId="0" xfId="7" applyFont="1" applyAlignment="1">
      <alignment horizontal="center" vertical="center" wrapText="1"/>
    </xf>
    <xf numFmtId="0" fontId="7" fillId="0" borderId="0" xfId="7" applyFont="1" applyAlignment="1">
      <alignment horizontal="left" vertical="center"/>
    </xf>
    <xf numFmtId="189" fontId="7" fillId="0" borderId="0" xfId="7" applyNumberFormat="1" applyFont="1" applyAlignment="1">
      <alignment vertical="center"/>
    </xf>
    <xf numFmtId="191" fontId="7" fillId="0" borderId="0" xfId="7" applyNumberFormat="1" applyFont="1" applyAlignment="1">
      <alignment vertical="center"/>
    </xf>
    <xf numFmtId="0" fontId="7" fillId="0" borderId="0" xfId="7" quotePrefix="1" applyFont="1" applyAlignment="1">
      <alignment horizontal="left" vertical="center"/>
    </xf>
    <xf numFmtId="0" fontId="7" fillId="4" borderId="0" xfId="7" applyFont="1" applyFill="1" applyAlignment="1">
      <alignment horizontal="center" vertical="center"/>
    </xf>
    <xf numFmtId="0" fontId="7" fillId="4" borderId="0" xfId="7" applyFont="1" applyFill="1" applyAlignment="1">
      <alignment horizontal="left" vertical="center"/>
    </xf>
    <xf numFmtId="0" fontId="7" fillId="4" borderId="0" xfId="7" applyFont="1" applyFill="1" applyAlignment="1">
      <alignment vertical="center"/>
    </xf>
    <xf numFmtId="191" fontId="7" fillId="4" borderId="0" xfId="7" applyNumberFormat="1" applyFont="1" applyFill="1" applyAlignment="1">
      <alignment vertical="center"/>
    </xf>
    <xf numFmtId="0" fontId="7" fillId="4" borderId="0" xfId="7" quotePrefix="1" applyFont="1" applyFill="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0" borderId="0" xfId="19" applyFont="1" applyAlignment="1">
      <alignment horizontal="center" vertical="center"/>
    </xf>
    <xf numFmtId="49" fontId="7" fillId="0" borderId="0" xfId="19" applyNumberFormat="1" applyFont="1" applyAlignment="1">
      <alignment horizontal="center" vertical="center"/>
    </xf>
    <xf numFmtId="0" fontId="7" fillId="0" borderId="0" xfId="19" applyFont="1" applyAlignment="1">
      <alignment horizontal="left" vertical="center"/>
    </xf>
    <xf numFmtId="0" fontId="7" fillId="0" borderId="0" xfId="7" quotePrefix="1" applyFont="1" applyAlignment="1">
      <alignment horizontal="center" vertical="center"/>
    </xf>
    <xf numFmtId="0" fontId="9" fillId="0" borderId="0" xfId="7" applyFont="1" applyAlignment="1">
      <alignment horizontal="left" vertical="center"/>
    </xf>
    <xf numFmtId="0" fontId="7" fillId="0" borderId="0" xfId="19" quotePrefix="1" applyFont="1" applyAlignment="1">
      <alignment horizontal="left" vertical="center"/>
    </xf>
    <xf numFmtId="0" fontId="7" fillId="0" borderId="0" xfId="19" quotePrefix="1" applyFont="1" applyAlignment="1">
      <alignment horizontal="center" vertical="center"/>
    </xf>
    <xf numFmtId="0" fontId="9" fillId="0" borderId="0" xfId="19" applyFont="1" applyAlignment="1">
      <alignment vertical="center"/>
    </xf>
    <xf numFmtId="0" fontId="9" fillId="0" borderId="0" xfId="19" applyFont="1" applyAlignment="1">
      <alignment vertical="center" wrapText="1"/>
    </xf>
    <xf numFmtId="0" fontId="7" fillId="0" borderId="0" xfId="7" quotePrefix="1" applyFont="1" applyAlignment="1">
      <alignment vertical="center"/>
    </xf>
    <xf numFmtId="1" fontId="9" fillId="0" borderId="0" xfId="19" applyNumberFormat="1" applyFont="1" applyAlignment="1">
      <alignment vertical="center" wrapText="1"/>
    </xf>
    <xf numFmtId="1" fontId="9" fillId="0" borderId="0" xfId="19" applyNumberFormat="1" applyFont="1" applyAlignment="1">
      <alignment horizontal="center" vertical="center" wrapText="1"/>
    </xf>
    <xf numFmtId="4" fontId="7" fillId="0" borderId="0" xfId="19" applyNumberFormat="1" applyFont="1" applyAlignment="1">
      <alignment vertical="center"/>
    </xf>
    <xf numFmtId="4" fontId="7" fillId="4" borderId="0" xfId="19" applyNumberFormat="1" applyFont="1" applyFill="1" applyAlignment="1">
      <alignment vertical="center"/>
    </xf>
    <xf numFmtId="1" fontId="9" fillId="0" borderId="0" xfId="19" applyNumberFormat="1" applyFont="1" applyAlignment="1">
      <alignment horizontal="right" vertical="center"/>
    </xf>
    <xf numFmtId="4" fontId="9" fillId="0" borderId="0" xfId="19" applyNumberFormat="1" applyFont="1" applyAlignment="1">
      <alignment vertical="center"/>
    </xf>
    <xf numFmtId="1" fontId="7" fillId="0" borderId="0" xfId="19" applyNumberFormat="1" applyFont="1" applyAlignment="1">
      <alignment horizontal="right" vertical="center"/>
    </xf>
    <xf numFmtId="1" fontId="7" fillId="0" borderId="0" xfId="19" applyNumberFormat="1" applyFont="1" applyAlignment="1">
      <alignment vertical="center"/>
    </xf>
    <xf numFmtId="1" fontId="7" fillId="0" borderId="0" xfId="19" applyNumberFormat="1" applyFont="1" applyAlignment="1">
      <alignment horizontal="center" vertical="center"/>
    </xf>
    <xf numFmtId="0" fontId="7" fillId="0" borderId="0" xfId="19" applyFont="1" applyAlignment="1">
      <alignment horizontal="center" vertical="center" wrapText="1"/>
    </xf>
    <xf numFmtId="0" fontId="7" fillId="2" borderId="0" xfId="7" applyFont="1" applyFill="1" applyAlignment="1">
      <alignment horizontal="center" vertical="center"/>
    </xf>
    <xf numFmtId="0" fontId="7" fillId="2" borderId="0" xfId="7" applyFont="1" applyFill="1" applyAlignment="1">
      <alignment vertical="center"/>
    </xf>
    <xf numFmtId="191" fontId="7" fillId="2" borderId="0" xfId="7" applyNumberFormat="1" applyFont="1" applyFill="1" applyAlignment="1">
      <alignment vertical="center"/>
    </xf>
    <xf numFmtId="191" fontId="7" fillId="0" borderId="0" xfId="57" applyNumberFormat="1" applyFont="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7" fontId="7" fillId="0" borderId="0" xfId="7" applyNumberFormat="1" applyFont="1" applyAlignment="1">
      <alignment horizontal="center" vertical="center"/>
    </xf>
    <xf numFmtId="189" fontId="7" fillId="0" borderId="0" xfId="7" applyNumberFormat="1" applyFont="1" applyAlignment="1">
      <alignment horizontal="right" vertical="center"/>
    </xf>
    <xf numFmtId="9" fontId="7" fillId="0" borderId="0" xfId="71" applyFont="1" applyAlignment="1">
      <alignment vertical="center"/>
    </xf>
    <xf numFmtId="9" fontId="9" fillId="0" borderId="0" xfId="20" applyNumberFormat="1" applyFont="1" applyBorder="1" applyAlignment="1">
      <alignment horizontal="center"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80" fontId="7" fillId="0" borderId="37" xfId="0" applyNumberFormat="1" applyFont="1" applyFill="1" applyBorder="1" applyAlignment="1" applyProtection="1">
      <alignment horizontal="center" vertical="center"/>
    </xf>
    <xf numFmtId="180" fontId="7" fillId="0" borderId="32" xfId="0" applyNumberFormat="1" applyFont="1" applyFill="1" applyBorder="1" applyAlignment="1" applyProtection="1">
      <alignment horizontal="center" vertical="center"/>
    </xf>
    <xf numFmtId="180" fontId="7" fillId="0" borderId="38" xfId="0" applyNumberFormat="1" applyFont="1" applyFill="1" applyBorder="1" applyAlignment="1" applyProtection="1">
      <alignment horizontal="center" vertical="center"/>
    </xf>
    <xf numFmtId="180" fontId="7" fillId="0" borderId="35" xfId="0" applyNumberFormat="1" applyFont="1" applyFill="1" applyBorder="1" applyAlignment="1" applyProtection="1">
      <alignment horizontal="center" vertical="center"/>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36" fillId="0" borderId="0" xfId="3" applyFont="1" applyAlignment="1">
      <alignment horizontal="center"/>
    </xf>
    <xf numFmtId="0" fontId="36" fillId="0" borderId="0" xfId="3" applyFont="1" applyAlignment="1">
      <alignment horizontal="center" wrapText="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9" fillId="0" borderId="42" xfId="20" applyFont="1" applyBorder="1" applyAlignment="1">
      <alignment horizontal="center" vertical="center" wrapText="1"/>
    </xf>
    <xf numFmtId="0" fontId="9" fillId="0" borderId="46" xfId="20" applyFont="1" applyBorder="1" applyAlignment="1">
      <alignment horizontal="center" vertical="center" wrapText="1"/>
    </xf>
    <xf numFmtId="0" fontId="9" fillId="0" borderId="39" xfId="20" applyFont="1" applyBorder="1" applyAlignment="1">
      <alignment horizontal="center" vertical="center" wrapText="1"/>
    </xf>
    <xf numFmtId="0" fontId="9" fillId="0" borderId="40" xfId="20" applyFont="1" applyBorder="1" applyAlignment="1">
      <alignment horizontal="center" vertical="center" wrapText="1"/>
    </xf>
    <xf numFmtId="0" fontId="9" fillId="0" borderId="41" xfId="20" applyFont="1" applyBorder="1" applyAlignment="1">
      <alignment horizontal="center" vertical="center" wrapText="1"/>
    </xf>
    <xf numFmtId="0" fontId="9" fillId="0" borderId="45" xfId="20" applyFont="1" applyBorder="1" applyAlignment="1">
      <alignment horizontal="center" vertical="center" wrapText="1"/>
    </xf>
    <xf numFmtId="49" fontId="9" fillId="0" borderId="41" xfId="20" applyNumberFormat="1" applyFont="1" applyBorder="1" applyAlignment="1">
      <alignment horizontal="center" vertical="center" wrapText="1"/>
    </xf>
    <xf numFmtId="49" fontId="9" fillId="0" borderId="45" xfId="20" applyNumberFormat="1" applyFont="1" applyBorder="1" applyAlignment="1">
      <alignment horizontal="center" vertical="center" wrapText="1"/>
    </xf>
    <xf numFmtId="0" fontId="39" fillId="2" borderId="39" xfId="0" applyFont="1" applyFill="1" applyBorder="1" applyAlignment="1">
      <alignment horizontal="center" vertical="center" wrapText="1"/>
    </xf>
    <xf numFmtId="0" fontId="39" fillId="2" borderId="40" xfId="0" applyFont="1" applyFill="1" applyBorder="1" applyAlignment="1">
      <alignment horizontal="center" vertical="center" wrapText="1"/>
    </xf>
    <xf numFmtId="0" fontId="39" fillId="2" borderId="42" xfId="0" applyFont="1" applyFill="1" applyBorder="1" applyAlignment="1">
      <alignment horizontal="center" vertical="center" wrapText="1"/>
    </xf>
    <xf numFmtId="0" fontId="39" fillId="2" borderId="59"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60" xfId="0" applyFont="1" applyFill="1" applyBorder="1" applyAlignment="1">
      <alignment horizontal="center" vertical="center" wrapText="1"/>
    </xf>
    <xf numFmtId="0" fontId="39" fillId="2" borderId="61" xfId="0" applyFont="1" applyFill="1" applyBorder="1" applyAlignment="1">
      <alignment horizontal="center" vertical="center" wrapText="1"/>
    </xf>
    <xf numFmtId="0" fontId="39" fillId="2" borderId="18" xfId="0" applyFont="1" applyFill="1" applyBorder="1" applyAlignment="1">
      <alignment horizontal="center" vertical="center" wrapText="1"/>
    </xf>
    <xf numFmtId="0" fontId="39" fillId="2" borderId="46" xfId="0" applyFont="1" applyFill="1" applyBorder="1" applyAlignment="1">
      <alignment horizontal="center" vertical="center" wrapText="1"/>
    </xf>
    <xf numFmtId="0" fontId="7" fillId="0" borderId="0" xfId="7" applyFont="1" applyAlignment="1">
      <alignment horizontal="center" vertical="center" wrapText="1"/>
    </xf>
    <xf numFmtId="0" fontId="39" fillId="2" borderId="39" xfId="7" applyFont="1" applyFill="1" applyBorder="1" applyAlignment="1">
      <alignment horizontal="center" vertical="center" wrapText="1"/>
    </xf>
    <xf numFmtId="0" fontId="39" fillId="2" borderId="40" xfId="7" applyFont="1" applyFill="1" applyBorder="1" applyAlignment="1">
      <alignment horizontal="center" vertical="center" wrapText="1"/>
    </xf>
    <xf numFmtId="0" fontId="39" fillId="2" borderId="42" xfId="7" applyFont="1" applyFill="1" applyBorder="1" applyAlignment="1">
      <alignment horizontal="center" vertical="center" wrapText="1"/>
    </xf>
    <xf numFmtId="0" fontId="39" fillId="2" borderId="59" xfId="7" applyFont="1" applyFill="1" applyBorder="1" applyAlignment="1">
      <alignment horizontal="center" vertical="center" wrapText="1"/>
    </xf>
    <xf numFmtId="0" fontId="39" fillId="2" borderId="0" xfId="7" applyFont="1" applyFill="1" applyAlignment="1">
      <alignment horizontal="center" vertical="center" wrapText="1"/>
    </xf>
    <xf numFmtId="0" fontId="39" fillId="2" borderId="60" xfId="7" applyFont="1" applyFill="1" applyBorder="1" applyAlignment="1">
      <alignment horizontal="center" vertical="center" wrapText="1"/>
    </xf>
    <xf numFmtId="0" fontId="39" fillId="2" borderId="61" xfId="7" applyFont="1" applyFill="1" applyBorder="1" applyAlignment="1">
      <alignment horizontal="center" vertical="center" wrapText="1"/>
    </xf>
    <xf numFmtId="0" fontId="39" fillId="2" borderId="18" xfId="7" applyFont="1" applyFill="1" applyBorder="1" applyAlignment="1">
      <alignment horizontal="center" vertical="center" wrapText="1"/>
    </xf>
    <xf numFmtId="0" fontId="39" fillId="2" borderId="46"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PTyCI!$E$137:$K$137</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PTyCI!$E$138:$K$138</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29357184"/>
        <c:axId val="329371648"/>
      </c:lineChart>
      <c:catAx>
        <c:axId val="329357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29371648"/>
        <c:crossesAt val="0"/>
        <c:auto val="1"/>
        <c:lblAlgn val="ctr"/>
        <c:lblOffset val="100"/>
        <c:noMultiLvlLbl val="0"/>
      </c:catAx>
      <c:valAx>
        <c:axId val="329371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29357184"/>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PTyCI!$E$140:$K$140</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PTyCI!$E$141:$K$141</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9310336"/>
        <c:axId val="389324800"/>
      </c:lineChart>
      <c:catAx>
        <c:axId val="3893103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9324800"/>
        <c:crosses val="autoZero"/>
        <c:auto val="1"/>
        <c:lblAlgn val="ctr"/>
        <c:lblOffset val="100"/>
        <c:noMultiLvlLbl val="0"/>
      </c:catAx>
      <c:valAx>
        <c:axId val="3893248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389310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oddHeader>&amp;Z
</c:oddHeader>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779132</xdr:colOff>
      <xdr:row>0</xdr:row>
      <xdr:rowOff>801689</xdr:rowOff>
    </xdr:to>
    <xdr:pic>
      <xdr:nvPicPr>
        <xdr:cNvPr id="3" name="Imagen 2">
          <a:extLst>
            <a:ext uri="{FF2B5EF4-FFF2-40B4-BE49-F238E27FC236}">
              <a16:creationId xmlns:a16="http://schemas.microsoft.com/office/drawing/2014/main" id="{0ECEA932-3A48-40E2-8330-157E493550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835445" cy="8016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170" customWidth="1"/>
    <col min="2" max="16384" width="11.42578125" style="170"/>
  </cols>
  <sheetData>
    <row r="1" spans="1:7" ht="30" customHeight="1" x14ac:dyDescent="0.2">
      <c r="A1" s="169" t="s">
        <v>1137</v>
      </c>
    </row>
    <row r="2" spans="1:7" ht="30" customHeight="1" x14ac:dyDescent="0.2">
      <c r="A2" s="169" t="s">
        <v>1160</v>
      </c>
    </row>
    <row r="3" spans="1:7" ht="165" x14ac:dyDescent="0.2">
      <c r="A3" s="171" t="s">
        <v>1165</v>
      </c>
    </row>
    <row r="4" spans="1:7" ht="30" customHeight="1" x14ac:dyDescent="0.2">
      <c r="A4" s="169" t="s">
        <v>1138</v>
      </c>
    </row>
    <row r="5" spans="1:7" ht="150" x14ac:dyDescent="0.2">
      <c r="A5" s="201" t="s">
        <v>1161</v>
      </c>
    </row>
    <row r="6" spans="1:7" ht="255.75" x14ac:dyDescent="0.2">
      <c r="A6" s="201" t="s">
        <v>1163</v>
      </c>
      <c r="B6" s="172"/>
      <c r="C6" s="172"/>
      <c r="D6" s="172"/>
      <c r="E6" s="172"/>
      <c r="F6" s="172"/>
      <c r="G6" s="172"/>
    </row>
    <row r="7" spans="1:7" ht="15" x14ac:dyDescent="0.2">
      <c r="A7" s="171" t="s">
        <v>1162</v>
      </c>
      <c r="B7" s="172"/>
      <c r="C7" s="172"/>
      <c r="D7" s="172"/>
      <c r="E7" s="172"/>
      <c r="F7" s="172"/>
      <c r="G7" s="172"/>
    </row>
    <row r="8" spans="1:7" ht="45" customHeight="1" x14ac:dyDescent="0.2">
      <c r="A8" s="171" t="s">
        <v>1164</v>
      </c>
      <c r="B8" s="172"/>
      <c r="C8" s="172"/>
      <c r="D8" s="172"/>
      <c r="E8" s="172"/>
      <c r="F8" s="172"/>
      <c r="G8" s="172"/>
    </row>
    <row r="9" spans="1:7" ht="30" x14ac:dyDescent="0.2">
      <c r="A9" s="171" t="s">
        <v>1169</v>
      </c>
      <c r="B9" s="172" t="s">
        <v>3</v>
      </c>
      <c r="C9" s="172"/>
      <c r="D9" s="172"/>
      <c r="E9" s="172"/>
      <c r="F9" s="172"/>
      <c r="G9" s="172"/>
    </row>
    <row r="10" spans="1:7" ht="30" customHeight="1" x14ac:dyDescent="0.2">
      <c r="A10" s="169" t="s">
        <v>1139</v>
      </c>
    </row>
    <row r="11" spans="1:7" ht="45" customHeight="1" x14ac:dyDescent="0.2">
      <c r="A11" s="171" t="s">
        <v>1166</v>
      </c>
      <c r="B11" s="172"/>
      <c r="C11" s="172"/>
      <c r="D11" s="172"/>
      <c r="E11" s="172"/>
      <c r="F11" s="172"/>
      <c r="G11" s="172"/>
    </row>
    <row r="12" spans="1:7" ht="45" customHeight="1" x14ac:dyDescent="0.2">
      <c r="A12" s="171" t="s">
        <v>1170</v>
      </c>
      <c r="B12" s="172"/>
      <c r="C12" s="172"/>
      <c r="D12" s="172"/>
      <c r="E12" s="172"/>
      <c r="F12" s="172"/>
      <c r="G12" s="172"/>
    </row>
    <row r="13" spans="1:7" ht="30" x14ac:dyDescent="0.2">
      <c r="A13" s="171" t="s">
        <v>1167</v>
      </c>
      <c r="B13" s="172"/>
      <c r="C13" s="172"/>
      <c r="D13" s="172"/>
      <c r="E13" s="172"/>
      <c r="F13" s="172"/>
      <c r="G13" s="172"/>
    </row>
    <row r="14" spans="1:7" ht="15" x14ac:dyDescent="0.2">
      <c r="A14" s="171"/>
      <c r="B14" s="172"/>
      <c r="C14" s="172"/>
      <c r="D14" s="172"/>
      <c r="E14" s="172"/>
      <c r="F14" s="172"/>
      <c r="G14" s="172"/>
    </row>
    <row r="15" spans="1:7" ht="30" customHeight="1" x14ac:dyDescent="0.2">
      <c r="A15" s="169" t="s">
        <v>1140</v>
      </c>
    </row>
    <row r="16" spans="1:7" ht="45" x14ac:dyDescent="0.2">
      <c r="A16" s="171" t="s">
        <v>1168</v>
      </c>
      <c r="B16" s="172"/>
      <c r="C16" s="172"/>
      <c r="D16" s="172"/>
      <c r="E16" s="172"/>
      <c r="F16" s="172"/>
      <c r="G16" s="172"/>
    </row>
    <row r="17" spans="1:7" ht="15" x14ac:dyDescent="0.2">
      <c r="A17" s="171" t="s">
        <v>1171</v>
      </c>
      <c r="B17" s="172"/>
      <c r="C17" s="172"/>
      <c r="D17" s="172"/>
      <c r="E17" s="172"/>
      <c r="F17" s="172"/>
      <c r="G17" s="172"/>
    </row>
    <row r="18" spans="1:7" ht="30" customHeight="1" x14ac:dyDescent="0.2">
      <c r="A18" s="169" t="s">
        <v>1143</v>
      </c>
    </row>
    <row r="19" spans="1:7" ht="45" x14ac:dyDescent="0.2">
      <c r="A19" s="171" t="s">
        <v>1172</v>
      </c>
      <c r="B19" s="172"/>
      <c r="C19" s="172"/>
      <c r="D19" s="172"/>
      <c r="E19" s="172"/>
      <c r="F19" s="172"/>
      <c r="G19" s="172"/>
    </row>
    <row r="21" spans="1:7" ht="30" customHeight="1" x14ac:dyDescent="0.2">
      <c r="A21" s="169" t="s">
        <v>1173</v>
      </c>
    </row>
    <row r="22" spans="1:7" ht="45" x14ac:dyDescent="0.2">
      <c r="A22" s="171" t="s">
        <v>1174</v>
      </c>
    </row>
    <row r="23" spans="1:7" ht="15" x14ac:dyDescent="0.2">
      <c r="A23" s="171"/>
    </row>
    <row r="24" spans="1:7" ht="30" x14ac:dyDescent="0.2">
      <c r="A24" s="171" t="s">
        <v>1177</v>
      </c>
    </row>
    <row r="25" spans="1:7" ht="15" x14ac:dyDescent="0.2">
      <c r="A25" s="17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D33" sqref="D33"/>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1124</v>
      </c>
    </row>
    <row r="3" spans="1:5" s="82" customFormat="1" x14ac:dyDescent="0.2">
      <c r="A3" s="81" t="s">
        <v>1135</v>
      </c>
      <c r="B3" s="81" t="s">
        <v>1</v>
      </c>
      <c r="C3" s="81" t="s">
        <v>1123</v>
      </c>
      <c r="D3" s="81" t="s">
        <v>1121</v>
      </c>
      <c r="E3" s="81" t="s">
        <v>1122</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C5993-3EF3-4C92-AB09-87430A877107}">
  <dimension ref="B1:J44"/>
  <sheetViews>
    <sheetView tabSelected="1" workbookViewId="0">
      <selection activeCell="D17" sqref="D17"/>
    </sheetView>
  </sheetViews>
  <sheetFormatPr baseColWidth="10" defaultRowHeight="12.75" x14ac:dyDescent="0.2"/>
  <cols>
    <col min="2" max="2" width="17.140625" customWidth="1"/>
    <col min="3" max="3" width="19.28515625" customWidth="1"/>
    <col min="4" max="4" width="37.140625" customWidth="1"/>
    <col min="6" max="6" width="14.7109375" customWidth="1"/>
    <col min="7" max="7" width="14.85546875" customWidth="1"/>
    <col min="8" max="8" width="13.7109375" customWidth="1"/>
  </cols>
  <sheetData>
    <row r="1" spans="2:10" ht="24.95" customHeight="1" x14ac:dyDescent="0.2"/>
    <row r="2" spans="2:10" ht="24.95" customHeight="1" x14ac:dyDescent="0.2"/>
    <row r="3" spans="2:10" ht="24.95" customHeight="1" x14ac:dyDescent="0.2"/>
    <row r="4" spans="2:10" ht="24.95" customHeight="1" x14ac:dyDescent="0.2"/>
    <row r="5" spans="2:10" ht="24.95" customHeight="1" x14ac:dyDescent="0.2">
      <c r="B5" s="279"/>
      <c r="C5" s="279"/>
      <c r="D5" s="280" t="s">
        <v>1413</v>
      </c>
      <c r="E5" s="280" t="s">
        <v>1414</v>
      </c>
      <c r="F5" s="280" t="s">
        <v>1415</v>
      </c>
      <c r="G5" s="280" t="s">
        <v>1416</v>
      </c>
      <c r="H5" s="280" t="s">
        <v>1417</v>
      </c>
      <c r="I5" s="280" t="s">
        <v>1418</v>
      </c>
      <c r="J5" s="281"/>
    </row>
    <row r="6" spans="2:10" ht="24.95" customHeight="1" thickBot="1" x14ac:dyDescent="0.25">
      <c r="B6" s="282"/>
      <c r="C6" s="282"/>
      <c r="D6" s="282"/>
      <c r="E6" s="282"/>
      <c r="F6" s="283"/>
      <c r="G6" s="283"/>
      <c r="H6" s="282"/>
      <c r="I6" s="282"/>
      <c r="J6" s="281"/>
    </row>
    <row r="7" spans="2:10" ht="24.95" customHeight="1" thickBot="1" x14ac:dyDescent="0.25">
      <c r="B7" s="415" t="s">
        <v>1419</v>
      </c>
      <c r="C7" s="416"/>
      <c r="D7" s="417" t="s">
        <v>1420</v>
      </c>
      <c r="E7" s="417" t="s">
        <v>1421</v>
      </c>
      <c r="F7" s="419" t="s">
        <v>1422</v>
      </c>
      <c r="G7" s="419" t="s">
        <v>1423</v>
      </c>
      <c r="H7" s="417" t="s">
        <v>1424</v>
      </c>
      <c r="I7" s="413" t="s">
        <v>1425</v>
      </c>
      <c r="J7" s="281"/>
    </row>
    <row r="8" spans="2:10" ht="24.95" customHeight="1" thickBot="1" x14ac:dyDescent="0.25">
      <c r="B8" s="284" t="s">
        <v>1426</v>
      </c>
      <c r="C8" s="285" t="s">
        <v>1121</v>
      </c>
      <c r="D8" s="418"/>
      <c r="E8" s="418"/>
      <c r="F8" s="420"/>
      <c r="G8" s="420"/>
      <c r="H8" s="418"/>
      <c r="I8" s="414"/>
      <c r="J8" s="286"/>
    </row>
    <row r="9" spans="2:10" ht="24.95" customHeight="1" x14ac:dyDescent="0.2">
      <c r="B9" s="294" t="s">
        <v>1443</v>
      </c>
      <c r="C9" s="287" t="s">
        <v>1427</v>
      </c>
      <c r="D9" s="288" t="s">
        <v>1428</v>
      </c>
      <c r="E9" s="289">
        <v>0.3</v>
      </c>
      <c r="F9" s="290">
        <v>1</v>
      </c>
      <c r="G9" s="291">
        <v>1</v>
      </c>
      <c r="H9" s="292">
        <f t="shared" ref="H9:H11" si="0">+G9/F9</f>
        <v>1</v>
      </c>
      <c r="I9" s="293">
        <f t="shared" ref="I9:I11" si="1">+H9*E9</f>
        <v>0.3</v>
      </c>
      <c r="J9" s="281"/>
    </row>
    <row r="10" spans="2:10" ht="24.95" customHeight="1" x14ac:dyDescent="0.2">
      <c r="B10" s="294" t="s">
        <v>1440</v>
      </c>
      <c r="C10" s="295" t="s">
        <v>1429</v>
      </c>
      <c r="D10" s="296" t="s">
        <v>1430</v>
      </c>
      <c r="E10" s="297">
        <v>0.18</v>
      </c>
      <c r="F10" s="298">
        <v>1</v>
      </c>
      <c r="G10" s="299">
        <v>1</v>
      </c>
      <c r="H10" s="292">
        <f>+G10/F10</f>
        <v>1</v>
      </c>
      <c r="I10" s="293">
        <f>+H10*E10</f>
        <v>0.18</v>
      </c>
      <c r="J10" s="281"/>
    </row>
    <row r="11" spans="2:10" ht="24.95" customHeight="1" x14ac:dyDescent="0.2">
      <c r="B11" s="294" t="s">
        <v>1440</v>
      </c>
      <c r="C11" s="295" t="s">
        <v>1431</v>
      </c>
      <c r="D11" s="296" t="s">
        <v>1432</v>
      </c>
      <c r="E11" s="297">
        <v>0.12</v>
      </c>
      <c r="F11" s="298">
        <v>1</v>
      </c>
      <c r="G11" s="299">
        <v>1</v>
      </c>
      <c r="H11" s="292">
        <f t="shared" si="0"/>
        <v>1</v>
      </c>
      <c r="I11" s="293">
        <f t="shared" si="1"/>
        <v>0.12</v>
      </c>
      <c r="J11" s="281"/>
    </row>
    <row r="12" spans="2:10" ht="24.95" customHeight="1" x14ac:dyDescent="0.2">
      <c r="B12" s="294" t="s">
        <v>1441</v>
      </c>
      <c r="C12" s="295" t="s">
        <v>1442</v>
      </c>
      <c r="D12" s="296" t="s">
        <v>1128</v>
      </c>
      <c r="E12" s="297">
        <v>0.09</v>
      </c>
      <c r="F12" s="298">
        <v>1</v>
      </c>
      <c r="G12" s="299">
        <v>1</v>
      </c>
      <c r="H12" s="292">
        <f>+G12/F12</f>
        <v>1</v>
      </c>
      <c r="I12" s="293">
        <f>+H12*E12</f>
        <v>0.09</v>
      </c>
      <c r="J12" s="281"/>
    </row>
    <row r="13" spans="2:10" ht="24.95" customHeight="1" x14ac:dyDescent="0.2">
      <c r="B13" s="294" t="s">
        <v>1443</v>
      </c>
      <c r="C13" s="295">
        <v>20301</v>
      </c>
      <c r="D13" s="296" t="s">
        <v>1444</v>
      </c>
      <c r="E13" s="297">
        <v>0.08</v>
      </c>
      <c r="F13" s="298">
        <v>1</v>
      </c>
      <c r="G13" s="299">
        <v>1</v>
      </c>
      <c r="H13" s="292">
        <f t="shared" ref="H13" si="2">+G13/F13</f>
        <v>1</v>
      </c>
      <c r="I13" s="293">
        <f t="shared" ref="I13" si="3">+H13*E13</f>
        <v>0.08</v>
      </c>
      <c r="J13" s="281"/>
    </row>
    <row r="14" spans="2:10" ht="24.95" customHeight="1" x14ac:dyDescent="0.2">
      <c r="B14" s="294" t="s">
        <v>1439</v>
      </c>
      <c r="C14" s="295" t="s">
        <v>1435</v>
      </c>
      <c r="D14" s="296" t="s">
        <v>1436</v>
      </c>
      <c r="E14" s="297">
        <v>0.08</v>
      </c>
      <c r="F14" s="298">
        <v>1</v>
      </c>
      <c r="G14" s="299">
        <v>1</v>
      </c>
      <c r="H14" s="292">
        <f t="shared" ref="H14" si="4">+G14/F14</f>
        <v>1</v>
      </c>
      <c r="I14" s="293">
        <f t="shared" ref="I14" si="5">+H14*E14</f>
        <v>0.08</v>
      </c>
      <c r="J14" s="281"/>
    </row>
    <row r="15" spans="2:10" ht="24.95" customHeight="1" x14ac:dyDescent="0.2">
      <c r="B15" s="294" t="s">
        <v>1441</v>
      </c>
      <c r="C15" s="295" t="s">
        <v>1446</v>
      </c>
      <c r="D15" s="296" t="s">
        <v>1445</v>
      </c>
      <c r="E15" s="297">
        <v>0.08</v>
      </c>
      <c r="F15" s="298">
        <v>1</v>
      </c>
      <c r="G15" s="299">
        <v>1</v>
      </c>
      <c r="H15" s="292">
        <f>+G15/F15</f>
        <v>1</v>
      </c>
      <c r="I15" s="293">
        <f>+H15*E15</f>
        <v>0.08</v>
      </c>
      <c r="J15" s="281"/>
    </row>
    <row r="16" spans="2:10" ht="24.95" customHeight="1" x14ac:dyDescent="0.2">
      <c r="B16" s="294" t="s">
        <v>1441</v>
      </c>
      <c r="C16" s="295" t="s">
        <v>1448</v>
      </c>
      <c r="D16" s="296" t="s">
        <v>1447</v>
      </c>
      <c r="E16" s="297">
        <v>0.03</v>
      </c>
      <c r="F16" s="298">
        <v>1</v>
      </c>
      <c r="G16" s="299">
        <v>1</v>
      </c>
      <c r="H16" s="292">
        <f t="shared" ref="H16:H18" si="6">+G16/F16</f>
        <v>1</v>
      </c>
      <c r="I16" s="293">
        <f t="shared" ref="I16:I18" si="7">+H16*E16</f>
        <v>0.03</v>
      </c>
      <c r="J16" s="281"/>
    </row>
    <row r="17" spans="2:10" ht="24.95" customHeight="1" x14ac:dyDescent="0.2">
      <c r="B17" s="294" t="s">
        <v>1439</v>
      </c>
      <c r="C17" s="311" t="s">
        <v>1437</v>
      </c>
      <c r="D17" s="312" t="s">
        <v>1438</v>
      </c>
      <c r="E17" s="297">
        <v>0.02</v>
      </c>
      <c r="F17" s="298">
        <v>1</v>
      </c>
      <c r="G17" s="299">
        <v>1</v>
      </c>
      <c r="H17" s="292">
        <f t="shared" si="6"/>
        <v>1</v>
      </c>
      <c r="I17" s="293">
        <f t="shared" si="7"/>
        <v>0.02</v>
      </c>
      <c r="J17" s="281"/>
    </row>
    <row r="18" spans="2:10" ht="24.95" customHeight="1" thickBot="1" x14ac:dyDescent="0.25">
      <c r="B18" s="302" t="s">
        <v>1443</v>
      </c>
      <c r="C18" s="303" t="s">
        <v>1433</v>
      </c>
      <c r="D18" s="304" t="s">
        <v>1434</v>
      </c>
      <c r="E18" s="305">
        <v>0.02</v>
      </c>
      <c r="F18" s="306">
        <v>1</v>
      </c>
      <c r="G18" s="307">
        <v>1</v>
      </c>
      <c r="H18" s="308">
        <f t="shared" si="6"/>
        <v>1</v>
      </c>
      <c r="I18" s="309">
        <f t="shared" si="7"/>
        <v>0.02</v>
      </c>
      <c r="J18" s="281"/>
    </row>
    <row r="19" spans="2:10" ht="24.95" customHeight="1" thickBot="1" x14ac:dyDescent="0.25">
      <c r="E19" s="310"/>
      <c r="J19" s="281"/>
    </row>
    <row r="20" spans="2:10" ht="24.95" customHeight="1" thickBot="1" x14ac:dyDescent="0.25">
      <c r="B20" s="281"/>
      <c r="C20" s="281"/>
      <c r="D20" s="281"/>
      <c r="E20" s="281"/>
      <c r="F20" s="281"/>
      <c r="G20" s="281"/>
      <c r="H20" s="281"/>
      <c r="I20" s="301">
        <f ca="1">SUM(I9:I21)</f>
        <v>0.99999999999999989</v>
      </c>
      <c r="J20" s="281"/>
    </row>
    <row r="21" spans="2:10" ht="24.95" customHeight="1" x14ac:dyDescent="0.2">
      <c r="B21" s="281"/>
      <c r="C21" s="281"/>
      <c r="D21" s="281"/>
      <c r="E21" s="281"/>
      <c r="F21" s="281"/>
      <c r="G21" s="281"/>
      <c r="H21" s="281"/>
      <c r="I21" s="281"/>
      <c r="J21" s="281"/>
    </row>
    <row r="22" spans="2:10" ht="24.95" customHeight="1" x14ac:dyDescent="0.2">
      <c r="B22" s="300"/>
      <c r="C22" s="279"/>
      <c r="D22" s="279"/>
      <c r="E22" s="361"/>
      <c r="F22" s="279"/>
      <c r="G22" s="279"/>
      <c r="H22" s="279"/>
      <c r="J22" s="281"/>
    </row>
    <row r="23" spans="2:10" ht="24.95" customHeight="1" x14ac:dyDescent="0.2"/>
    <row r="24" spans="2:10" ht="24.95" customHeight="1" x14ac:dyDescent="0.2"/>
    <row r="25" spans="2:10" ht="24.95" customHeight="1" x14ac:dyDescent="0.2"/>
    <row r="26" spans="2:10" ht="24.95" customHeight="1" x14ac:dyDescent="0.2"/>
    <row r="27" spans="2:10" ht="24.95" customHeight="1" x14ac:dyDescent="0.2"/>
    <row r="28" spans="2:10" ht="24.95" customHeight="1" x14ac:dyDescent="0.2"/>
    <row r="29" spans="2:10" ht="24.95" customHeight="1" x14ac:dyDescent="0.2"/>
    <row r="30" spans="2:10" ht="24.95" customHeight="1" x14ac:dyDescent="0.2"/>
    <row r="31" spans="2:10" ht="24.95" customHeight="1" x14ac:dyDescent="0.2"/>
    <row r="32" spans="2:10"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row r="39" ht="24.95" customHeight="1" x14ac:dyDescent="0.2"/>
    <row r="40" ht="24.95" customHeight="1" x14ac:dyDescent="0.2"/>
    <row r="41" ht="24.95" customHeight="1" x14ac:dyDescent="0.2"/>
    <row r="42" ht="24.95" customHeight="1" x14ac:dyDescent="0.2"/>
    <row r="43" ht="24.95" customHeight="1" x14ac:dyDescent="0.2"/>
    <row r="44" ht="24.95" customHeight="1" x14ac:dyDescent="0.2"/>
  </sheetData>
  <mergeCells count="7">
    <mergeCell ref="I7:I8"/>
    <mergeCell ref="B7:C7"/>
    <mergeCell ref="D7:D8"/>
    <mergeCell ref="E7:E8"/>
    <mergeCell ref="F7:F8"/>
    <mergeCell ref="G7:G8"/>
    <mergeCell ref="H7:H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E584B-8F33-4FAB-88F8-6DDF3C91C3EA}">
  <dimension ref="A1:BZ981"/>
  <sheetViews>
    <sheetView workbookViewId="0">
      <selection activeCell="J32" sqref="J32"/>
    </sheetView>
  </sheetViews>
  <sheetFormatPr baseColWidth="10" defaultColWidth="11.42578125" defaultRowHeight="11.25" x14ac:dyDescent="0.2"/>
  <cols>
    <col min="1" max="1" width="22" style="316" bestFit="1" customWidth="1"/>
    <col min="2" max="2" width="6.140625" style="313" customWidth="1"/>
    <col min="3" max="3" width="1.42578125" style="316" customWidth="1"/>
    <col min="4" max="4" width="2.7109375" style="313" customWidth="1"/>
    <col min="5" max="5" width="33.28515625" style="316" customWidth="1"/>
    <col min="6" max="6" width="10.7109375" style="316" customWidth="1"/>
    <col min="7" max="7" width="18.85546875" style="316" customWidth="1"/>
    <col min="8" max="78" width="11.5703125" style="316" bestFit="1" customWidth="1"/>
    <col min="79" max="16384" width="11.42578125" style="316"/>
  </cols>
  <sheetData>
    <row r="1" spans="1:78" s="314" customFormat="1" ht="15" customHeight="1" x14ac:dyDescent="0.2">
      <c r="B1" s="315" t="s">
        <v>550</v>
      </c>
      <c r="D1" s="315"/>
    </row>
    <row r="2" spans="1:78" ht="15" customHeight="1" x14ac:dyDescent="0.2"/>
    <row r="3" spans="1:78" ht="15" customHeight="1" thickBot="1" x14ac:dyDescent="0.25">
      <c r="A3" s="318" t="s">
        <v>351</v>
      </c>
      <c r="B3" s="313" t="s">
        <v>50</v>
      </c>
      <c r="C3" s="319"/>
      <c r="D3" s="319"/>
      <c r="E3" s="430" t="s">
        <v>51</v>
      </c>
      <c r="F3" s="319"/>
      <c r="G3" s="319"/>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row>
    <row r="4" spans="1:78" ht="15" customHeight="1" x14ac:dyDescent="0.2">
      <c r="A4" s="318" t="s">
        <v>1449</v>
      </c>
      <c r="B4" s="313" t="s">
        <v>52</v>
      </c>
      <c r="C4" s="319"/>
      <c r="D4" s="319"/>
      <c r="E4" s="430"/>
      <c r="F4" s="319"/>
      <c r="G4" s="319"/>
      <c r="H4" s="431" t="s">
        <v>1670</v>
      </c>
      <c r="I4" s="432"/>
      <c r="J4" s="432"/>
      <c r="K4" s="432"/>
      <c r="L4" s="432"/>
      <c r="M4" s="432"/>
      <c r="N4" s="433"/>
    </row>
    <row r="5" spans="1:78" ht="15" customHeight="1" x14ac:dyDescent="0.2">
      <c r="A5" s="315"/>
      <c r="B5" s="315"/>
      <c r="C5" s="315"/>
      <c r="D5" s="315"/>
      <c r="E5" s="315"/>
      <c r="F5" s="315"/>
      <c r="G5" s="315"/>
      <c r="H5" s="434"/>
      <c r="I5" s="435"/>
      <c r="J5" s="435"/>
      <c r="K5" s="435"/>
      <c r="L5" s="435"/>
      <c r="M5" s="435"/>
      <c r="N5" s="436"/>
    </row>
    <row r="6" spans="1:78" ht="15" customHeight="1" x14ac:dyDescent="0.2">
      <c r="A6" s="313" t="str">
        <f t="shared" ref="A6:A69" si="0">CONCATENATE("INDEC-CM - ",B6,C6,D6)</f>
        <v>INDEC-CM - 37210-51</v>
      </c>
      <c r="B6" s="313">
        <v>37210</v>
      </c>
      <c r="C6" s="320" t="s">
        <v>53</v>
      </c>
      <c r="D6" s="313">
        <v>51</v>
      </c>
      <c r="E6" s="316" t="s">
        <v>54</v>
      </c>
      <c r="H6" s="434"/>
      <c r="I6" s="435"/>
      <c r="J6" s="435"/>
      <c r="K6" s="435"/>
      <c r="L6" s="435"/>
      <c r="M6" s="435"/>
      <c r="N6" s="436"/>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322"/>
    </row>
    <row r="7" spans="1:78" ht="15" customHeight="1" x14ac:dyDescent="0.2">
      <c r="A7" s="313" t="str">
        <f t="shared" si="0"/>
        <v>INDEC-CM - 37210-52</v>
      </c>
      <c r="B7" s="313">
        <v>37210</v>
      </c>
      <c r="C7" s="320" t="s">
        <v>53</v>
      </c>
      <c r="D7" s="313">
        <v>52</v>
      </c>
      <c r="E7" s="316" t="s">
        <v>55</v>
      </c>
      <c r="H7" s="434"/>
      <c r="I7" s="435"/>
      <c r="J7" s="435"/>
      <c r="K7" s="435"/>
      <c r="L7" s="435"/>
      <c r="M7" s="435"/>
      <c r="N7" s="436"/>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row>
    <row r="8" spans="1:78" ht="15" customHeight="1" x14ac:dyDescent="0.2">
      <c r="A8" s="313" t="str">
        <f t="shared" si="0"/>
        <v>INDEC-CM - 42911-81</v>
      </c>
      <c r="B8" s="313">
        <v>42911</v>
      </c>
      <c r="C8" s="320" t="s">
        <v>53</v>
      </c>
      <c r="D8" s="313">
        <v>81</v>
      </c>
      <c r="E8" s="323" t="s">
        <v>56</v>
      </c>
      <c r="F8" s="323"/>
      <c r="G8" s="323"/>
      <c r="H8" s="434"/>
      <c r="I8" s="435"/>
      <c r="J8" s="435"/>
      <c r="K8" s="435"/>
      <c r="L8" s="435"/>
      <c r="M8" s="435"/>
      <c r="N8" s="436"/>
      <c r="O8" s="322"/>
      <c r="P8" s="322"/>
      <c r="Q8" s="322"/>
      <c r="R8" s="322"/>
      <c r="S8" s="322"/>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2"/>
      <c r="BK8" s="322"/>
      <c r="BL8" s="322"/>
      <c r="BM8" s="322"/>
      <c r="BN8" s="322"/>
      <c r="BO8" s="322"/>
      <c r="BP8" s="322"/>
      <c r="BQ8" s="322"/>
      <c r="BR8" s="322"/>
      <c r="BS8" s="322"/>
      <c r="BT8" s="322"/>
      <c r="BU8" s="322"/>
      <c r="BV8" s="322"/>
      <c r="BW8" s="322"/>
      <c r="BX8" s="322"/>
      <c r="BY8" s="322"/>
      <c r="BZ8" s="322"/>
    </row>
    <row r="9" spans="1:78" ht="15" customHeight="1" x14ac:dyDescent="0.2">
      <c r="A9" s="313" t="str">
        <f t="shared" si="0"/>
        <v>INDEC-CM - 41242-11</v>
      </c>
      <c r="B9" s="313">
        <v>41242</v>
      </c>
      <c r="C9" s="320" t="s">
        <v>53</v>
      </c>
      <c r="D9" s="313">
        <v>11</v>
      </c>
      <c r="E9" s="323" t="s">
        <v>57</v>
      </c>
      <c r="F9" s="323"/>
      <c r="G9" s="323"/>
      <c r="H9" s="434"/>
      <c r="I9" s="435"/>
      <c r="J9" s="435"/>
      <c r="K9" s="435"/>
      <c r="L9" s="435"/>
      <c r="M9" s="435"/>
      <c r="N9" s="436"/>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row>
    <row r="10" spans="1:78" ht="15" customHeight="1" x14ac:dyDescent="0.2">
      <c r="A10" s="313" t="str">
        <f t="shared" si="0"/>
        <v>INDEC-CM - 37440-21</v>
      </c>
      <c r="B10" s="313">
        <v>37440</v>
      </c>
      <c r="C10" s="320" t="s">
        <v>53</v>
      </c>
      <c r="D10" s="313">
        <v>21</v>
      </c>
      <c r="E10" s="316" t="s">
        <v>58</v>
      </c>
      <c r="H10" s="434"/>
      <c r="I10" s="435"/>
      <c r="J10" s="435"/>
      <c r="K10" s="435"/>
      <c r="L10" s="435"/>
      <c r="M10" s="435"/>
      <c r="N10" s="436"/>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row>
    <row r="11" spans="1:78" ht="15" customHeight="1" x14ac:dyDescent="0.2">
      <c r="A11" s="313" t="str">
        <f t="shared" si="0"/>
        <v>INDEC-CM - 38130-13</v>
      </c>
      <c r="B11" s="313">
        <v>38130</v>
      </c>
      <c r="C11" s="320" t="s">
        <v>53</v>
      </c>
      <c r="D11" s="313">
        <v>13</v>
      </c>
      <c r="E11" s="323" t="s">
        <v>59</v>
      </c>
      <c r="F11" s="323"/>
      <c r="G11" s="323"/>
      <c r="H11" s="434"/>
      <c r="I11" s="435"/>
      <c r="J11" s="435"/>
      <c r="K11" s="435"/>
      <c r="L11" s="435"/>
      <c r="M11" s="435"/>
      <c r="N11" s="436"/>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row>
    <row r="12" spans="1:78" ht="15" customHeight="1" thickBot="1" x14ac:dyDescent="0.25">
      <c r="A12" s="313" t="str">
        <f t="shared" si="0"/>
        <v>INDEC-CM - 38130-12</v>
      </c>
      <c r="B12" s="313">
        <v>38130</v>
      </c>
      <c r="C12" s="320" t="s">
        <v>53</v>
      </c>
      <c r="D12" s="313">
        <v>12</v>
      </c>
      <c r="E12" s="323" t="s">
        <v>60</v>
      </c>
      <c r="F12" s="323"/>
      <c r="G12" s="323"/>
      <c r="H12" s="437"/>
      <c r="I12" s="438"/>
      <c r="J12" s="438"/>
      <c r="K12" s="438"/>
      <c r="L12" s="438"/>
      <c r="M12" s="438"/>
      <c r="N12" s="439"/>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row>
    <row r="13" spans="1:78" ht="15" customHeight="1" thickBot="1" x14ac:dyDescent="0.25">
      <c r="A13" s="313" t="str">
        <f t="shared" si="0"/>
        <v>INDEC-CM - 38130-11</v>
      </c>
      <c r="B13" s="313">
        <v>38130</v>
      </c>
      <c r="C13" s="320" t="s">
        <v>53</v>
      </c>
      <c r="D13" s="313">
        <v>11</v>
      </c>
      <c r="E13" s="323" t="s">
        <v>61</v>
      </c>
      <c r="F13" s="323"/>
      <c r="G13" s="323"/>
      <c r="H13"/>
      <c r="I13"/>
      <c r="J13"/>
      <c r="K13"/>
      <c r="L13"/>
      <c r="M13"/>
      <c r="N13"/>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2"/>
      <c r="BP13" s="322"/>
      <c r="BQ13" s="322"/>
      <c r="BR13" s="322"/>
      <c r="BS13" s="322"/>
      <c r="BT13" s="322"/>
      <c r="BU13" s="322"/>
      <c r="BV13" s="322"/>
      <c r="BW13" s="322"/>
      <c r="BX13" s="322"/>
      <c r="BY13" s="322"/>
      <c r="BZ13" s="322"/>
    </row>
    <row r="14" spans="1:78" ht="15" customHeight="1" x14ac:dyDescent="0.2">
      <c r="A14" s="313" t="str">
        <f t="shared" si="0"/>
        <v>INDEC-CM - 27230-11</v>
      </c>
      <c r="B14" s="313">
        <v>27230</v>
      </c>
      <c r="C14" s="320" t="s">
        <v>53</v>
      </c>
      <c r="D14" s="313">
        <v>11</v>
      </c>
      <c r="E14" s="323" t="s">
        <v>62</v>
      </c>
      <c r="F14" s="323"/>
      <c r="G14" s="323"/>
      <c r="H14" s="421" t="s">
        <v>1671</v>
      </c>
      <c r="I14" s="422"/>
      <c r="J14" s="422"/>
      <c r="K14" s="422"/>
      <c r="L14" s="422"/>
      <c r="M14" s="422"/>
      <c r="N14" s="423"/>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c r="BO14" s="322"/>
      <c r="BP14" s="322"/>
      <c r="BQ14" s="322"/>
      <c r="BR14" s="322"/>
      <c r="BS14" s="322"/>
      <c r="BT14" s="322"/>
      <c r="BU14" s="322"/>
      <c r="BV14" s="322"/>
      <c r="BW14" s="322"/>
      <c r="BX14" s="322"/>
      <c r="BY14" s="322"/>
      <c r="BZ14" s="322"/>
    </row>
    <row r="15" spans="1:78" ht="15" customHeight="1" x14ac:dyDescent="0.2">
      <c r="A15" s="313" t="str">
        <f t="shared" si="0"/>
        <v>INDEC-CM - 44821-11</v>
      </c>
      <c r="B15" s="313">
        <v>44821</v>
      </c>
      <c r="C15" s="320" t="s">
        <v>53</v>
      </c>
      <c r="D15" s="313">
        <v>11</v>
      </c>
      <c r="E15" s="316" t="s">
        <v>63</v>
      </c>
      <c r="H15" s="424"/>
      <c r="I15" s="425"/>
      <c r="J15" s="425"/>
      <c r="K15" s="425"/>
      <c r="L15" s="425"/>
      <c r="M15" s="425"/>
      <c r="N15" s="426"/>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row>
    <row r="16" spans="1:78" ht="15" customHeight="1" x14ac:dyDescent="0.2">
      <c r="A16" s="313" t="str">
        <f t="shared" si="0"/>
        <v>INDEC-CM - 37560-11</v>
      </c>
      <c r="B16" s="313">
        <v>37560</v>
      </c>
      <c r="C16" s="320" t="s">
        <v>53</v>
      </c>
      <c r="D16" s="313">
        <v>11</v>
      </c>
      <c r="E16" s="323" t="s">
        <v>64</v>
      </c>
      <c r="F16" s="323"/>
      <c r="G16" s="323"/>
      <c r="H16" s="424"/>
      <c r="I16" s="425"/>
      <c r="J16" s="425"/>
      <c r="K16" s="425"/>
      <c r="L16" s="425"/>
      <c r="M16" s="425"/>
      <c r="N16" s="426"/>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row>
    <row r="17" spans="1:78" ht="15" customHeight="1" x14ac:dyDescent="0.2">
      <c r="A17" s="313" t="str">
        <f t="shared" si="0"/>
        <v>INDEC-CM - 15400-11</v>
      </c>
      <c r="B17" s="313">
        <v>15400</v>
      </c>
      <c r="C17" s="320" t="s">
        <v>53</v>
      </c>
      <c r="D17" s="313">
        <v>11</v>
      </c>
      <c r="E17" s="323" t="s">
        <v>65</v>
      </c>
      <c r="F17" s="323"/>
      <c r="G17" s="323"/>
      <c r="H17" s="424"/>
      <c r="I17" s="425"/>
      <c r="J17" s="425"/>
      <c r="K17" s="425"/>
      <c r="L17" s="425"/>
      <c r="M17" s="425"/>
      <c r="N17" s="426"/>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c r="BO17" s="322"/>
      <c r="BP17" s="322"/>
      <c r="BQ17" s="322"/>
      <c r="BR17" s="322"/>
      <c r="BS17" s="322"/>
      <c r="BT17" s="322"/>
      <c r="BU17" s="322"/>
      <c r="BV17" s="322"/>
      <c r="BW17" s="322"/>
      <c r="BX17" s="322"/>
      <c r="BY17" s="322"/>
      <c r="BZ17" s="322"/>
    </row>
    <row r="18" spans="1:78" ht="15" customHeight="1" x14ac:dyDescent="0.2">
      <c r="A18" s="313" t="str">
        <f t="shared" si="0"/>
        <v>INDEC-CM - 15310-11</v>
      </c>
      <c r="B18" s="313">
        <v>15310</v>
      </c>
      <c r="C18" s="320" t="s">
        <v>53</v>
      </c>
      <c r="D18" s="313">
        <v>11</v>
      </c>
      <c r="E18" s="316" t="s">
        <v>66</v>
      </c>
      <c r="H18" s="424"/>
      <c r="I18" s="425"/>
      <c r="J18" s="425"/>
      <c r="K18" s="425"/>
      <c r="L18" s="425"/>
      <c r="M18" s="425"/>
      <c r="N18" s="426"/>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22"/>
      <c r="BP18" s="322"/>
      <c r="BQ18" s="322"/>
      <c r="BR18" s="322"/>
      <c r="BS18" s="322"/>
      <c r="BT18" s="322"/>
      <c r="BU18" s="322"/>
      <c r="BV18" s="322"/>
      <c r="BW18" s="322"/>
      <c r="BX18" s="322"/>
      <c r="BY18" s="322"/>
      <c r="BZ18" s="322"/>
    </row>
    <row r="19" spans="1:78" ht="15" customHeight="1" x14ac:dyDescent="0.2">
      <c r="A19" s="313" t="str">
        <f t="shared" si="0"/>
        <v>INDEC-CM - 46531-11</v>
      </c>
      <c r="B19" s="313">
        <v>46531</v>
      </c>
      <c r="C19" s="320" t="s">
        <v>53</v>
      </c>
      <c r="D19" s="313">
        <v>11</v>
      </c>
      <c r="E19" s="323" t="s">
        <v>67</v>
      </c>
      <c r="F19" s="323"/>
      <c r="G19" s="323"/>
      <c r="H19" s="424"/>
      <c r="I19" s="425"/>
      <c r="J19" s="425"/>
      <c r="K19" s="425"/>
      <c r="L19" s="425"/>
      <c r="M19" s="425"/>
      <c r="N19" s="426"/>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row>
    <row r="20" spans="1:78" ht="15" customHeight="1" x14ac:dyDescent="0.2">
      <c r="A20" s="313" t="str">
        <f t="shared" si="0"/>
        <v>INDEC-CM - 43540-11</v>
      </c>
      <c r="B20" s="313">
        <v>43540</v>
      </c>
      <c r="C20" s="320" t="s">
        <v>53</v>
      </c>
      <c r="D20" s="313">
        <v>11</v>
      </c>
      <c r="E20" s="316" t="s">
        <v>68</v>
      </c>
      <c r="H20" s="424"/>
      <c r="I20" s="425"/>
      <c r="J20" s="425"/>
      <c r="K20" s="425"/>
      <c r="L20" s="425"/>
      <c r="M20" s="425"/>
      <c r="N20" s="426"/>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c r="BO20" s="322"/>
      <c r="BP20" s="322"/>
      <c r="BQ20" s="322"/>
      <c r="BR20" s="322"/>
      <c r="BS20" s="322"/>
      <c r="BT20" s="322"/>
      <c r="BU20" s="322"/>
      <c r="BV20" s="322"/>
      <c r="BW20" s="322"/>
      <c r="BX20" s="322"/>
      <c r="BY20" s="322"/>
      <c r="BZ20" s="322"/>
    </row>
    <row r="21" spans="1:78" ht="15" customHeight="1" thickBot="1" x14ac:dyDescent="0.25">
      <c r="A21" s="313" t="str">
        <f t="shared" si="0"/>
        <v>INDEC-CM - 43540-12</v>
      </c>
      <c r="B21" s="313">
        <v>43540</v>
      </c>
      <c r="C21" s="320" t="s">
        <v>53</v>
      </c>
      <c r="D21" s="313">
        <v>12</v>
      </c>
      <c r="E21" s="316" t="s">
        <v>69</v>
      </c>
      <c r="H21" s="427"/>
      <c r="I21" s="428"/>
      <c r="J21" s="428"/>
      <c r="K21" s="428"/>
      <c r="L21" s="428"/>
      <c r="M21" s="428"/>
      <c r="N21" s="429"/>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row>
    <row r="22" spans="1:78" s="326" customFormat="1" ht="15" customHeight="1" x14ac:dyDescent="0.2">
      <c r="A22" s="324" t="str">
        <f t="shared" si="0"/>
        <v>INDEC-CM - 37370-21</v>
      </c>
      <c r="B22" s="324">
        <v>37370</v>
      </c>
      <c r="C22" s="325" t="s">
        <v>53</v>
      </c>
      <c r="D22" s="324">
        <v>21</v>
      </c>
      <c r="E22" s="326" t="s">
        <v>70</v>
      </c>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7"/>
      <c r="BS22" s="327"/>
      <c r="BT22" s="327"/>
      <c r="BU22" s="327"/>
      <c r="BV22" s="327"/>
      <c r="BW22" s="327"/>
      <c r="BX22" s="327"/>
      <c r="BY22" s="327"/>
      <c r="BZ22" s="327"/>
    </row>
    <row r="23" spans="1:78" s="326" customFormat="1" ht="15" customHeight="1" x14ac:dyDescent="0.2">
      <c r="A23" s="324" t="str">
        <f t="shared" si="0"/>
        <v>INDEC-CM - 37370-11</v>
      </c>
      <c r="B23" s="324">
        <v>37370</v>
      </c>
      <c r="C23" s="325" t="s">
        <v>53</v>
      </c>
      <c r="D23" s="324">
        <v>11</v>
      </c>
      <c r="E23" s="326" t="s">
        <v>71</v>
      </c>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7"/>
      <c r="BS23" s="327"/>
      <c r="BT23" s="327"/>
      <c r="BU23" s="327"/>
      <c r="BV23" s="327"/>
      <c r="BW23" s="327"/>
      <c r="BX23" s="327"/>
      <c r="BY23" s="327"/>
      <c r="BZ23" s="327"/>
    </row>
    <row r="24" spans="1:78" s="326" customFormat="1" ht="15" customHeight="1" x14ac:dyDescent="0.2">
      <c r="A24" s="324" t="str">
        <f t="shared" si="0"/>
        <v>INDEC-CM - 37370-12</v>
      </c>
      <c r="B24" s="324">
        <v>37370</v>
      </c>
      <c r="C24" s="325" t="s">
        <v>53</v>
      </c>
      <c r="D24" s="324">
        <v>12</v>
      </c>
      <c r="E24" s="326" t="s">
        <v>72</v>
      </c>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row>
    <row r="25" spans="1:78" ht="15" customHeight="1" x14ac:dyDescent="0.2">
      <c r="A25" s="313" t="str">
        <f t="shared" si="0"/>
        <v>INDEC-CM - 37690-11</v>
      </c>
      <c r="B25" s="313">
        <v>37690</v>
      </c>
      <c r="C25" s="320" t="s">
        <v>53</v>
      </c>
      <c r="D25" s="313">
        <v>11</v>
      </c>
      <c r="E25" s="316" t="s">
        <v>73</v>
      </c>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322"/>
    </row>
    <row r="26" spans="1:78" ht="15" customHeight="1" x14ac:dyDescent="0.2">
      <c r="A26" s="313" t="str">
        <f t="shared" si="0"/>
        <v>INDEC-CM - 42911-11</v>
      </c>
      <c r="B26" s="313">
        <v>42911</v>
      </c>
      <c r="C26" s="320" t="s">
        <v>53</v>
      </c>
      <c r="D26" s="313">
        <v>11</v>
      </c>
      <c r="E26" s="316" t="s">
        <v>74</v>
      </c>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Q26" s="322"/>
      <c r="BR26" s="322"/>
      <c r="BS26" s="322"/>
      <c r="BT26" s="322"/>
      <c r="BU26" s="322"/>
      <c r="BV26" s="322"/>
      <c r="BW26" s="322"/>
      <c r="BX26" s="322"/>
      <c r="BY26" s="322"/>
      <c r="BZ26" s="322"/>
    </row>
    <row r="27" spans="1:78" ht="15" customHeight="1" x14ac:dyDescent="0.2">
      <c r="A27" s="313" t="str">
        <f t="shared" si="0"/>
        <v>INDEC-CM - 37129-11</v>
      </c>
      <c r="B27" s="313">
        <v>37129</v>
      </c>
      <c r="C27" s="320" t="s">
        <v>53</v>
      </c>
      <c r="D27" s="313">
        <v>11</v>
      </c>
      <c r="E27" s="316" t="s">
        <v>75</v>
      </c>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c r="BR27" s="322"/>
      <c r="BS27" s="322"/>
      <c r="BT27" s="322"/>
      <c r="BU27" s="322"/>
      <c r="BV27" s="322"/>
      <c r="BW27" s="322"/>
      <c r="BX27" s="322"/>
      <c r="BY27" s="322"/>
      <c r="BZ27" s="322"/>
    </row>
    <row r="28" spans="1:78" ht="15" customHeight="1" x14ac:dyDescent="0.2">
      <c r="A28" s="313" t="str">
        <f t="shared" si="0"/>
        <v>INDEC-CM - 35110-41</v>
      </c>
      <c r="B28" s="313">
        <v>35110</v>
      </c>
      <c r="C28" s="320" t="s">
        <v>53</v>
      </c>
      <c r="D28" s="313">
        <v>41</v>
      </c>
      <c r="E28" s="316" t="s">
        <v>76</v>
      </c>
      <c r="H28" s="322"/>
      <c r="I28" s="322"/>
      <c r="J28" s="322"/>
      <c r="K28" s="322"/>
      <c r="L28" s="322"/>
      <c r="M28" s="322"/>
      <c r="N28" s="322"/>
      <c r="O28" s="322"/>
      <c r="P28" s="322"/>
      <c r="Q28" s="322"/>
      <c r="R28" s="322"/>
      <c r="S28" s="322"/>
      <c r="T28" s="322"/>
      <c r="U28" s="322"/>
      <c r="V28" s="322"/>
      <c r="W28" s="322"/>
      <c r="X28" s="322"/>
      <c r="Y28" s="322"/>
      <c r="Z28" s="322"/>
      <c r="AA28" s="322"/>
      <c r="AB28" s="322"/>
      <c r="AC28" s="322"/>
      <c r="AD28" s="322"/>
      <c r="AE28" s="322"/>
      <c r="AF28" s="322"/>
      <c r="AG28" s="322"/>
      <c r="AH28" s="322"/>
      <c r="AI28" s="322"/>
      <c r="AJ28" s="322"/>
      <c r="AK28" s="322"/>
      <c r="AL28" s="322"/>
      <c r="AM28" s="322"/>
      <c r="AN28" s="322"/>
      <c r="AO28" s="322"/>
      <c r="AP28" s="322"/>
      <c r="AQ28" s="322"/>
      <c r="AR28" s="322"/>
      <c r="AS28" s="322"/>
      <c r="AT28" s="322"/>
      <c r="AU28" s="322"/>
      <c r="AV28" s="322"/>
      <c r="AW28" s="322"/>
      <c r="AX28" s="322"/>
      <c r="AY28" s="322"/>
      <c r="AZ28" s="322"/>
      <c r="BA28" s="322"/>
      <c r="BB28" s="322"/>
      <c r="BC28" s="322"/>
      <c r="BD28" s="322"/>
      <c r="BE28" s="322"/>
      <c r="BF28" s="322"/>
      <c r="BG28" s="322"/>
      <c r="BH28" s="322"/>
      <c r="BI28" s="322"/>
      <c r="BJ28" s="322"/>
      <c r="BK28" s="322"/>
      <c r="BL28" s="322"/>
      <c r="BM28" s="322"/>
      <c r="BN28" s="322"/>
      <c r="BO28" s="322"/>
      <c r="BP28" s="322"/>
      <c r="BQ28" s="322"/>
      <c r="BR28" s="322"/>
      <c r="BS28" s="322"/>
      <c r="BT28" s="322"/>
      <c r="BU28" s="322"/>
      <c r="BV28" s="322"/>
      <c r="BW28" s="322"/>
      <c r="BX28" s="322"/>
      <c r="BY28" s="322"/>
      <c r="BZ28" s="322"/>
    </row>
    <row r="29" spans="1:78" ht="15" customHeight="1" x14ac:dyDescent="0.2">
      <c r="A29" s="313" t="str">
        <f t="shared" si="0"/>
        <v>INDEC-CM - 37210-23</v>
      </c>
      <c r="B29" s="313">
        <v>37210</v>
      </c>
      <c r="C29" s="320" t="s">
        <v>53</v>
      </c>
      <c r="D29" s="313">
        <v>23</v>
      </c>
      <c r="E29" s="316" t="s">
        <v>77</v>
      </c>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2"/>
      <c r="BM29" s="322"/>
      <c r="BN29" s="322"/>
      <c r="BO29" s="322"/>
      <c r="BP29" s="322"/>
      <c r="BQ29" s="322"/>
      <c r="BR29" s="322"/>
      <c r="BS29" s="322"/>
      <c r="BT29" s="322"/>
      <c r="BU29" s="322"/>
      <c r="BV29" s="322"/>
      <c r="BW29" s="322"/>
      <c r="BX29" s="322"/>
      <c r="BY29" s="322"/>
      <c r="BZ29" s="322"/>
    </row>
    <row r="30" spans="1:78" ht="15" customHeight="1" x14ac:dyDescent="0.2">
      <c r="A30" s="313" t="str">
        <f t="shared" si="0"/>
        <v>INDEC-CM - 37210-22</v>
      </c>
      <c r="B30" s="313">
        <v>37210</v>
      </c>
      <c r="C30" s="320" t="s">
        <v>53</v>
      </c>
      <c r="D30" s="313">
        <v>22</v>
      </c>
      <c r="E30" s="316" t="s">
        <v>78</v>
      </c>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c r="AU30" s="322"/>
      <c r="AV30" s="322"/>
      <c r="AW30" s="322"/>
      <c r="AX30" s="322"/>
      <c r="AY30" s="322"/>
      <c r="AZ30" s="322"/>
      <c r="BA30" s="322"/>
      <c r="BB30" s="322"/>
      <c r="BC30" s="322"/>
      <c r="BD30" s="322"/>
      <c r="BE30" s="322"/>
      <c r="BF30" s="322"/>
      <c r="BG30" s="322"/>
      <c r="BH30" s="322"/>
      <c r="BI30" s="322"/>
      <c r="BJ30" s="322"/>
      <c r="BK30" s="322"/>
      <c r="BL30" s="322"/>
      <c r="BM30" s="322"/>
      <c r="BN30" s="322"/>
      <c r="BO30" s="322"/>
      <c r="BP30" s="322"/>
      <c r="BQ30" s="322"/>
      <c r="BR30" s="322"/>
      <c r="BS30" s="322"/>
      <c r="BT30" s="322"/>
      <c r="BU30" s="322"/>
      <c r="BV30" s="322"/>
      <c r="BW30" s="322"/>
      <c r="BX30" s="322"/>
      <c r="BY30" s="322"/>
      <c r="BZ30" s="322"/>
    </row>
    <row r="31" spans="1:78" ht="15" customHeight="1" x14ac:dyDescent="0.2">
      <c r="A31" s="313" t="str">
        <f t="shared" si="0"/>
        <v>INDEC-CM - 37210-21</v>
      </c>
      <c r="B31" s="313">
        <v>37210</v>
      </c>
      <c r="C31" s="320" t="s">
        <v>53</v>
      </c>
      <c r="D31" s="313">
        <v>21</v>
      </c>
      <c r="E31" s="316" t="s">
        <v>79</v>
      </c>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c r="BR31" s="322"/>
      <c r="BS31" s="322"/>
      <c r="BT31" s="322"/>
      <c r="BU31" s="322"/>
      <c r="BV31" s="322"/>
      <c r="BW31" s="322"/>
      <c r="BX31" s="322"/>
      <c r="BY31" s="322"/>
      <c r="BZ31" s="322"/>
    </row>
    <row r="32" spans="1:78" ht="15" customHeight="1" x14ac:dyDescent="0.2">
      <c r="A32" s="313" t="str">
        <f t="shared" si="0"/>
        <v>INDEC-CM - 41543-21</v>
      </c>
      <c r="B32" s="313">
        <v>41543</v>
      </c>
      <c r="C32" s="320" t="s">
        <v>53</v>
      </c>
      <c r="D32" s="313">
        <v>21</v>
      </c>
      <c r="E32" s="316" t="s">
        <v>80</v>
      </c>
      <c r="H32" s="322"/>
      <c r="I32" s="322"/>
      <c r="J32" s="322"/>
      <c r="K32" s="322"/>
      <c r="L32" s="322"/>
      <c r="M32" s="322"/>
      <c r="N32" s="322"/>
      <c r="O32" s="322"/>
      <c r="P32" s="322"/>
      <c r="Q32" s="322"/>
      <c r="R32" s="322"/>
      <c r="S32" s="322"/>
      <c r="T32" s="322"/>
      <c r="U32" s="322"/>
      <c r="V32" s="322"/>
      <c r="W32" s="322"/>
      <c r="X32" s="322"/>
      <c r="Y32" s="322"/>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c r="BS32" s="322"/>
      <c r="BT32" s="322"/>
      <c r="BU32" s="322"/>
      <c r="BV32" s="322"/>
      <c r="BW32" s="322"/>
      <c r="BX32" s="322"/>
      <c r="BY32" s="322"/>
      <c r="BZ32" s="322"/>
    </row>
    <row r="33" spans="1:78" ht="15" customHeight="1" x14ac:dyDescent="0.2">
      <c r="A33" s="313" t="str">
        <f t="shared" si="0"/>
        <v>INDEC-CM - 46340-31</v>
      </c>
      <c r="B33" s="313">
        <v>46340</v>
      </c>
      <c r="C33" s="320" t="s">
        <v>53</v>
      </c>
      <c r="D33" s="313">
        <v>31</v>
      </c>
      <c r="E33" s="316" t="s">
        <v>81</v>
      </c>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row>
    <row r="34" spans="1:78" ht="15" customHeight="1" x14ac:dyDescent="0.2">
      <c r="A34" s="313" t="str">
        <f t="shared" si="0"/>
        <v>INDEC-CM - 46320-11</v>
      </c>
      <c r="B34" s="313">
        <v>46320</v>
      </c>
      <c r="C34" s="320" t="s">
        <v>53</v>
      </c>
      <c r="D34" s="313">
        <v>11</v>
      </c>
      <c r="E34" s="316" t="s">
        <v>82</v>
      </c>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2"/>
      <c r="BR34" s="322"/>
      <c r="BS34" s="322"/>
      <c r="BT34" s="322"/>
      <c r="BU34" s="322"/>
      <c r="BV34" s="322"/>
      <c r="BW34" s="322"/>
      <c r="BX34" s="322"/>
      <c r="BY34" s="322"/>
      <c r="BZ34" s="322"/>
    </row>
    <row r="35" spans="1:78" ht="15" customHeight="1" x14ac:dyDescent="0.2">
      <c r="A35" s="313" t="str">
        <f t="shared" si="0"/>
        <v>INDEC-CM - 46340-11</v>
      </c>
      <c r="B35" s="313">
        <v>46340</v>
      </c>
      <c r="C35" s="320" t="s">
        <v>53</v>
      </c>
      <c r="D35" s="313">
        <v>11</v>
      </c>
      <c r="E35" s="316" t="s">
        <v>83</v>
      </c>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c r="BS35" s="322"/>
      <c r="BT35" s="322"/>
      <c r="BU35" s="322"/>
      <c r="BV35" s="322"/>
      <c r="BW35" s="322"/>
      <c r="BX35" s="322"/>
      <c r="BY35" s="322"/>
      <c r="BZ35" s="322"/>
    </row>
    <row r="36" spans="1:78" ht="15" customHeight="1" x14ac:dyDescent="0.2">
      <c r="A36" s="313" t="str">
        <f t="shared" si="0"/>
        <v>INDEC-CM - 46340-12</v>
      </c>
      <c r="B36" s="313">
        <v>46340</v>
      </c>
      <c r="C36" s="320" t="s">
        <v>53</v>
      </c>
      <c r="D36" s="313">
        <v>12</v>
      </c>
      <c r="E36" s="316" t="s">
        <v>84</v>
      </c>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c r="BR36" s="322"/>
      <c r="BS36" s="322"/>
      <c r="BT36" s="322"/>
      <c r="BU36" s="322"/>
      <c r="BV36" s="322"/>
      <c r="BW36" s="322"/>
      <c r="BX36" s="322"/>
      <c r="BY36" s="322"/>
      <c r="BZ36" s="322"/>
    </row>
    <row r="37" spans="1:78" ht="15" customHeight="1" x14ac:dyDescent="0.2">
      <c r="A37" s="313" t="str">
        <f t="shared" si="0"/>
        <v>INDEC-CM - 46340-21</v>
      </c>
      <c r="B37" s="313">
        <v>46340</v>
      </c>
      <c r="C37" s="320" t="s">
        <v>53</v>
      </c>
      <c r="D37" s="313">
        <v>21</v>
      </c>
      <c r="E37" s="316" t="s">
        <v>85</v>
      </c>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c r="BR37" s="322"/>
      <c r="BS37" s="322"/>
      <c r="BT37" s="322"/>
      <c r="BU37" s="322"/>
      <c r="BV37" s="322"/>
      <c r="BW37" s="322"/>
      <c r="BX37" s="322"/>
      <c r="BY37" s="322"/>
      <c r="BZ37" s="322"/>
    </row>
    <row r="38" spans="1:78" ht="15" customHeight="1" x14ac:dyDescent="0.2">
      <c r="A38" s="313" t="str">
        <f t="shared" si="0"/>
        <v>INDEC-CM - 46212-21</v>
      </c>
      <c r="B38" s="313">
        <v>46212</v>
      </c>
      <c r="C38" s="320" t="s">
        <v>53</v>
      </c>
      <c r="D38" s="313">
        <v>21</v>
      </c>
      <c r="E38" s="316" t="s">
        <v>86</v>
      </c>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row>
    <row r="39" spans="1:78" ht="15" customHeight="1" x14ac:dyDescent="0.2">
      <c r="A39" s="313" t="str">
        <f t="shared" si="0"/>
        <v>INDEC-CM - 42999-23</v>
      </c>
      <c r="B39" s="313">
        <v>42999</v>
      </c>
      <c r="C39" s="320" t="s">
        <v>53</v>
      </c>
      <c r="D39" s="313">
        <v>23</v>
      </c>
      <c r="E39" s="316" t="s">
        <v>87</v>
      </c>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row>
    <row r="40" spans="1:78" ht="15" customHeight="1" x14ac:dyDescent="0.2">
      <c r="A40" s="313" t="str">
        <f t="shared" si="0"/>
        <v>INDEC-CM - 42999-21</v>
      </c>
      <c r="B40" s="313">
        <v>42999</v>
      </c>
      <c r="C40" s="320" t="s">
        <v>53</v>
      </c>
      <c r="D40" s="313">
        <v>21</v>
      </c>
      <c r="E40" s="316" t="s">
        <v>88</v>
      </c>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322"/>
    </row>
    <row r="41" spans="1:78" ht="15" customHeight="1" x14ac:dyDescent="0.2">
      <c r="A41" s="313" t="str">
        <f t="shared" si="0"/>
        <v>INDEC-CM - 42999-31</v>
      </c>
      <c r="B41" s="313">
        <v>42999</v>
      </c>
      <c r="C41" s="320" t="s">
        <v>53</v>
      </c>
      <c r="D41" s="313">
        <v>31</v>
      </c>
      <c r="E41" s="316" t="s">
        <v>89</v>
      </c>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322"/>
      <c r="BU41" s="322"/>
      <c r="BV41" s="322"/>
      <c r="BW41" s="322"/>
      <c r="BX41" s="322"/>
      <c r="BY41" s="322"/>
      <c r="BZ41" s="322"/>
    </row>
    <row r="42" spans="1:78" ht="15" customHeight="1" x14ac:dyDescent="0.2">
      <c r="A42" s="313" t="str">
        <f t="shared" si="0"/>
        <v>INDEC-CM - 42999-22</v>
      </c>
      <c r="B42" s="313">
        <v>42999</v>
      </c>
      <c r="C42" s="320" t="s">
        <v>53</v>
      </c>
      <c r="D42" s="313">
        <v>22</v>
      </c>
      <c r="E42" s="316" t="s">
        <v>90</v>
      </c>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2"/>
      <c r="BW42" s="322"/>
      <c r="BX42" s="322"/>
      <c r="BY42" s="322"/>
      <c r="BZ42" s="322"/>
    </row>
    <row r="43" spans="1:78" s="326" customFormat="1" ht="15" customHeight="1" x14ac:dyDescent="0.2">
      <c r="A43" s="324" t="str">
        <f t="shared" si="0"/>
        <v>INDEC-CM - 31600-63</v>
      </c>
      <c r="B43" s="324">
        <v>31600</v>
      </c>
      <c r="C43" s="325" t="s">
        <v>53</v>
      </c>
      <c r="D43" s="324">
        <v>63</v>
      </c>
      <c r="E43" s="326" t="s">
        <v>91</v>
      </c>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7"/>
      <c r="BZ43" s="327"/>
    </row>
    <row r="44" spans="1:78" s="326" customFormat="1" ht="15" customHeight="1" x14ac:dyDescent="0.2">
      <c r="A44" s="324" t="str">
        <f t="shared" si="0"/>
        <v>INDEC-CM - 31600-62</v>
      </c>
      <c r="B44" s="324">
        <v>31600</v>
      </c>
      <c r="C44" s="325" t="s">
        <v>53</v>
      </c>
      <c r="D44" s="324">
        <v>62</v>
      </c>
      <c r="E44" s="326" t="s">
        <v>92</v>
      </c>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row>
    <row r="45" spans="1:78" s="326" customFormat="1" ht="15" customHeight="1" x14ac:dyDescent="0.2">
      <c r="A45" s="324" t="str">
        <f t="shared" si="0"/>
        <v>INDEC-CM - 31600-61</v>
      </c>
      <c r="B45" s="324">
        <v>31600</v>
      </c>
      <c r="C45" s="325" t="s">
        <v>53</v>
      </c>
      <c r="D45" s="324">
        <v>61</v>
      </c>
      <c r="E45" s="326" t="s">
        <v>93</v>
      </c>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row>
    <row r="46" spans="1:78" ht="15" customHeight="1" x14ac:dyDescent="0.2">
      <c r="A46" s="313" t="str">
        <f t="shared" si="0"/>
        <v>INDEC-CM - 37420-11</v>
      </c>
      <c r="B46" s="313">
        <v>37420</v>
      </c>
      <c r="C46" s="320" t="s">
        <v>53</v>
      </c>
      <c r="D46" s="313">
        <v>11</v>
      </c>
      <c r="E46" s="316" t="s">
        <v>94</v>
      </c>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row>
    <row r="47" spans="1:78" ht="15" customHeight="1" x14ac:dyDescent="0.2">
      <c r="A47" s="313" t="str">
        <f t="shared" si="0"/>
        <v>INDEC-CM - 37420-12</v>
      </c>
      <c r="B47" s="313">
        <v>37420</v>
      </c>
      <c r="C47" s="320" t="s">
        <v>53</v>
      </c>
      <c r="D47" s="313">
        <v>12</v>
      </c>
      <c r="E47" s="316" t="s">
        <v>95</v>
      </c>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row>
    <row r="48" spans="1:78" ht="15" customHeight="1" x14ac:dyDescent="0.2">
      <c r="A48" s="313" t="str">
        <f t="shared" si="0"/>
        <v>INDEC-CM - 44822-11</v>
      </c>
      <c r="B48" s="313">
        <v>44822</v>
      </c>
      <c r="C48" s="320" t="s">
        <v>53</v>
      </c>
      <c r="D48" s="313">
        <v>11</v>
      </c>
      <c r="E48" s="316" t="s">
        <v>96</v>
      </c>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row>
    <row r="49" spans="1:78" ht="15" customHeight="1" x14ac:dyDescent="0.2">
      <c r="A49" s="313" t="str">
        <f t="shared" si="0"/>
        <v>INDEC-CM - 44826-11</v>
      </c>
      <c r="B49" s="313">
        <v>44826</v>
      </c>
      <c r="C49" s="320" t="s">
        <v>53</v>
      </c>
      <c r="D49" s="313">
        <v>11</v>
      </c>
      <c r="E49" s="316" t="s">
        <v>97</v>
      </c>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c r="BR49" s="322"/>
      <c r="BS49" s="322"/>
      <c r="BT49" s="322"/>
      <c r="BU49" s="322"/>
      <c r="BV49" s="322"/>
      <c r="BW49" s="322"/>
      <c r="BX49" s="322"/>
      <c r="BY49" s="322"/>
      <c r="BZ49" s="322"/>
    </row>
    <row r="50" spans="1:78" ht="15" customHeight="1" x14ac:dyDescent="0.2">
      <c r="A50" s="313" t="str">
        <f t="shared" si="0"/>
        <v>INDEC-CM - 44826-12</v>
      </c>
      <c r="B50" s="313">
        <v>44826</v>
      </c>
      <c r="C50" s="320" t="s">
        <v>53</v>
      </c>
      <c r="D50" s="313">
        <v>12</v>
      </c>
      <c r="E50" s="316" t="s">
        <v>98</v>
      </c>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c r="BR50" s="322"/>
      <c r="BS50" s="322"/>
      <c r="BT50" s="322"/>
      <c r="BU50" s="322"/>
      <c r="BV50" s="322"/>
      <c r="BW50" s="322"/>
      <c r="BX50" s="322"/>
      <c r="BY50" s="322"/>
      <c r="BZ50" s="322"/>
    </row>
    <row r="51" spans="1:78" ht="15" customHeight="1" x14ac:dyDescent="0.2">
      <c r="A51" s="313" t="str">
        <f t="shared" si="0"/>
        <v>INDEC-CM - 42911-21</v>
      </c>
      <c r="B51" s="313">
        <v>42911</v>
      </c>
      <c r="C51" s="320" t="s">
        <v>53</v>
      </c>
      <c r="D51" s="313">
        <v>21</v>
      </c>
      <c r="E51" s="316" t="s">
        <v>99</v>
      </c>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row>
    <row r="52" spans="1:78" ht="15" customHeight="1" x14ac:dyDescent="0.2">
      <c r="A52" s="313" t="str">
        <f t="shared" si="0"/>
        <v>INDEC-CM - 41277-21</v>
      </c>
      <c r="B52" s="313">
        <v>41277</v>
      </c>
      <c r="C52" s="320" t="s">
        <v>53</v>
      </c>
      <c r="D52" s="313">
        <v>21</v>
      </c>
      <c r="E52" s="316" t="s">
        <v>100</v>
      </c>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322"/>
    </row>
    <row r="53" spans="1:78" ht="15" customHeight="1" x14ac:dyDescent="0.2">
      <c r="A53" s="313" t="str">
        <f t="shared" si="0"/>
        <v>INDEC-CM - 41277-11</v>
      </c>
      <c r="B53" s="313">
        <v>41277</v>
      </c>
      <c r="C53" s="320" t="s">
        <v>53</v>
      </c>
      <c r="D53" s="313">
        <v>11</v>
      </c>
      <c r="E53" s="316" t="s">
        <v>101</v>
      </c>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row>
    <row r="54" spans="1:78" ht="15" customHeight="1" x14ac:dyDescent="0.2">
      <c r="A54" s="313" t="str">
        <f t="shared" si="0"/>
        <v>INDEC-CM - 41516-11</v>
      </c>
      <c r="B54" s="313">
        <v>41516</v>
      </c>
      <c r="C54" s="320" t="s">
        <v>53</v>
      </c>
      <c r="D54" s="313">
        <v>11</v>
      </c>
      <c r="E54" s="316" t="s">
        <v>102</v>
      </c>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row>
    <row r="55" spans="1:78" ht="15" customHeight="1" x14ac:dyDescent="0.2">
      <c r="A55" s="313" t="str">
        <f t="shared" si="0"/>
        <v>INDEC-CM - 41516-12</v>
      </c>
      <c r="B55" s="313">
        <v>41516</v>
      </c>
      <c r="C55" s="320" t="s">
        <v>53</v>
      </c>
      <c r="D55" s="313">
        <v>12</v>
      </c>
      <c r="E55" s="316" t="s">
        <v>103</v>
      </c>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row>
    <row r="56" spans="1:78" ht="15" customHeight="1" x14ac:dyDescent="0.2">
      <c r="A56" s="313" t="str">
        <f t="shared" si="0"/>
        <v>INDEC-CM - 41273-11</v>
      </c>
      <c r="B56" s="313">
        <v>41273</v>
      </c>
      <c r="C56" s="320" t="s">
        <v>53</v>
      </c>
      <c r="D56" s="313">
        <v>11</v>
      </c>
      <c r="E56" s="316" t="s">
        <v>104</v>
      </c>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row>
    <row r="57" spans="1:78" ht="15" customHeight="1" x14ac:dyDescent="0.2">
      <c r="A57" s="313" t="str">
        <f t="shared" si="0"/>
        <v>INDEC-CM - 41273-12</v>
      </c>
      <c r="B57" s="313">
        <v>41273</v>
      </c>
      <c r="C57" s="320" t="s">
        <v>53</v>
      </c>
      <c r="D57" s="313">
        <v>12</v>
      </c>
      <c r="E57" s="316" t="s">
        <v>105</v>
      </c>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c r="BS57" s="322"/>
      <c r="BT57" s="322"/>
      <c r="BU57" s="322"/>
      <c r="BV57" s="322"/>
      <c r="BW57" s="322"/>
      <c r="BX57" s="322"/>
      <c r="BY57" s="322"/>
      <c r="BZ57" s="322"/>
    </row>
    <row r="58" spans="1:78" ht="15" customHeight="1" x14ac:dyDescent="0.2">
      <c r="A58" s="313" t="str">
        <f t="shared" si="0"/>
        <v>INDEC-CM - 41277-41</v>
      </c>
      <c r="B58" s="313">
        <v>41277</v>
      </c>
      <c r="C58" s="320" t="s">
        <v>53</v>
      </c>
      <c r="D58" s="313">
        <v>41</v>
      </c>
      <c r="E58" s="316" t="s">
        <v>106</v>
      </c>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row>
    <row r="59" spans="1:78" ht="15" customHeight="1" x14ac:dyDescent="0.2">
      <c r="A59" s="313" t="str">
        <f t="shared" si="0"/>
        <v>INDEC-CM - 41277-31</v>
      </c>
      <c r="B59" s="313">
        <v>41277</v>
      </c>
      <c r="C59" s="320" t="s">
        <v>53</v>
      </c>
      <c r="D59" s="313">
        <v>31</v>
      </c>
      <c r="E59" s="316" t="s">
        <v>107</v>
      </c>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322"/>
    </row>
    <row r="60" spans="1:78" ht="15" customHeight="1" x14ac:dyDescent="0.2">
      <c r="A60" s="313" t="str">
        <f t="shared" si="0"/>
        <v>INDEC-CM - 41543-11</v>
      </c>
      <c r="B60" s="313">
        <v>41543</v>
      </c>
      <c r="C60" s="320" t="s">
        <v>53</v>
      </c>
      <c r="D60" s="313">
        <v>11</v>
      </c>
      <c r="E60" s="316" t="s">
        <v>108</v>
      </c>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row>
    <row r="61" spans="1:78" ht="15" customHeight="1" x14ac:dyDescent="0.2">
      <c r="A61" s="313" t="str">
        <f t="shared" si="0"/>
        <v>INDEC-CM - 36320-21</v>
      </c>
      <c r="B61" s="313">
        <v>36320</v>
      </c>
      <c r="C61" s="320" t="s">
        <v>53</v>
      </c>
      <c r="D61" s="313">
        <v>21</v>
      </c>
      <c r="E61" s="316" t="s">
        <v>109</v>
      </c>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row>
    <row r="62" spans="1:78" ht="15" customHeight="1" x14ac:dyDescent="0.2">
      <c r="A62" s="313" t="str">
        <f t="shared" si="0"/>
        <v>INDEC-CM - 36320-22</v>
      </c>
      <c r="B62" s="313">
        <v>36320</v>
      </c>
      <c r="C62" s="320" t="s">
        <v>53</v>
      </c>
      <c r="D62" s="313">
        <v>22</v>
      </c>
      <c r="E62" s="316" t="s">
        <v>110</v>
      </c>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row>
    <row r="63" spans="1:78" ht="15" customHeight="1" x14ac:dyDescent="0.2">
      <c r="A63" s="313" t="str">
        <f t="shared" si="0"/>
        <v>INDEC-CM - 36320-11</v>
      </c>
      <c r="B63" s="313">
        <v>36320</v>
      </c>
      <c r="C63" s="320" t="s">
        <v>53</v>
      </c>
      <c r="D63" s="313">
        <v>11</v>
      </c>
      <c r="E63" s="316" t="s">
        <v>111</v>
      </c>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row>
    <row r="64" spans="1:78" ht="15" customHeight="1" x14ac:dyDescent="0.2">
      <c r="A64" s="313" t="str">
        <f t="shared" si="0"/>
        <v>INDEC-CM - 36320-12</v>
      </c>
      <c r="B64" s="313">
        <v>36320</v>
      </c>
      <c r="C64" s="320" t="s">
        <v>53</v>
      </c>
      <c r="D64" s="313">
        <v>12</v>
      </c>
      <c r="E64" s="316" t="s">
        <v>112</v>
      </c>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row>
    <row r="65" spans="1:78" ht="15" customHeight="1" x14ac:dyDescent="0.2">
      <c r="A65" s="313" t="str">
        <f t="shared" si="0"/>
        <v>INDEC-CM - 15320-11</v>
      </c>
      <c r="B65" s="313">
        <v>15320</v>
      </c>
      <c r="C65" s="320" t="s">
        <v>53</v>
      </c>
      <c r="D65" s="313">
        <v>11</v>
      </c>
      <c r="E65" s="316" t="s">
        <v>113</v>
      </c>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row>
    <row r="66" spans="1:78" ht="15" customHeight="1" x14ac:dyDescent="0.2">
      <c r="A66" s="313" t="str">
        <f t="shared" si="0"/>
        <v>INDEC-CM - 37350-61</v>
      </c>
      <c r="B66" s="313">
        <v>37350</v>
      </c>
      <c r="C66" s="320" t="s">
        <v>53</v>
      </c>
      <c r="D66" s="313">
        <v>61</v>
      </c>
      <c r="E66" s="323" t="s">
        <v>114</v>
      </c>
      <c r="F66" s="323"/>
      <c r="G66" s="323"/>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2"/>
      <c r="AN66" s="322"/>
      <c r="AO66" s="322"/>
      <c r="AP66" s="322"/>
      <c r="AQ66" s="322"/>
      <c r="AR66" s="322"/>
      <c r="AS66" s="322"/>
      <c r="AT66" s="322"/>
      <c r="AU66" s="322"/>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322"/>
    </row>
    <row r="67" spans="1:78" ht="15" customHeight="1" x14ac:dyDescent="0.2">
      <c r="A67" s="313" t="str">
        <f t="shared" si="0"/>
        <v>INDEC-CM - 37440-31</v>
      </c>
      <c r="B67" s="313">
        <v>37440</v>
      </c>
      <c r="C67" s="320" t="s">
        <v>53</v>
      </c>
      <c r="D67" s="313">
        <v>31</v>
      </c>
      <c r="E67" s="316" t="s">
        <v>115</v>
      </c>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2"/>
      <c r="AN67" s="322"/>
      <c r="AO67" s="322"/>
      <c r="AP67" s="322"/>
      <c r="AQ67" s="322"/>
      <c r="AR67" s="322"/>
      <c r="AS67" s="322"/>
      <c r="AT67" s="322"/>
      <c r="AU67" s="322"/>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322"/>
    </row>
    <row r="68" spans="1:78" ht="15" customHeight="1" x14ac:dyDescent="0.2">
      <c r="A68" s="313" t="str">
        <f t="shared" si="0"/>
        <v>INDEC-CM - 37440-11</v>
      </c>
      <c r="B68" s="313">
        <v>37440</v>
      </c>
      <c r="C68" s="320" t="s">
        <v>53</v>
      </c>
      <c r="D68" s="313">
        <v>11</v>
      </c>
      <c r="E68" s="316" t="s">
        <v>116</v>
      </c>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2"/>
      <c r="BM68" s="322"/>
      <c r="BN68" s="322"/>
      <c r="BO68" s="322"/>
      <c r="BP68" s="322"/>
      <c r="BQ68" s="322"/>
      <c r="BR68" s="322"/>
      <c r="BS68" s="322"/>
      <c r="BT68" s="322"/>
      <c r="BU68" s="322"/>
      <c r="BV68" s="322"/>
      <c r="BW68" s="322"/>
      <c r="BX68" s="322"/>
      <c r="BY68" s="322"/>
      <c r="BZ68" s="322"/>
    </row>
    <row r="69" spans="1:78" ht="15" customHeight="1" x14ac:dyDescent="0.2">
      <c r="A69" s="313" t="str">
        <f t="shared" si="0"/>
        <v>INDEC-CM - 44821-21</v>
      </c>
      <c r="B69" s="313">
        <v>44821</v>
      </c>
      <c r="C69" s="320" t="s">
        <v>53</v>
      </c>
      <c r="D69" s="313">
        <v>21</v>
      </c>
      <c r="E69" s="316" t="s">
        <v>117</v>
      </c>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c r="AO69" s="322"/>
      <c r="AP69" s="322"/>
      <c r="AQ69" s="322"/>
      <c r="AR69" s="322"/>
      <c r="AS69" s="322"/>
      <c r="AT69" s="322"/>
      <c r="AU69" s="322"/>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c r="BS69" s="322"/>
      <c r="BT69" s="322"/>
      <c r="BU69" s="322"/>
      <c r="BV69" s="322"/>
      <c r="BW69" s="322"/>
      <c r="BX69" s="322"/>
      <c r="BY69" s="322"/>
      <c r="BZ69" s="322"/>
    </row>
    <row r="70" spans="1:78" ht="15" customHeight="1" x14ac:dyDescent="0.2">
      <c r="A70" s="313" t="str">
        <f t="shared" ref="A70:A133" si="1">CONCATENATE("INDEC-CM - ",B70,C70,D70)</f>
        <v>INDEC-CM - 36320-31</v>
      </c>
      <c r="B70" s="313">
        <v>36320</v>
      </c>
      <c r="C70" s="320" t="s">
        <v>53</v>
      </c>
      <c r="D70" s="313">
        <v>31</v>
      </c>
      <c r="E70" s="316" t="s">
        <v>118</v>
      </c>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2"/>
      <c r="AN70" s="322"/>
      <c r="AO70" s="322"/>
      <c r="AP70" s="322"/>
      <c r="AQ70" s="322"/>
      <c r="AR70" s="322"/>
      <c r="AS70" s="322"/>
      <c r="AT70" s="322"/>
      <c r="AU70" s="322"/>
      <c r="AV70" s="322"/>
      <c r="AW70" s="322"/>
      <c r="AX70" s="322"/>
      <c r="AY70" s="322"/>
      <c r="AZ70" s="322"/>
      <c r="BA70" s="322"/>
      <c r="BB70" s="322"/>
      <c r="BC70" s="322"/>
      <c r="BD70" s="322"/>
      <c r="BE70" s="322"/>
      <c r="BF70" s="322"/>
      <c r="BG70" s="322"/>
      <c r="BH70" s="322"/>
      <c r="BI70" s="322"/>
      <c r="BJ70" s="322"/>
      <c r="BK70" s="322"/>
      <c r="BL70" s="322"/>
      <c r="BM70" s="322"/>
      <c r="BN70" s="322"/>
      <c r="BO70" s="322"/>
      <c r="BP70" s="322"/>
      <c r="BQ70" s="322"/>
      <c r="BR70" s="322"/>
      <c r="BS70" s="322"/>
      <c r="BT70" s="322"/>
      <c r="BU70" s="322"/>
      <c r="BV70" s="322"/>
      <c r="BW70" s="322"/>
      <c r="BX70" s="322"/>
      <c r="BY70" s="322"/>
      <c r="BZ70" s="322"/>
    </row>
    <row r="71" spans="1:78" ht="15" customHeight="1" x14ac:dyDescent="0.2">
      <c r="A71" s="313" t="str">
        <f t="shared" si="1"/>
        <v>INDEC-CM - 41278-12</v>
      </c>
      <c r="B71" s="313">
        <v>41278</v>
      </c>
      <c r="C71" s="320" t="s">
        <v>53</v>
      </c>
      <c r="D71" s="313">
        <v>12</v>
      </c>
      <c r="E71" s="323" t="s">
        <v>119</v>
      </c>
      <c r="F71" s="323"/>
      <c r="G71" s="323"/>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c r="AS71" s="322"/>
      <c r="AT71" s="322"/>
      <c r="AU71" s="322"/>
      <c r="AV71" s="322"/>
      <c r="AW71" s="322"/>
      <c r="AX71" s="322"/>
      <c r="AY71" s="322"/>
      <c r="AZ71" s="322"/>
      <c r="BA71" s="322"/>
      <c r="BB71" s="322"/>
      <c r="BC71" s="322"/>
      <c r="BD71" s="322"/>
      <c r="BE71" s="322"/>
      <c r="BF71" s="322"/>
      <c r="BG71" s="322"/>
      <c r="BH71" s="322"/>
      <c r="BI71" s="322"/>
      <c r="BJ71" s="322"/>
      <c r="BK71" s="322"/>
      <c r="BL71" s="322"/>
      <c r="BM71" s="322"/>
      <c r="BN71" s="322"/>
      <c r="BO71" s="322"/>
      <c r="BP71" s="322"/>
      <c r="BQ71" s="322"/>
      <c r="BR71" s="322"/>
      <c r="BS71" s="322"/>
      <c r="BT71" s="322"/>
      <c r="BU71" s="322"/>
      <c r="BV71" s="322"/>
      <c r="BW71" s="322"/>
      <c r="BX71" s="322"/>
      <c r="BY71" s="322"/>
      <c r="BZ71" s="322"/>
    </row>
    <row r="72" spans="1:78" ht="15" customHeight="1" x14ac:dyDescent="0.2">
      <c r="A72" s="313" t="str">
        <f t="shared" si="1"/>
        <v>INDEC-CM - 41278-11</v>
      </c>
      <c r="B72" s="313">
        <v>41278</v>
      </c>
      <c r="C72" s="320" t="s">
        <v>53</v>
      </c>
      <c r="D72" s="313">
        <v>11</v>
      </c>
      <c r="E72" s="323" t="s">
        <v>120</v>
      </c>
      <c r="F72" s="323"/>
      <c r="G72" s="323"/>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c r="BR72" s="322"/>
      <c r="BS72" s="322"/>
      <c r="BT72" s="322"/>
      <c r="BU72" s="322"/>
      <c r="BV72" s="322"/>
      <c r="BW72" s="322"/>
      <c r="BX72" s="322"/>
      <c r="BY72" s="322"/>
      <c r="BZ72" s="322"/>
    </row>
    <row r="73" spans="1:78" ht="15" customHeight="1" x14ac:dyDescent="0.2">
      <c r="A73" s="313" t="str">
        <f t="shared" si="1"/>
        <v>INDEC-CM - 36320-41</v>
      </c>
      <c r="B73" s="313">
        <v>36320</v>
      </c>
      <c r="C73" s="320" t="s">
        <v>53</v>
      </c>
      <c r="D73" s="313">
        <v>41</v>
      </c>
      <c r="E73" s="316" t="s">
        <v>121</v>
      </c>
      <c r="H73" s="322"/>
      <c r="I73" s="322"/>
      <c r="J73" s="322"/>
      <c r="K73" s="322"/>
      <c r="L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c r="BF73" s="322"/>
      <c r="BG73" s="322"/>
      <c r="BH73" s="322"/>
      <c r="BI73" s="322"/>
      <c r="BJ73" s="322"/>
      <c r="BK73" s="322"/>
      <c r="BL73" s="322"/>
      <c r="BM73" s="322"/>
      <c r="BN73" s="322"/>
      <c r="BO73" s="322"/>
      <c r="BP73" s="322"/>
      <c r="BQ73" s="322"/>
      <c r="BR73" s="322"/>
      <c r="BS73" s="322"/>
      <c r="BT73" s="322"/>
      <c r="BU73" s="322"/>
      <c r="BV73" s="322"/>
      <c r="BW73" s="322"/>
      <c r="BX73" s="322"/>
      <c r="BY73" s="322"/>
      <c r="BZ73" s="322"/>
    </row>
    <row r="74" spans="1:78" ht="15" customHeight="1" x14ac:dyDescent="0.2">
      <c r="A74" s="313" t="str">
        <f t="shared" si="1"/>
        <v>INDEC-CM - 41516-21</v>
      </c>
      <c r="B74" s="313">
        <v>41516</v>
      </c>
      <c r="C74" s="320" t="s">
        <v>53</v>
      </c>
      <c r="D74" s="313">
        <v>21</v>
      </c>
      <c r="E74" s="316" t="s">
        <v>122</v>
      </c>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c r="BF74" s="322"/>
      <c r="BG74" s="322"/>
      <c r="BH74" s="322"/>
      <c r="BI74" s="322"/>
      <c r="BJ74" s="322"/>
      <c r="BK74" s="322"/>
      <c r="BL74" s="322"/>
      <c r="BM74" s="322"/>
      <c r="BN74" s="322"/>
      <c r="BO74" s="322"/>
      <c r="BP74" s="322"/>
      <c r="BQ74" s="322"/>
      <c r="BR74" s="322"/>
      <c r="BS74" s="322"/>
      <c r="BT74" s="322"/>
      <c r="BU74" s="322"/>
      <c r="BV74" s="322"/>
      <c r="BW74" s="322"/>
      <c r="BX74" s="322"/>
      <c r="BY74" s="322"/>
      <c r="BZ74" s="322"/>
    </row>
    <row r="75" spans="1:78" s="326" customFormat="1" ht="15" customHeight="1" x14ac:dyDescent="0.2">
      <c r="A75" s="324" t="str">
        <f t="shared" si="1"/>
        <v>INDEC-CM - 41278-22</v>
      </c>
      <c r="B75" s="324">
        <v>41278</v>
      </c>
      <c r="C75" s="325" t="s">
        <v>53</v>
      </c>
      <c r="D75" s="324">
        <v>22</v>
      </c>
      <c r="E75" s="328" t="s">
        <v>123</v>
      </c>
      <c r="F75" s="328"/>
      <c r="G75" s="328"/>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327"/>
      <c r="AR75" s="327"/>
      <c r="AS75" s="327"/>
      <c r="AT75" s="327"/>
      <c r="AU75" s="327"/>
      <c r="AV75" s="327"/>
      <c r="AW75" s="327"/>
      <c r="AX75" s="327"/>
      <c r="AY75" s="327"/>
      <c r="AZ75" s="327"/>
      <c r="BA75" s="327"/>
      <c r="BB75" s="327"/>
      <c r="BC75" s="327"/>
      <c r="BD75" s="327"/>
      <c r="BE75" s="327"/>
      <c r="BF75" s="327"/>
      <c r="BG75" s="327"/>
      <c r="BH75" s="327"/>
      <c r="BI75" s="327"/>
      <c r="BJ75" s="327"/>
      <c r="BK75" s="327"/>
      <c r="BL75" s="327"/>
      <c r="BM75" s="327"/>
      <c r="BN75" s="327"/>
      <c r="BO75" s="327"/>
      <c r="BP75" s="327"/>
      <c r="BQ75" s="327"/>
      <c r="BR75" s="327"/>
      <c r="BS75" s="327"/>
      <c r="BT75" s="327"/>
      <c r="BU75" s="327"/>
      <c r="BV75" s="327"/>
      <c r="BW75" s="327"/>
      <c r="BX75" s="327"/>
      <c r="BY75" s="327"/>
      <c r="BZ75" s="327"/>
    </row>
    <row r="76" spans="1:78" ht="15" customHeight="1" x14ac:dyDescent="0.2">
      <c r="A76" s="313" t="str">
        <f t="shared" si="1"/>
        <v>INDEC-CM - 46350-11</v>
      </c>
      <c r="B76" s="313">
        <v>46350</v>
      </c>
      <c r="C76" s="320" t="s">
        <v>53</v>
      </c>
      <c r="D76" s="313">
        <v>11</v>
      </c>
      <c r="E76" s="316" t="s">
        <v>124</v>
      </c>
      <c r="H76" s="322"/>
      <c r="I76" s="322"/>
      <c r="J76" s="322"/>
      <c r="K76" s="322"/>
      <c r="L76" s="322"/>
      <c r="M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c r="BF76" s="322"/>
      <c r="BG76" s="322"/>
      <c r="BH76" s="322"/>
      <c r="BI76" s="322"/>
      <c r="BJ76" s="322"/>
      <c r="BK76" s="322"/>
      <c r="BL76" s="322"/>
      <c r="BM76" s="322"/>
      <c r="BN76" s="322"/>
      <c r="BO76" s="322"/>
      <c r="BP76" s="322"/>
      <c r="BQ76" s="322"/>
      <c r="BR76" s="322"/>
      <c r="BS76" s="322"/>
      <c r="BT76" s="322"/>
      <c r="BU76" s="322"/>
      <c r="BV76" s="322"/>
      <c r="BW76" s="322"/>
      <c r="BX76" s="322"/>
      <c r="BY76" s="322"/>
      <c r="BZ76" s="322"/>
    </row>
    <row r="77" spans="1:78" ht="15" customHeight="1" x14ac:dyDescent="0.2">
      <c r="A77" s="313" t="str">
        <f t="shared" si="1"/>
        <v>INDEC-CM - 41278-41</v>
      </c>
      <c r="B77" s="313">
        <v>41278</v>
      </c>
      <c r="C77" s="320" t="s">
        <v>53</v>
      </c>
      <c r="D77" s="313">
        <v>41</v>
      </c>
      <c r="E77" s="323" t="s">
        <v>125</v>
      </c>
      <c r="F77" s="323"/>
      <c r="G77" s="323"/>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c r="BF77" s="322"/>
      <c r="BG77" s="322"/>
      <c r="BH77" s="322"/>
      <c r="BI77" s="322"/>
      <c r="BJ77" s="322"/>
      <c r="BK77" s="322"/>
      <c r="BL77" s="322"/>
      <c r="BM77" s="322"/>
      <c r="BN77" s="322"/>
      <c r="BO77" s="322"/>
      <c r="BP77" s="322"/>
      <c r="BQ77" s="322"/>
      <c r="BR77" s="322"/>
      <c r="BS77" s="322"/>
      <c r="BT77" s="322"/>
      <c r="BU77" s="322"/>
      <c r="BV77" s="322"/>
      <c r="BW77" s="322"/>
      <c r="BX77" s="322"/>
      <c r="BY77" s="322"/>
      <c r="BZ77" s="322"/>
    </row>
    <row r="78" spans="1:78" ht="15" customHeight="1" x14ac:dyDescent="0.2">
      <c r="A78" s="313" t="str">
        <f t="shared" si="1"/>
        <v>INDEC-CM - 42999-11</v>
      </c>
      <c r="B78" s="313">
        <v>42999</v>
      </c>
      <c r="C78" s="320" t="s">
        <v>53</v>
      </c>
      <c r="D78" s="313">
        <v>11</v>
      </c>
      <c r="E78" s="316" t="s">
        <v>126</v>
      </c>
      <c r="H78" s="322"/>
      <c r="I78" s="322"/>
      <c r="J78" s="322"/>
      <c r="K78" s="322"/>
      <c r="L78" s="322"/>
      <c r="M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c r="BF78" s="322"/>
      <c r="BG78" s="322"/>
      <c r="BH78" s="322"/>
      <c r="BI78" s="322"/>
      <c r="BJ78" s="322"/>
      <c r="BK78" s="322"/>
      <c r="BL78" s="322"/>
      <c r="BM78" s="322"/>
      <c r="BN78" s="322"/>
      <c r="BO78" s="322"/>
      <c r="BP78" s="322"/>
      <c r="BQ78" s="322"/>
      <c r="BR78" s="322"/>
      <c r="BS78" s="322"/>
      <c r="BT78" s="322"/>
      <c r="BU78" s="322"/>
      <c r="BV78" s="322"/>
      <c r="BW78" s="322"/>
      <c r="BX78" s="322"/>
      <c r="BY78" s="322"/>
      <c r="BZ78" s="322"/>
    </row>
    <row r="79" spans="1:78" ht="15" customHeight="1" x14ac:dyDescent="0.2">
      <c r="A79" s="313" t="str">
        <f t="shared" si="1"/>
        <v>INDEC-CM - 36320-51</v>
      </c>
      <c r="B79" s="313">
        <v>36320</v>
      </c>
      <c r="C79" s="320" t="s">
        <v>53</v>
      </c>
      <c r="D79" s="313">
        <v>51</v>
      </c>
      <c r="E79" s="316" t="s">
        <v>127</v>
      </c>
      <c r="H79" s="322"/>
      <c r="I79" s="322"/>
      <c r="J79" s="322"/>
      <c r="K79" s="322"/>
      <c r="L79" s="322"/>
      <c r="M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c r="BW79" s="322"/>
      <c r="BX79" s="322"/>
      <c r="BY79" s="322"/>
      <c r="BZ79" s="322"/>
    </row>
    <row r="80" spans="1:78" ht="15" customHeight="1" x14ac:dyDescent="0.2">
      <c r="A80" s="313" t="str">
        <f t="shared" si="1"/>
        <v>INDEC-CM - 31600-12</v>
      </c>
      <c r="B80" s="313">
        <v>31600</v>
      </c>
      <c r="C80" s="320" t="s">
        <v>53</v>
      </c>
      <c r="D80" s="313">
        <v>12</v>
      </c>
      <c r="E80" s="316" t="s">
        <v>128</v>
      </c>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322"/>
      <c r="BU80" s="322"/>
      <c r="BV80" s="322"/>
      <c r="BW80" s="322"/>
      <c r="BX80" s="322"/>
      <c r="BY80" s="322"/>
      <c r="BZ80" s="322"/>
    </row>
    <row r="81" spans="1:78" ht="15" customHeight="1" x14ac:dyDescent="0.2">
      <c r="A81" s="313" t="str">
        <f t="shared" si="1"/>
        <v>INDEC-CM - 36950-11</v>
      </c>
      <c r="B81" s="313">
        <v>36950</v>
      </c>
      <c r="C81" s="320" t="s">
        <v>53</v>
      </c>
      <c r="D81" s="313">
        <v>11</v>
      </c>
      <c r="E81" s="316" t="s">
        <v>129</v>
      </c>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U81" s="322"/>
      <c r="BV81" s="322"/>
      <c r="BW81" s="322"/>
      <c r="BX81" s="322"/>
      <c r="BY81" s="322"/>
      <c r="BZ81" s="322"/>
    </row>
    <row r="82" spans="1:78" ht="15" customHeight="1" x14ac:dyDescent="0.2">
      <c r="A82" s="313" t="str">
        <f t="shared" si="1"/>
        <v>INDEC-CM - 31600-11</v>
      </c>
      <c r="B82" s="313">
        <v>31600</v>
      </c>
      <c r="C82" s="320" t="s">
        <v>53</v>
      </c>
      <c r="D82" s="313">
        <v>11</v>
      </c>
      <c r="E82" s="316" t="s">
        <v>130</v>
      </c>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322"/>
      <c r="BU82" s="322"/>
      <c r="BV82" s="322"/>
      <c r="BW82" s="322"/>
      <c r="BX82" s="322"/>
      <c r="BY82" s="322"/>
      <c r="BZ82" s="322"/>
    </row>
    <row r="83" spans="1:78" ht="15" customHeight="1" x14ac:dyDescent="0.2">
      <c r="A83" s="313" t="str">
        <f t="shared" si="1"/>
        <v>INDEC-CM - 37112-11</v>
      </c>
      <c r="B83" s="313">
        <v>37112</v>
      </c>
      <c r="C83" s="320" t="s">
        <v>53</v>
      </c>
      <c r="D83" s="313">
        <v>11</v>
      </c>
      <c r="E83" s="316" t="s">
        <v>131</v>
      </c>
      <c r="H83" s="322"/>
      <c r="I83" s="322"/>
      <c r="J83" s="322"/>
      <c r="K83" s="322"/>
      <c r="L83" s="322"/>
      <c r="M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22"/>
      <c r="BW83" s="322"/>
      <c r="BX83" s="322"/>
      <c r="BY83" s="322"/>
      <c r="BZ83" s="322"/>
    </row>
    <row r="84" spans="1:78" ht="15" customHeight="1" x14ac:dyDescent="0.2">
      <c r="A84" s="313" t="str">
        <f t="shared" si="1"/>
        <v>INDEC-CM - 41278-31</v>
      </c>
      <c r="B84" s="313">
        <v>41278</v>
      </c>
      <c r="C84" s="320" t="s">
        <v>53</v>
      </c>
      <c r="D84" s="313">
        <v>31</v>
      </c>
      <c r="E84" s="323" t="s">
        <v>132</v>
      </c>
      <c r="F84" s="323"/>
      <c r="G84" s="323"/>
      <c r="H84" s="322"/>
      <c r="I84" s="322"/>
      <c r="J84" s="322"/>
      <c r="K84" s="322"/>
      <c r="L84" s="322"/>
      <c r="M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c r="BF84" s="322"/>
      <c r="BG84" s="322"/>
      <c r="BH84" s="322"/>
      <c r="BI84" s="322"/>
      <c r="BJ84" s="322"/>
      <c r="BK84" s="322"/>
      <c r="BL84" s="322"/>
      <c r="BM84" s="322"/>
      <c r="BN84" s="322"/>
      <c r="BO84" s="322"/>
      <c r="BP84" s="322"/>
      <c r="BQ84" s="322"/>
      <c r="BR84" s="322"/>
      <c r="BS84" s="322"/>
      <c r="BT84" s="322"/>
      <c r="BU84" s="322"/>
      <c r="BV84" s="322"/>
      <c r="BW84" s="322"/>
      <c r="BX84" s="322"/>
      <c r="BY84" s="322"/>
      <c r="BZ84" s="322"/>
    </row>
    <row r="85" spans="1:78" ht="15" customHeight="1" x14ac:dyDescent="0.2">
      <c r="A85" s="313" t="str">
        <f t="shared" si="1"/>
        <v>INDEC-CM - 41278-13</v>
      </c>
      <c r="B85" s="313">
        <v>41278</v>
      </c>
      <c r="C85" s="320" t="s">
        <v>53</v>
      </c>
      <c r="D85" s="313">
        <v>13</v>
      </c>
      <c r="E85" s="323" t="s">
        <v>133</v>
      </c>
      <c r="F85" s="323"/>
      <c r="G85" s="323"/>
      <c r="H85" s="322"/>
      <c r="I85" s="322"/>
      <c r="J85" s="322"/>
      <c r="K85" s="322"/>
      <c r="L85" s="322"/>
      <c r="M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c r="BF85" s="322"/>
      <c r="BG85" s="322"/>
      <c r="BH85" s="322"/>
      <c r="BI85" s="322"/>
      <c r="BJ85" s="322"/>
      <c r="BK85" s="322"/>
      <c r="BL85" s="322"/>
      <c r="BM85" s="322"/>
      <c r="BN85" s="322"/>
      <c r="BO85" s="322"/>
      <c r="BP85" s="322"/>
      <c r="BQ85" s="322"/>
      <c r="BR85" s="322"/>
      <c r="BS85" s="322"/>
      <c r="BT85" s="322"/>
      <c r="BU85" s="322"/>
      <c r="BV85" s="322"/>
      <c r="BW85" s="322"/>
      <c r="BX85" s="322"/>
      <c r="BY85" s="322"/>
      <c r="BZ85" s="322"/>
    </row>
    <row r="86" spans="1:78" ht="15" customHeight="1" x14ac:dyDescent="0.2">
      <c r="A86" s="313" t="str">
        <f t="shared" si="1"/>
        <v>INDEC-CM - 37570-11</v>
      </c>
      <c r="B86" s="313">
        <v>37570</v>
      </c>
      <c r="C86" s="320" t="s">
        <v>53</v>
      </c>
      <c r="D86" s="313">
        <v>11</v>
      </c>
      <c r="E86" s="323" t="s">
        <v>134</v>
      </c>
      <c r="F86" s="323"/>
      <c r="G86" s="323"/>
      <c r="H86" s="322"/>
      <c r="I86" s="322"/>
      <c r="J86" s="322"/>
      <c r="K86" s="322"/>
      <c r="L86" s="322"/>
      <c r="M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row>
    <row r="87" spans="1:78" ht="15" customHeight="1" x14ac:dyDescent="0.2">
      <c r="A87" s="313" t="str">
        <f t="shared" si="1"/>
        <v>INDEC-CM - 43220-11</v>
      </c>
      <c r="B87" s="313">
        <v>43220</v>
      </c>
      <c r="C87" s="320" t="s">
        <v>53</v>
      </c>
      <c r="D87" s="313">
        <v>11</v>
      </c>
      <c r="E87" s="316" t="s">
        <v>135</v>
      </c>
      <c r="H87" s="322"/>
      <c r="I87" s="322"/>
      <c r="J87" s="322"/>
      <c r="K87" s="322"/>
      <c r="L87" s="322"/>
      <c r="M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row>
    <row r="88" spans="1:78" ht="15" customHeight="1" x14ac:dyDescent="0.2">
      <c r="A88" s="313" t="str">
        <f t="shared" si="1"/>
        <v>INDEC-CM - 43220-12</v>
      </c>
      <c r="B88" s="313">
        <v>43220</v>
      </c>
      <c r="C88" s="320" t="s">
        <v>53</v>
      </c>
      <c r="D88" s="313">
        <v>12</v>
      </c>
      <c r="E88" s="316" t="s">
        <v>136</v>
      </c>
      <c r="H88" s="322"/>
      <c r="I88" s="322"/>
      <c r="J88" s="322"/>
      <c r="K88" s="322"/>
      <c r="L88" s="322"/>
      <c r="M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c r="BF88" s="322"/>
      <c r="BG88" s="322"/>
      <c r="BH88" s="322"/>
      <c r="BI88" s="322"/>
      <c r="BJ88" s="322"/>
      <c r="BK88" s="322"/>
      <c r="BL88" s="322"/>
      <c r="BM88" s="322"/>
      <c r="BN88" s="322"/>
      <c r="BO88" s="322"/>
      <c r="BP88" s="322"/>
      <c r="BQ88" s="322"/>
      <c r="BR88" s="322"/>
      <c r="BS88" s="322"/>
      <c r="BT88" s="322"/>
      <c r="BU88" s="322"/>
      <c r="BV88" s="322"/>
      <c r="BW88" s="322"/>
      <c r="BX88" s="322"/>
      <c r="BY88" s="322"/>
      <c r="BZ88" s="322"/>
    </row>
    <row r="89" spans="1:78" ht="15" customHeight="1" x14ac:dyDescent="0.2">
      <c r="A89" s="313" t="str">
        <f t="shared" si="1"/>
        <v>INDEC-CM - 43220-21</v>
      </c>
      <c r="B89" s="313">
        <v>43220</v>
      </c>
      <c r="C89" s="320" t="s">
        <v>53</v>
      </c>
      <c r="D89" s="313">
        <v>21</v>
      </c>
      <c r="E89" s="316" t="s">
        <v>137</v>
      </c>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c r="BF89" s="322"/>
      <c r="BG89" s="322"/>
      <c r="BH89" s="322"/>
      <c r="BI89" s="322"/>
      <c r="BJ89" s="322"/>
      <c r="BK89" s="322"/>
      <c r="BL89" s="322"/>
      <c r="BM89" s="322"/>
      <c r="BN89" s="322"/>
      <c r="BO89" s="322"/>
      <c r="BP89" s="322"/>
      <c r="BQ89" s="322"/>
      <c r="BR89" s="322"/>
      <c r="BS89" s="322"/>
      <c r="BT89" s="322"/>
      <c r="BU89" s="322"/>
      <c r="BV89" s="322"/>
      <c r="BW89" s="322"/>
      <c r="BX89" s="322"/>
      <c r="BY89" s="322"/>
      <c r="BZ89" s="322"/>
    </row>
    <row r="90" spans="1:78" ht="15" customHeight="1" x14ac:dyDescent="0.2">
      <c r="A90" s="313" t="str">
        <f t="shared" si="1"/>
        <v>INDEC-CM - 43220-22</v>
      </c>
      <c r="B90" s="313">
        <v>43220</v>
      </c>
      <c r="C90" s="320" t="s">
        <v>53</v>
      </c>
      <c r="D90" s="313">
        <v>22</v>
      </c>
      <c r="E90" s="316" t="s">
        <v>138</v>
      </c>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c r="BF90" s="322"/>
      <c r="BG90" s="322"/>
      <c r="BH90" s="322"/>
      <c r="BI90" s="322"/>
      <c r="BJ90" s="322"/>
      <c r="BK90" s="322"/>
      <c r="BL90" s="322"/>
      <c r="BM90" s="322"/>
      <c r="BN90" s="322"/>
      <c r="BO90" s="322"/>
      <c r="BP90" s="322"/>
      <c r="BQ90" s="322"/>
      <c r="BR90" s="322"/>
      <c r="BS90" s="322"/>
      <c r="BT90" s="322"/>
      <c r="BU90" s="322"/>
      <c r="BV90" s="322"/>
      <c r="BW90" s="322"/>
      <c r="BX90" s="322"/>
      <c r="BY90" s="322"/>
      <c r="BZ90" s="322"/>
    </row>
    <row r="91" spans="1:78" ht="15" customHeight="1" x14ac:dyDescent="0.2">
      <c r="A91" s="313" t="str">
        <f t="shared" si="1"/>
        <v>INDEC-CM - 43220-23</v>
      </c>
      <c r="B91" s="313">
        <v>43220</v>
      </c>
      <c r="C91" s="320" t="s">
        <v>53</v>
      </c>
      <c r="D91" s="313">
        <v>23</v>
      </c>
      <c r="E91" s="316" t="s">
        <v>139</v>
      </c>
      <c r="H91" s="322"/>
      <c r="I91" s="322"/>
      <c r="J91" s="322"/>
      <c r="K91" s="322"/>
      <c r="L91" s="322"/>
      <c r="M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322"/>
      <c r="BI91" s="322"/>
      <c r="BJ91" s="322"/>
      <c r="BK91" s="322"/>
      <c r="BL91" s="322"/>
      <c r="BM91" s="322"/>
      <c r="BN91" s="322"/>
      <c r="BO91" s="322"/>
      <c r="BP91" s="322"/>
      <c r="BQ91" s="322"/>
      <c r="BR91" s="322"/>
      <c r="BS91" s="322"/>
      <c r="BT91" s="322"/>
      <c r="BU91" s="322"/>
      <c r="BV91" s="322"/>
      <c r="BW91" s="322"/>
      <c r="BX91" s="322"/>
      <c r="BY91" s="322"/>
      <c r="BZ91" s="322"/>
    </row>
    <row r="92" spans="1:78" ht="15" customHeight="1" x14ac:dyDescent="0.2">
      <c r="A92" s="313" t="str">
        <f t="shared" si="1"/>
        <v>INDEC-CM - 43220-31</v>
      </c>
      <c r="B92" s="313">
        <v>43220</v>
      </c>
      <c r="C92" s="320" t="s">
        <v>53</v>
      </c>
      <c r="D92" s="313">
        <v>31</v>
      </c>
      <c r="E92" s="316" t="s">
        <v>140</v>
      </c>
      <c r="H92" s="322"/>
      <c r="I92" s="322"/>
      <c r="J92" s="322"/>
      <c r="K92" s="322"/>
      <c r="L92" s="322"/>
      <c r="M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322"/>
      <c r="BR92" s="322"/>
      <c r="BS92" s="322"/>
      <c r="BT92" s="322"/>
      <c r="BU92" s="322"/>
      <c r="BV92" s="322"/>
      <c r="BW92" s="322"/>
      <c r="BX92" s="322"/>
      <c r="BY92" s="322"/>
      <c r="BZ92" s="322"/>
    </row>
    <row r="93" spans="1:78" ht="15" customHeight="1" x14ac:dyDescent="0.2">
      <c r="A93" s="313" t="str">
        <f t="shared" si="1"/>
        <v>INDEC-CM - 43220-32</v>
      </c>
      <c r="B93" s="313">
        <v>43220</v>
      </c>
      <c r="C93" s="320" t="s">
        <v>53</v>
      </c>
      <c r="D93" s="313">
        <v>32</v>
      </c>
      <c r="E93" s="316" t="s">
        <v>141</v>
      </c>
      <c r="H93" s="322"/>
      <c r="I93" s="322"/>
      <c r="J93" s="322"/>
      <c r="K93" s="322"/>
      <c r="L93" s="322"/>
      <c r="M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322"/>
    </row>
    <row r="94" spans="1:78" ht="15" customHeight="1" x14ac:dyDescent="0.2">
      <c r="A94" s="313" t="str">
        <f t="shared" si="1"/>
        <v>INDEC-CM - 41278-32</v>
      </c>
      <c r="B94" s="313">
        <v>41278</v>
      </c>
      <c r="C94" s="320" t="s">
        <v>53</v>
      </c>
      <c r="D94" s="313">
        <v>32</v>
      </c>
      <c r="E94" s="323" t="s">
        <v>142</v>
      </c>
      <c r="F94" s="323"/>
      <c r="G94" s="323"/>
      <c r="H94" s="322"/>
      <c r="I94" s="322"/>
      <c r="J94" s="322"/>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2"/>
      <c r="BM94" s="322"/>
      <c r="BN94" s="322"/>
      <c r="BO94" s="322"/>
      <c r="BP94" s="322"/>
      <c r="BQ94" s="322"/>
      <c r="BR94" s="322"/>
      <c r="BS94" s="322"/>
      <c r="BT94" s="322"/>
      <c r="BU94" s="322"/>
      <c r="BV94" s="322"/>
      <c r="BW94" s="322"/>
      <c r="BX94" s="322"/>
      <c r="BY94" s="322"/>
      <c r="BZ94" s="322"/>
    </row>
    <row r="95" spans="1:78" ht="15" customHeight="1" x14ac:dyDescent="0.2">
      <c r="A95" s="313" t="str">
        <f t="shared" si="1"/>
        <v>INDEC-CM - 36320-32</v>
      </c>
      <c r="B95" s="313">
        <v>36320</v>
      </c>
      <c r="C95" s="320" t="s">
        <v>53</v>
      </c>
      <c r="D95" s="313">
        <v>32</v>
      </c>
      <c r="E95" s="316" t="s">
        <v>143</v>
      </c>
      <c r="H95" s="322"/>
      <c r="I95" s="322"/>
      <c r="J95" s="322"/>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c r="BF95" s="322"/>
      <c r="BG95" s="322"/>
      <c r="BH95" s="322"/>
      <c r="BI95" s="322"/>
      <c r="BJ95" s="322"/>
      <c r="BK95" s="322"/>
      <c r="BL95" s="322"/>
      <c r="BM95" s="322"/>
      <c r="BN95" s="322"/>
      <c r="BO95" s="322"/>
      <c r="BP95" s="322"/>
      <c r="BQ95" s="322"/>
      <c r="BR95" s="322"/>
      <c r="BS95" s="322"/>
      <c r="BT95" s="322"/>
      <c r="BU95" s="322"/>
      <c r="BV95" s="322"/>
      <c r="BW95" s="322"/>
      <c r="BX95" s="322"/>
      <c r="BY95" s="322"/>
      <c r="BZ95" s="322"/>
    </row>
    <row r="96" spans="1:78" s="326" customFormat="1" ht="15" customHeight="1" x14ac:dyDescent="0.2">
      <c r="A96" s="324" t="str">
        <f t="shared" si="1"/>
        <v>INDEC-CM - 41278-23</v>
      </c>
      <c r="B96" s="324">
        <v>41278</v>
      </c>
      <c r="C96" s="325" t="s">
        <v>53</v>
      </c>
      <c r="D96" s="324">
        <v>23</v>
      </c>
      <c r="E96" s="328" t="s">
        <v>144</v>
      </c>
      <c r="F96" s="328"/>
      <c r="G96" s="328"/>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H96" s="327"/>
      <c r="AI96" s="327"/>
      <c r="AJ96" s="327"/>
      <c r="AK96" s="327"/>
      <c r="AL96" s="327"/>
      <c r="AM96" s="327"/>
      <c r="AN96" s="327"/>
      <c r="AO96" s="327"/>
      <c r="AP96" s="327"/>
      <c r="AQ96" s="327"/>
      <c r="AR96" s="327"/>
      <c r="AS96" s="327"/>
      <c r="AT96" s="327"/>
      <c r="AU96" s="327"/>
      <c r="AV96" s="327"/>
      <c r="AW96" s="327"/>
      <c r="AX96" s="327"/>
      <c r="AY96" s="327"/>
      <c r="AZ96" s="327"/>
      <c r="BA96" s="327"/>
      <c r="BB96" s="327"/>
      <c r="BC96" s="327"/>
      <c r="BD96" s="327"/>
      <c r="BE96" s="327"/>
      <c r="BF96" s="327"/>
      <c r="BG96" s="327"/>
      <c r="BH96" s="327"/>
      <c r="BI96" s="327"/>
      <c r="BJ96" s="327"/>
      <c r="BK96" s="327"/>
      <c r="BL96" s="327"/>
      <c r="BM96" s="327"/>
      <c r="BN96" s="327"/>
      <c r="BO96" s="327"/>
      <c r="BP96" s="327"/>
      <c r="BQ96" s="327"/>
      <c r="BR96" s="327"/>
      <c r="BS96" s="327"/>
      <c r="BT96" s="327"/>
      <c r="BU96" s="327"/>
      <c r="BV96" s="327"/>
      <c r="BW96" s="327"/>
      <c r="BX96" s="327"/>
      <c r="BY96" s="327"/>
      <c r="BZ96" s="327"/>
    </row>
    <row r="97" spans="1:78" ht="15" customHeight="1" x14ac:dyDescent="0.2">
      <c r="A97" s="313" t="str">
        <f t="shared" si="1"/>
        <v>INDEC-CM - 35110-11</v>
      </c>
      <c r="B97" s="313">
        <v>35110</v>
      </c>
      <c r="C97" s="320" t="s">
        <v>53</v>
      </c>
      <c r="D97" s="313">
        <v>11</v>
      </c>
      <c r="E97" s="316" t="s">
        <v>145</v>
      </c>
      <c r="H97" s="322"/>
      <c r="I97" s="32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c r="BF97" s="322"/>
      <c r="BG97" s="322"/>
      <c r="BH97" s="322"/>
      <c r="BI97" s="322"/>
      <c r="BJ97" s="322"/>
      <c r="BK97" s="322"/>
      <c r="BL97" s="322"/>
      <c r="BM97" s="322"/>
      <c r="BN97" s="322"/>
      <c r="BO97" s="322"/>
      <c r="BP97" s="322"/>
      <c r="BQ97" s="322"/>
      <c r="BR97" s="322"/>
      <c r="BS97" s="322"/>
      <c r="BT97" s="322"/>
      <c r="BU97" s="322"/>
      <c r="BV97" s="322"/>
      <c r="BW97" s="322"/>
      <c r="BX97" s="322"/>
      <c r="BY97" s="322"/>
      <c r="BZ97" s="322"/>
    </row>
    <row r="98" spans="1:78" ht="15" customHeight="1" x14ac:dyDescent="0.2">
      <c r="A98" s="313" t="str">
        <f t="shared" si="1"/>
        <v>INDEC-CM - 35110-12</v>
      </c>
      <c r="B98" s="313">
        <v>35110</v>
      </c>
      <c r="C98" s="320" t="s">
        <v>53</v>
      </c>
      <c r="D98" s="313">
        <v>12</v>
      </c>
      <c r="E98" s="316" t="s">
        <v>146</v>
      </c>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c r="BF98" s="322"/>
      <c r="BG98" s="322"/>
      <c r="BH98" s="322"/>
      <c r="BI98" s="322"/>
      <c r="BJ98" s="322"/>
      <c r="BK98" s="322"/>
      <c r="BL98" s="322"/>
      <c r="BM98" s="322"/>
      <c r="BN98" s="322"/>
      <c r="BO98" s="322"/>
      <c r="BP98" s="322"/>
      <c r="BQ98" s="322"/>
      <c r="BR98" s="322"/>
      <c r="BS98" s="322"/>
      <c r="BT98" s="322"/>
      <c r="BU98" s="322"/>
      <c r="BV98" s="322"/>
      <c r="BW98" s="322"/>
      <c r="BX98" s="322"/>
      <c r="BY98" s="322"/>
      <c r="BZ98" s="322"/>
    </row>
    <row r="99" spans="1:78" ht="15" customHeight="1" x14ac:dyDescent="0.2">
      <c r="A99" s="313" t="str">
        <f t="shared" si="1"/>
        <v>INDEC-CM - 35110-21</v>
      </c>
      <c r="B99" s="313">
        <v>35110</v>
      </c>
      <c r="C99" s="320" t="s">
        <v>53</v>
      </c>
      <c r="D99" s="313">
        <v>21</v>
      </c>
      <c r="E99" s="316" t="s">
        <v>147</v>
      </c>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c r="BF99" s="322"/>
      <c r="BG99" s="322"/>
      <c r="BH99" s="322"/>
      <c r="BI99" s="322"/>
      <c r="BJ99" s="322"/>
      <c r="BK99" s="322"/>
      <c r="BL99" s="322"/>
      <c r="BM99" s="322"/>
      <c r="BN99" s="322"/>
      <c r="BO99" s="322"/>
      <c r="BP99" s="322"/>
      <c r="BQ99" s="322"/>
      <c r="BR99" s="322"/>
      <c r="BS99" s="322"/>
      <c r="BT99" s="322"/>
      <c r="BU99" s="322"/>
      <c r="BV99" s="322"/>
      <c r="BW99" s="322"/>
      <c r="BX99" s="322"/>
      <c r="BY99" s="322"/>
      <c r="BZ99" s="322"/>
    </row>
    <row r="100" spans="1:78" ht="15" customHeight="1" x14ac:dyDescent="0.2">
      <c r="A100" s="313" t="str">
        <f t="shared" si="1"/>
        <v>INDEC-CM - 35110-22</v>
      </c>
      <c r="B100" s="313">
        <v>35110</v>
      </c>
      <c r="C100" s="320" t="s">
        <v>53</v>
      </c>
      <c r="D100" s="313">
        <v>22</v>
      </c>
      <c r="E100" s="316" t="s">
        <v>148</v>
      </c>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c r="BF100" s="322"/>
      <c r="BG100" s="322"/>
      <c r="BH100" s="322"/>
      <c r="BI100" s="322"/>
      <c r="BJ100" s="322"/>
      <c r="BK100" s="322"/>
      <c r="BL100" s="322"/>
      <c r="BM100" s="322"/>
      <c r="BN100" s="322"/>
      <c r="BO100" s="322"/>
      <c r="BP100" s="322"/>
      <c r="BQ100" s="322"/>
      <c r="BR100" s="322"/>
      <c r="BS100" s="322"/>
      <c r="BT100" s="322"/>
      <c r="BU100" s="322"/>
      <c r="BV100" s="322"/>
      <c r="BW100" s="322"/>
      <c r="BX100" s="322"/>
      <c r="BY100" s="322"/>
      <c r="BZ100" s="322"/>
    </row>
    <row r="101" spans="1:78" ht="15" customHeight="1" x14ac:dyDescent="0.2">
      <c r="A101" s="313" t="str">
        <f t="shared" si="1"/>
        <v>INDEC-CM - 41547-11</v>
      </c>
      <c r="B101" s="313">
        <v>41547</v>
      </c>
      <c r="C101" s="320" t="s">
        <v>53</v>
      </c>
      <c r="D101" s="313">
        <v>11</v>
      </c>
      <c r="E101" s="316" t="s">
        <v>149</v>
      </c>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c r="BW101" s="322"/>
      <c r="BX101" s="322"/>
      <c r="BY101" s="322"/>
      <c r="BZ101" s="322"/>
    </row>
    <row r="102" spans="1:78" s="326" customFormat="1" ht="15" customHeight="1" x14ac:dyDescent="0.2">
      <c r="A102" s="324" t="str">
        <f t="shared" si="1"/>
        <v>INDEC-CM - 31600-73</v>
      </c>
      <c r="B102" s="324">
        <v>31600</v>
      </c>
      <c r="C102" s="325" t="s">
        <v>53</v>
      </c>
      <c r="D102" s="324">
        <v>73</v>
      </c>
      <c r="E102" s="326" t="s">
        <v>150</v>
      </c>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7"/>
      <c r="BF102" s="327"/>
      <c r="BG102" s="327"/>
      <c r="BH102" s="327"/>
      <c r="BI102" s="327"/>
      <c r="BJ102" s="327"/>
      <c r="BK102" s="327"/>
      <c r="BL102" s="327"/>
      <c r="BM102" s="327"/>
      <c r="BN102" s="327"/>
      <c r="BO102" s="327"/>
      <c r="BP102" s="327"/>
      <c r="BQ102" s="327"/>
      <c r="BR102" s="327"/>
      <c r="BS102" s="327"/>
      <c r="BT102" s="327"/>
      <c r="BU102" s="327"/>
      <c r="BV102" s="327"/>
      <c r="BW102" s="327"/>
      <c r="BX102" s="327"/>
      <c r="BY102" s="327"/>
      <c r="BZ102" s="327"/>
    </row>
    <row r="103" spans="1:78" s="326" customFormat="1" ht="15" customHeight="1" x14ac:dyDescent="0.2">
      <c r="A103" s="324" t="str">
        <f t="shared" si="1"/>
        <v>INDEC-CM - 31600-72</v>
      </c>
      <c r="B103" s="324">
        <v>31600</v>
      </c>
      <c r="C103" s="325" t="s">
        <v>53</v>
      </c>
      <c r="D103" s="324">
        <v>72</v>
      </c>
      <c r="E103" s="326" t="s">
        <v>151</v>
      </c>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7"/>
      <c r="BF103" s="327"/>
      <c r="BG103" s="327"/>
      <c r="BH103" s="327"/>
      <c r="BI103" s="327"/>
      <c r="BJ103" s="327"/>
      <c r="BK103" s="327"/>
      <c r="BL103" s="327"/>
      <c r="BM103" s="327"/>
      <c r="BN103" s="327"/>
      <c r="BO103" s="327"/>
      <c r="BP103" s="327"/>
      <c r="BQ103" s="327"/>
      <c r="BR103" s="327"/>
      <c r="BS103" s="327"/>
      <c r="BT103" s="327"/>
      <c r="BU103" s="327"/>
      <c r="BV103" s="327"/>
      <c r="BW103" s="327"/>
      <c r="BX103" s="327"/>
      <c r="BY103" s="327"/>
      <c r="BZ103" s="327"/>
    </row>
    <row r="104" spans="1:78" s="326" customFormat="1" ht="15" customHeight="1" x14ac:dyDescent="0.2">
      <c r="A104" s="324" t="str">
        <f t="shared" si="1"/>
        <v>INDEC-CM - 31600-71</v>
      </c>
      <c r="B104" s="324">
        <v>31600</v>
      </c>
      <c r="C104" s="325" t="s">
        <v>53</v>
      </c>
      <c r="D104" s="324">
        <v>71</v>
      </c>
      <c r="E104" s="326" t="s">
        <v>152</v>
      </c>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27"/>
      <c r="AZ104" s="327"/>
      <c r="BA104" s="327"/>
      <c r="BB104" s="327"/>
      <c r="BC104" s="327"/>
      <c r="BD104" s="327"/>
      <c r="BE104" s="327"/>
      <c r="BF104" s="327"/>
      <c r="BG104" s="327"/>
      <c r="BH104" s="327"/>
      <c r="BI104" s="327"/>
      <c r="BJ104" s="327"/>
      <c r="BK104" s="327"/>
      <c r="BL104" s="327"/>
      <c r="BM104" s="327"/>
      <c r="BN104" s="327"/>
      <c r="BO104" s="327"/>
      <c r="BP104" s="327"/>
      <c r="BQ104" s="327"/>
      <c r="BR104" s="327"/>
      <c r="BS104" s="327"/>
      <c r="BT104" s="327"/>
      <c r="BU104" s="327"/>
      <c r="BV104" s="327"/>
      <c r="BW104" s="327"/>
      <c r="BX104" s="327"/>
      <c r="BY104" s="327"/>
      <c r="BZ104" s="327"/>
    </row>
    <row r="105" spans="1:78" ht="15" customHeight="1" x14ac:dyDescent="0.2">
      <c r="A105" s="313" t="str">
        <f t="shared" si="1"/>
        <v>INDEC-CM - 35110-61</v>
      </c>
      <c r="B105" s="313">
        <v>35110</v>
      </c>
      <c r="C105" s="320" t="s">
        <v>53</v>
      </c>
      <c r="D105" s="313">
        <v>61</v>
      </c>
      <c r="E105" s="316" t="s">
        <v>153</v>
      </c>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c r="BF105" s="322"/>
      <c r="BG105" s="322"/>
      <c r="BH105" s="322"/>
      <c r="BI105" s="322"/>
      <c r="BJ105" s="322"/>
      <c r="BK105" s="322"/>
      <c r="BL105" s="322"/>
      <c r="BM105" s="322"/>
      <c r="BN105" s="322"/>
      <c r="BO105" s="322"/>
      <c r="BP105" s="322"/>
      <c r="BQ105" s="322"/>
      <c r="BR105" s="322"/>
      <c r="BS105" s="322"/>
      <c r="BT105" s="322"/>
      <c r="BU105" s="322"/>
      <c r="BV105" s="322"/>
      <c r="BW105" s="322"/>
      <c r="BX105" s="322"/>
      <c r="BY105" s="322"/>
      <c r="BZ105" s="322"/>
    </row>
    <row r="106" spans="1:78" ht="15" customHeight="1" x14ac:dyDescent="0.2">
      <c r="A106" s="313" t="str">
        <f t="shared" si="1"/>
        <v>INDEC-CM - 31600-53</v>
      </c>
      <c r="B106" s="313">
        <v>31600</v>
      </c>
      <c r="C106" s="320" t="s">
        <v>53</v>
      </c>
      <c r="D106" s="313">
        <v>53</v>
      </c>
      <c r="E106" s="316" t="s">
        <v>154</v>
      </c>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c r="BF106" s="322"/>
      <c r="BG106" s="322"/>
      <c r="BH106" s="322"/>
      <c r="BI106" s="322"/>
      <c r="BJ106" s="322"/>
      <c r="BK106" s="322"/>
      <c r="BL106" s="322"/>
      <c r="BM106" s="322"/>
      <c r="BN106" s="322"/>
      <c r="BO106" s="322"/>
      <c r="BP106" s="322"/>
      <c r="BQ106" s="322"/>
      <c r="BR106" s="322"/>
      <c r="BS106" s="322"/>
      <c r="BT106" s="322"/>
      <c r="BU106" s="322"/>
      <c r="BV106" s="322"/>
      <c r="BW106" s="322"/>
      <c r="BX106" s="322"/>
      <c r="BY106" s="322"/>
      <c r="BZ106" s="322"/>
    </row>
    <row r="107" spans="1:78" ht="15" customHeight="1" x14ac:dyDescent="0.2">
      <c r="A107" s="313" t="str">
        <f t="shared" si="1"/>
        <v>INDEC-CM - 31600-51</v>
      </c>
      <c r="B107" s="313">
        <v>31600</v>
      </c>
      <c r="C107" s="320" t="s">
        <v>53</v>
      </c>
      <c r="D107" s="313">
        <v>51</v>
      </c>
      <c r="E107" s="316" t="s">
        <v>155</v>
      </c>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c r="BF107" s="322"/>
      <c r="BG107" s="322"/>
      <c r="BH107" s="322"/>
      <c r="BI107" s="322"/>
      <c r="BJ107" s="322"/>
      <c r="BK107" s="322"/>
      <c r="BL107" s="322"/>
      <c r="BM107" s="322"/>
      <c r="BN107" s="322"/>
      <c r="BO107" s="322"/>
      <c r="BP107" s="322"/>
      <c r="BQ107" s="322"/>
      <c r="BR107" s="322"/>
      <c r="BS107" s="322"/>
      <c r="BT107" s="322"/>
      <c r="BU107" s="322"/>
      <c r="BV107" s="322"/>
      <c r="BW107" s="322"/>
      <c r="BX107" s="322"/>
      <c r="BY107" s="322"/>
      <c r="BZ107" s="322"/>
    </row>
    <row r="108" spans="1:78" ht="15" customHeight="1" x14ac:dyDescent="0.2">
      <c r="A108" s="313" t="str">
        <f t="shared" si="1"/>
        <v>INDEC-CM - 37550-21</v>
      </c>
      <c r="B108" s="313">
        <v>37550</v>
      </c>
      <c r="C108" s="320" t="s">
        <v>53</v>
      </c>
      <c r="D108" s="313">
        <v>21</v>
      </c>
      <c r="E108" s="316" t="s">
        <v>156</v>
      </c>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c r="BF108" s="322"/>
      <c r="BG108" s="322"/>
      <c r="BH108" s="322"/>
      <c r="BI108" s="322"/>
      <c r="BJ108" s="322"/>
      <c r="BK108" s="322"/>
      <c r="BL108" s="322"/>
      <c r="BM108" s="322"/>
      <c r="BN108" s="322"/>
      <c r="BO108" s="322"/>
      <c r="BP108" s="322"/>
      <c r="BQ108" s="322"/>
      <c r="BR108" s="322"/>
      <c r="BS108" s="322"/>
      <c r="BT108" s="322"/>
      <c r="BU108" s="322"/>
      <c r="BV108" s="322"/>
      <c r="BW108" s="322"/>
      <c r="BX108" s="322"/>
      <c r="BY108" s="322"/>
      <c r="BZ108" s="322"/>
    </row>
    <row r="109" spans="1:78" ht="15" customHeight="1" x14ac:dyDescent="0.2">
      <c r="A109" s="313" t="str">
        <f t="shared" si="1"/>
        <v>INDEC-CM - 42999-41</v>
      </c>
      <c r="B109" s="313">
        <v>42999</v>
      </c>
      <c r="C109" s="320" t="s">
        <v>53</v>
      </c>
      <c r="D109" s="313">
        <v>41</v>
      </c>
      <c r="E109" s="316" t="s">
        <v>157</v>
      </c>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c r="BF109" s="322"/>
      <c r="BG109" s="322"/>
      <c r="BH109" s="322"/>
      <c r="BI109" s="322"/>
      <c r="BJ109" s="322"/>
      <c r="BK109" s="322"/>
      <c r="BL109" s="322"/>
      <c r="BM109" s="322"/>
      <c r="BN109" s="322"/>
      <c r="BO109" s="322"/>
      <c r="BP109" s="322"/>
      <c r="BQ109" s="322"/>
      <c r="BR109" s="322"/>
      <c r="BS109" s="322"/>
      <c r="BT109" s="322"/>
      <c r="BU109" s="322"/>
      <c r="BV109" s="322"/>
      <c r="BW109" s="322"/>
      <c r="BX109" s="322"/>
      <c r="BY109" s="322"/>
      <c r="BZ109" s="322"/>
    </row>
    <row r="110" spans="1:78" ht="15" customHeight="1" x14ac:dyDescent="0.2">
      <c r="A110" s="313" t="str">
        <f t="shared" si="1"/>
        <v>INDEC-CM - 42911-53</v>
      </c>
      <c r="B110" s="313">
        <v>42911</v>
      </c>
      <c r="C110" s="320" t="s">
        <v>53</v>
      </c>
      <c r="D110" s="313">
        <v>53</v>
      </c>
      <c r="E110" s="316" t="s">
        <v>158</v>
      </c>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c r="BF110" s="322"/>
      <c r="BG110" s="322"/>
      <c r="BH110" s="322"/>
      <c r="BI110" s="322"/>
      <c r="BJ110" s="322"/>
      <c r="BK110" s="322"/>
      <c r="BL110" s="322"/>
      <c r="BM110" s="322"/>
      <c r="BN110" s="322"/>
      <c r="BO110" s="322"/>
      <c r="BP110" s="322"/>
      <c r="BQ110" s="322"/>
      <c r="BR110" s="322"/>
      <c r="BS110" s="322"/>
      <c r="BT110" s="322"/>
      <c r="BU110" s="322"/>
      <c r="BV110" s="322"/>
      <c r="BW110" s="322"/>
      <c r="BX110" s="322"/>
      <c r="BY110" s="322"/>
      <c r="BZ110" s="322"/>
    </row>
    <row r="111" spans="1:78" ht="15" customHeight="1" x14ac:dyDescent="0.2">
      <c r="A111" s="313" t="str">
        <f t="shared" si="1"/>
        <v>INDEC-CM - 42911-52</v>
      </c>
      <c r="B111" s="313">
        <v>42911</v>
      </c>
      <c r="C111" s="320" t="s">
        <v>53</v>
      </c>
      <c r="D111" s="313">
        <v>52</v>
      </c>
      <c r="E111" s="316" t="s">
        <v>159</v>
      </c>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22"/>
      <c r="BQ111" s="322"/>
      <c r="BR111" s="322"/>
      <c r="BS111" s="322"/>
      <c r="BT111" s="322"/>
      <c r="BU111" s="322"/>
      <c r="BV111" s="322"/>
      <c r="BW111" s="322"/>
      <c r="BX111" s="322"/>
      <c r="BY111" s="322"/>
      <c r="BZ111" s="322"/>
    </row>
    <row r="112" spans="1:78" ht="15" customHeight="1" x14ac:dyDescent="0.2">
      <c r="A112" s="313" t="str">
        <f t="shared" si="1"/>
        <v>INDEC-CM - 42911-51</v>
      </c>
      <c r="B112" s="313">
        <v>42911</v>
      </c>
      <c r="C112" s="320" t="s">
        <v>53</v>
      </c>
      <c r="D112" s="313">
        <v>51</v>
      </c>
      <c r="E112" s="316" t="s">
        <v>160</v>
      </c>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c r="BF112" s="322"/>
      <c r="BG112" s="322"/>
      <c r="BH112" s="322"/>
      <c r="BI112" s="322"/>
      <c r="BJ112" s="322"/>
      <c r="BK112" s="322"/>
      <c r="BL112" s="322"/>
      <c r="BM112" s="322"/>
      <c r="BN112" s="322"/>
      <c r="BO112" s="322"/>
      <c r="BP112" s="322"/>
      <c r="BQ112" s="322"/>
      <c r="BR112" s="322"/>
      <c r="BS112" s="322"/>
      <c r="BT112" s="322"/>
      <c r="BU112" s="322"/>
      <c r="BV112" s="322"/>
      <c r="BW112" s="322"/>
      <c r="BX112" s="322"/>
      <c r="BY112" s="322"/>
      <c r="BZ112" s="322"/>
    </row>
    <row r="113" spans="1:78" ht="15" customHeight="1" x14ac:dyDescent="0.2">
      <c r="A113" s="313" t="str">
        <f t="shared" si="1"/>
        <v>INDEC-CM - 42911-43</v>
      </c>
      <c r="B113" s="313">
        <v>42911</v>
      </c>
      <c r="C113" s="320" t="s">
        <v>53</v>
      </c>
      <c r="D113" s="313">
        <v>43</v>
      </c>
      <c r="E113" s="316" t="s">
        <v>161</v>
      </c>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2"/>
      <c r="BE113" s="322"/>
      <c r="BF113" s="322"/>
      <c r="BG113" s="322"/>
      <c r="BH113" s="322"/>
      <c r="BI113" s="322"/>
      <c r="BJ113" s="322"/>
      <c r="BK113" s="322"/>
      <c r="BL113" s="322"/>
      <c r="BM113" s="322"/>
      <c r="BN113" s="322"/>
      <c r="BO113" s="322"/>
      <c r="BP113" s="322"/>
      <c r="BQ113" s="322"/>
      <c r="BR113" s="322"/>
      <c r="BS113" s="322"/>
      <c r="BT113" s="322"/>
      <c r="BU113" s="322"/>
      <c r="BV113" s="322"/>
      <c r="BW113" s="322"/>
      <c r="BX113" s="322"/>
      <c r="BY113" s="322"/>
      <c r="BZ113" s="322"/>
    </row>
    <row r="114" spans="1:78" ht="15" customHeight="1" x14ac:dyDescent="0.2">
      <c r="A114" s="313" t="str">
        <f t="shared" si="1"/>
        <v>INDEC-CM - 42911-42</v>
      </c>
      <c r="B114" s="313">
        <v>42911</v>
      </c>
      <c r="C114" s="320" t="s">
        <v>53</v>
      </c>
      <c r="D114" s="313">
        <v>42</v>
      </c>
      <c r="E114" s="316" t="s">
        <v>162</v>
      </c>
      <c r="H114" s="322"/>
      <c r="I114" s="322"/>
      <c r="J114" s="322"/>
      <c r="K114" s="322"/>
      <c r="L114" s="322"/>
      <c r="M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c r="BF114" s="322"/>
      <c r="BG114" s="322"/>
      <c r="BH114" s="322"/>
      <c r="BI114" s="322"/>
      <c r="BJ114" s="322"/>
      <c r="BK114" s="322"/>
      <c r="BL114" s="322"/>
      <c r="BM114" s="322"/>
      <c r="BN114" s="322"/>
      <c r="BO114" s="322"/>
      <c r="BP114" s="322"/>
      <c r="BQ114" s="322"/>
      <c r="BR114" s="322"/>
      <c r="BS114" s="322"/>
      <c r="BT114" s="322"/>
      <c r="BU114" s="322"/>
      <c r="BV114" s="322"/>
      <c r="BW114" s="322"/>
      <c r="BX114" s="322"/>
      <c r="BY114" s="322"/>
      <c r="BZ114" s="322"/>
    </row>
    <row r="115" spans="1:78" ht="15" customHeight="1" x14ac:dyDescent="0.2">
      <c r="A115" s="313" t="str">
        <f t="shared" si="1"/>
        <v>INDEC-CM - 42911-41</v>
      </c>
      <c r="B115" s="313">
        <v>42911</v>
      </c>
      <c r="C115" s="320" t="s">
        <v>53</v>
      </c>
      <c r="D115" s="313">
        <v>41</v>
      </c>
      <c r="E115" s="316" t="s">
        <v>163</v>
      </c>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V115" s="322"/>
      <c r="BW115" s="322"/>
      <c r="BX115" s="322"/>
      <c r="BY115" s="322"/>
      <c r="BZ115" s="322"/>
    </row>
    <row r="116" spans="1:78" ht="15" customHeight="1" x14ac:dyDescent="0.2">
      <c r="A116" s="313" t="str">
        <f t="shared" si="1"/>
        <v>INDEC-CM - 42911-56</v>
      </c>
      <c r="B116" s="313">
        <v>42911</v>
      </c>
      <c r="C116" s="320" t="s">
        <v>53</v>
      </c>
      <c r="D116" s="313">
        <v>56</v>
      </c>
      <c r="E116" s="316" t="s">
        <v>164</v>
      </c>
      <c r="H116" s="322"/>
      <c r="I116" s="322"/>
      <c r="J116" s="322"/>
      <c r="K116" s="322"/>
      <c r="L116" s="322"/>
      <c r="M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c r="BF116" s="322"/>
      <c r="BG116" s="322"/>
      <c r="BH116" s="322"/>
      <c r="BI116" s="322"/>
      <c r="BJ116" s="322"/>
      <c r="BK116" s="322"/>
      <c r="BL116" s="322"/>
      <c r="BM116" s="322"/>
      <c r="BN116" s="322"/>
      <c r="BO116" s="322"/>
      <c r="BP116" s="322"/>
      <c r="BQ116" s="322"/>
      <c r="BR116" s="322"/>
      <c r="BS116" s="322"/>
      <c r="BT116" s="322"/>
      <c r="BU116" s="322"/>
      <c r="BV116" s="322"/>
      <c r="BW116" s="322"/>
      <c r="BX116" s="322"/>
      <c r="BY116" s="322"/>
      <c r="BZ116" s="322"/>
    </row>
    <row r="117" spans="1:78" ht="15" customHeight="1" x14ac:dyDescent="0.2">
      <c r="A117" s="313" t="str">
        <f t="shared" si="1"/>
        <v>INDEC-CM - 42911-55</v>
      </c>
      <c r="B117" s="313">
        <v>42911</v>
      </c>
      <c r="C117" s="320" t="s">
        <v>53</v>
      </c>
      <c r="D117" s="313">
        <v>55</v>
      </c>
      <c r="E117" s="316" t="s">
        <v>165</v>
      </c>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c r="BF117" s="322"/>
      <c r="BG117" s="322"/>
      <c r="BH117" s="322"/>
      <c r="BI117" s="322"/>
      <c r="BJ117" s="322"/>
      <c r="BK117" s="322"/>
      <c r="BL117" s="322"/>
      <c r="BM117" s="322"/>
      <c r="BN117" s="322"/>
      <c r="BO117" s="322"/>
      <c r="BP117" s="322"/>
      <c r="BQ117" s="322"/>
      <c r="BR117" s="322"/>
      <c r="BS117" s="322"/>
      <c r="BT117" s="322"/>
      <c r="BU117" s="322"/>
      <c r="BV117" s="322"/>
      <c r="BW117" s="322"/>
      <c r="BX117" s="322"/>
      <c r="BY117" s="322"/>
      <c r="BZ117" s="322"/>
    </row>
    <row r="118" spans="1:78" ht="15" customHeight="1" x14ac:dyDescent="0.2">
      <c r="A118" s="313" t="str">
        <f t="shared" si="1"/>
        <v>INDEC-CM - 42911-54</v>
      </c>
      <c r="B118" s="313">
        <v>42911</v>
      </c>
      <c r="C118" s="320" t="s">
        <v>53</v>
      </c>
      <c r="D118" s="313">
        <v>54</v>
      </c>
      <c r="E118" s="316" t="s">
        <v>166</v>
      </c>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c r="BF118" s="322"/>
      <c r="BG118" s="322"/>
      <c r="BH118" s="322"/>
      <c r="BI118" s="322"/>
      <c r="BJ118" s="322"/>
      <c r="BK118" s="322"/>
      <c r="BL118" s="322"/>
      <c r="BM118" s="322"/>
      <c r="BN118" s="322"/>
      <c r="BO118" s="322"/>
      <c r="BP118" s="322"/>
      <c r="BQ118" s="322"/>
      <c r="BR118" s="322"/>
      <c r="BS118" s="322"/>
      <c r="BT118" s="322"/>
      <c r="BU118" s="322"/>
      <c r="BV118" s="322"/>
      <c r="BW118" s="322"/>
      <c r="BX118" s="322"/>
      <c r="BY118" s="322"/>
      <c r="BZ118" s="322"/>
    </row>
    <row r="119" spans="1:78" ht="15" customHeight="1" x14ac:dyDescent="0.2">
      <c r="A119" s="313" t="str">
        <f t="shared" si="1"/>
        <v>INDEC-CM - 42911-32</v>
      </c>
      <c r="B119" s="313">
        <v>42911</v>
      </c>
      <c r="C119" s="320" t="s">
        <v>53</v>
      </c>
      <c r="D119" s="313">
        <v>32</v>
      </c>
      <c r="E119" s="316" t="s">
        <v>167</v>
      </c>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c r="BF119" s="322"/>
      <c r="BG119" s="322"/>
      <c r="BH119" s="322"/>
      <c r="BI119" s="322"/>
      <c r="BJ119" s="322"/>
      <c r="BK119" s="322"/>
      <c r="BL119" s="322"/>
      <c r="BM119" s="322"/>
      <c r="BN119" s="322"/>
      <c r="BO119" s="322"/>
      <c r="BP119" s="322"/>
      <c r="BQ119" s="322"/>
      <c r="BR119" s="322"/>
      <c r="BS119" s="322"/>
      <c r="BT119" s="322"/>
      <c r="BU119" s="322"/>
      <c r="BV119" s="322"/>
      <c r="BW119" s="322"/>
      <c r="BX119" s="322"/>
      <c r="BY119" s="322"/>
      <c r="BZ119" s="322"/>
    </row>
    <row r="120" spans="1:78" ht="15" customHeight="1" x14ac:dyDescent="0.2">
      <c r="A120" s="313" t="str">
        <f t="shared" si="1"/>
        <v>INDEC-CM - 42911-31</v>
      </c>
      <c r="B120" s="313">
        <v>42911</v>
      </c>
      <c r="C120" s="320" t="s">
        <v>53</v>
      </c>
      <c r="D120" s="313">
        <v>31</v>
      </c>
      <c r="E120" s="316" t="s">
        <v>168</v>
      </c>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c r="BF120" s="322"/>
      <c r="BG120" s="322"/>
      <c r="BH120" s="322"/>
      <c r="BI120" s="322"/>
      <c r="BJ120" s="322"/>
      <c r="BK120" s="322"/>
      <c r="BL120" s="322"/>
      <c r="BM120" s="322"/>
      <c r="BN120" s="322"/>
      <c r="BO120" s="322"/>
      <c r="BP120" s="322"/>
      <c r="BQ120" s="322"/>
      <c r="BR120" s="322"/>
      <c r="BS120" s="322"/>
      <c r="BT120" s="322"/>
      <c r="BU120" s="322"/>
      <c r="BV120" s="322"/>
      <c r="BW120" s="322"/>
      <c r="BX120" s="322"/>
      <c r="BY120" s="322"/>
      <c r="BZ120" s="322"/>
    </row>
    <row r="121" spans="1:78" ht="15" customHeight="1" x14ac:dyDescent="0.2">
      <c r="A121" s="313" t="str">
        <f t="shared" si="1"/>
        <v>INDEC-CM - 42911-59</v>
      </c>
      <c r="B121" s="313">
        <v>42911</v>
      </c>
      <c r="C121" s="320" t="s">
        <v>53</v>
      </c>
      <c r="D121" s="313">
        <v>59</v>
      </c>
      <c r="E121" s="316" t="s">
        <v>169</v>
      </c>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22"/>
      <c r="BQ121" s="322"/>
      <c r="BR121" s="322"/>
      <c r="BS121" s="322"/>
      <c r="BT121" s="322"/>
      <c r="BU121" s="322"/>
      <c r="BV121" s="322"/>
      <c r="BW121" s="322"/>
      <c r="BX121" s="322"/>
      <c r="BY121" s="322"/>
      <c r="BZ121" s="322"/>
    </row>
    <row r="122" spans="1:78" ht="15" customHeight="1" x14ac:dyDescent="0.2">
      <c r="A122" s="313" t="str">
        <f t="shared" si="1"/>
        <v>INDEC-CM - 42911-58</v>
      </c>
      <c r="B122" s="313">
        <v>42911</v>
      </c>
      <c r="C122" s="320" t="s">
        <v>53</v>
      </c>
      <c r="D122" s="313">
        <v>58</v>
      </c>
      <c r="E122" s="323" t="s">
        <v>170</v>
      </c>
      <c r="F122" s="323"/>
      <c r="G122" s="323"/>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c r="BF122" s="322"/>
      <c r="BG122" s="322"/>
      <c r="BH122" s="322"/>
      <c r="BI122" s="322"/>
      <c r="BJ122" s="322"/>
      <c r="BK122" s="322"/>
      <c r="BL122" s="322"/>
      <c r="BM122" s="322"/>
      <c r="BN122" s="322"/>
      <c r="BO122" s="322"/>
      <c r="BP122" s="322"/>
      <c r="BQ122" s="322"/>
      <c r="BR122" s="322"/>
      <c r="BS122" s="322"/>
      <c r="BT122" s="322"/>
      <c r="BU122" s="322"/>
      <c r="BV122" s="322"/>
      <c r="BW122" s="322"/>
      <c r="BX122" s="322"/>
      <c r="BY122" s="322"/>
      <c r="BZ122" s="322"/>
    </row>
    <row r="123" spans="1:78" ht="15" customHeight="1" x14ac:dyDescent="0.2">
      <c r="A123" s="313" t="str">
        <f t="shared" si="1"/>
        <v>INDEC-CM - 42911-57</v>
      </c>
      <c r="B123" s="313">
        <v>42911</v>
      </c>
      <c r="C123" s="320" t="s">
        <v>53</v>
      </c>
      <c r="D123" s="313">
        <v>57</v>
      </c>
      <c r="E123" s="323" t="s">
        <v>171</v>
      </c>
      <c r="F123" s="323"/>
      <c r="G123" s="323"/>
      <c r="H123" s="322"/>
      <c r="I123" s="322"/>
      <c r="J123" s="322"/>
      <c r="K123" s="322"/>
      <c r="L123" s="322"/>
      <c r="M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c r="BF123" s="322"/>
      <c r="BG123" s="322"/>
      <c r="BH123" s="322"/>
      <c r="BI123" s="322"/>
      <c r="BJ123" s="322"/>
      <c r="BK123" s="322"/>
      <c r="BL123" s="322"/>
      <c r="BM123" s="322"/>
      <c r="BN123" s="322"/>
      <c r="BO123" s="322"/>
      <c r="BP123" s="322"/>
      <c r="BQ123" s="322"/>
      <c r="BR123" s="322"/>
      <c r="BS123" s="322"/>
      <c r="BT123" s="322"/>
      <c r="BU123" s="322"/>
      <c r="BV123" s="322"/>
      <c r="BW123" s="322"/>
      <c r="BX123" s="322"/>
      <c r="BY123" s="322"/>
      <c r="BZ123" s="322"/>
    </row>
    <row r="124" spans="1:78" ht="15" customHeight="1" x14ac:dyDescent="0.2">
      <c r="A124" s="313" t="str">
        <f t="shared" si="1"/>
        <v>INDEC-CM - 43923-21</v>
      </c>
      <c r="B124" s="313">
        <v>43923</v>
      </c>
      <c r="C124" s="320" t="s">
        <v>53</v>
      </c>
      <c r="D124" s="313">
        <v>21</v>
      </c>
      <c r="E124" s="323" t="s">
        <v>172</v>
      </c>
      <c r="F124" s="323"/>
      <c r="G124" s="323"/>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c r="BF124" s="322"/>
      <c r="BG124" s="322"/>
      <c r="BH124" s="322"/>
      <c r="BI124" s="322"/>
      <c r="BJ124" s="322"/>
      <c r="BK124" s="322"/>
      <c r="BL124" s="322"/>
      <c r="BM124" s="322"/>
      <c r="BN124" s="322"/>
      <c r="BO124" s="322"/>
      <c r="BP124" s="322"/>
      <c r="BQ124" s="322"/>
      <c r="BR124" s="322"/>
      <c r="BS124" s="322"/>
      <c r="BT124" s="322"/>
      <c r="BU124" s="322"/>
      <c r="BV124" s="322"/>
      <c r="BW124" s="322"/>
      <c r="BX124" s="322"/>
      <c r="BY124" s="322"/>
      <c r="BZ124" s="322"/>
    </row>
    <row r="125" spans="1:78" ht="15" customHeight="1" x14ac:dyDescent="0.2">
      <c r="A125" s="313" t="str">
        <f t="shared" si="1"/>
        <v>INDEC-CM - 37510-11</v>
      </c>
      <c r="B125" s="313">
        <v>37510</v>
      </c>
      <c r="C125" s="320" t="s">
        <v>53</v>
      </c>
      <c r="D125" s="313">
        <v>11</v>
      </c>
      <c r="E125" s="316" t="s">
        <v>173</v>
      </c>
      <c r="H125" s="322"/>
      <c r="I125" s="322"/>
      <c r="J125" s="322"/>
      <c r="K125" s="322"/>
      <c r="L125" s="322"/>
      <c r="M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c r="BF125" s="322"/>
      <c r="BG125" s="322"/>
      <c r="BH125" s="322"/>
      <c r="BI125" s="322"/>
      <c r="BJ125" s="322"/>
      <c r="BK125" s="322"/>
      <c r="BL125" s="322"/>
      <c r="BM125" s="322"/>
      <c r="BN125" s="322"/>
      <c r="BO125" s="322"/>
      <c r="BP125" s="322"/>
      <c r="BQ125" s="322"/>
      <c r="BR125" s="322"/>
      <c r="BS125" s="322"/>
      <c r="BT125" s="322"/>
      <c r="BU125" s="322"/>
      <c r="BV125" s="322"/>
      <c r="BW125" s="322"/>
      <c r="BX125" s="322"/>
      <c r="BY125" s="322"/>
      <c r="BZ125" s="322"/>
    </row>
    <row r="126" spans="1:78" ht="15" customHeight="1" x14ac:dyDescent="0.2">
      <c r="A126" s="313" t="str">
        <f t="shared" si="1"/>
        <v>INDEC-CM - 44821-31</v>
      </c>
      <c r="B126" s="313">
        <v>44821</v>
      </c>
      <c r="C126" s="320" t="s">
        <v>53</v>
      </c>
      <c r="D126" s="313">
        <v>31</v>
      </c>
      <c r="E126" s="316" t="s">
        <v>174</v>
      </c>
      <c r="H126" s="322"/>
      <c r="I126" s="322"/>
      <c r="J126" s="322"/>
      <c r="K126" s="322"/>
      <c r="L126" s="322"/>
      <c r="M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c r="BF126" s="322"/>
      <c r="BG126" s="322"/>
      <c r="BH126" s="322"/>
      <c r="BI126" s="322"/>
      <c r="BJ126" s="322"/>
      <c r="BK126" s="322"/>
      <c r="BL126" s="322"/>
      <c r="BM126" s="322"/>
      <c r="BN126" s="322"/>
      <c r="BO126" s="322"/>
      <c r="BP126" s="322"/>
      <c r="BQ126" s="322"/>
      <c r="BR126" s="322"/>
      <c r="BS126" s="322"/>
      <c r="BT126" s="322"/>
      <c r="BU126" s="322"/>
      <c r="BV126" s="322"/>
      <c r="BW126" s="322"/>
      <c r="BX126" s="322"/>
      <c r="BY126" s="322"/>
      <c r="BZ126" s="322"/>
    </row>
    <row r="127" spans="1:78" ht="15" customHeight="1" x14ac:dyDescent="0.2">
      <c r="A127" s="313" t="str">
        <f t="shared" si="1"/>
        <v>INDEC-CM - 46531-12</v>
      </c>
      <c r="B127" s="313">
        <v>46531</v>
      </c>
      <c r="C127" s="320" t="s">
        <v>53</v>
      </c>
      <c r="D127" s="313">
        <v>12</v>
      </c>
      <c r="E127" s="323" t="s">
        <v>175</v>
      </c>
      <c r="F127" s="323"/>
      <c r="G127" s="323"/>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c r="BF127" s="322"/>
      <c r="BG127" s="322"/>
      <c r="BH127" s="322"/>
      <c r="BI127" s="322"/>
      <c r="BJ127" s="322"/>
      <c r="BK127" s="322"/>
      <c r="BL127" s="322"/>
      <c r="BM127" s="322"/>
      <c r="BN127" s="322"/>
      <c r="BO127" s="322"/>
      <c r="BP127" s="322"/>
      <c r="BQ127" s="322"/>
      <c r="BR127" s="322"/>
      <c r="BS127" s="322"/>
      <c r="BT127" s="322"/>
      <c r="BU127" s="322"/>
      <c r="BV127" s="322"/>
      <c r="BW127" s="322"/>
      <c r="BX127" s="322"/>
      <c r="BY127" s="322"/>
      <c r="BZ127" s="322"/>
    </row>
    <row r="128" spans="1:78" ht="15" customHeight="1" x14ac:dyDescent="0.2">
      <c r="A128" s="313" t="str">
        <f t="shared" si="1"/>
        <v>INDEC-CM - 37210-13</v>
      </c>
      <c r="B128" s="313">
        <v>37210</v>
      </c>
      <c r="C128" s="320" t="s">
        <v>53</v>
      </c>
      <c r="D128" s="313">
        <v>13</v>
      </c>
      <c r="E128" s="316" t="s">
        <v>176</v>
      </c>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c r="BF128" s="322"/>
      <c r="BG128" s="322"/>
      <c r="BH128" s="322"/>
      <c r="BI128" s="322"/>
      <c r="BJ128" s="322"/>
      <c r="BK128" s="322"/>
      <c r="BL128" s="322"/>
      <c r="BM128" s="322"/>
      <c r="BN128" s="322"/>
      <c r="BO128" s="322"/>
      <c r="BP128" s="322"/>
      <c r="BQ128" s="322"/>
      <c r="BR128" s="322"/>
      <c r="BS128" s="322"/>
      <c r="BT128" s="322"/>
      <c r="BU128" s="322"/>
      <c r="BV128" s="322"/>
      <c r="BW128" s="322"/>
      <c r="BX128" s="322"/>
      <c r="BY128" s="322"/>
      <c r="BZ128" s="322"/>
    </row>
    <row r="129" spans="1:78" ht="15" customHeight="1" x14ac:dyDescent="0.2">
      <c r="A129" s="313" t="str">
        <f t="shared" si="1"/>
        <v>INDEC-CM - 37210-12</v>
      </c>
      <c r="B129" s="313">
        <v>37210</v>
      </c>
      <c r="C129" s="320" t="s">
        <v>53</v>
      </c>
      <c r="D129" s="313">
        <v>12</v>
      </c>
      <c r="E129" s="316" t="s">
        <v>177</v>
      </c>
      <c r="H129" s="322"/>
      <c r="I129" s="322"/>
      <c r="J129" s="322"/>
      <c r="K129" s="322"/>
      <c r="L129" s="322"/>
      <c r="M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c r="BF129" s="322"/>
      <c r="BG129" s="322"/>
      <c r="BH129" s="322"/>
      <c r="BI129" s="322"/>
      <c r="BJ129" s="322"/>
      <c r="BK129" s="322"/>
      <c r="BL129" s="322"/>
      <c r="BM129" s="322"/>
      <c r="BN129" s="322"/>
      <c r="BO129" s="322"/>
      <c r="BP129" s="322"/>
      <c r="BQ129" s="322"/>
      <c r="BR129" s="322"/>
      <c r="BS129" s="322"/>
      <c r="BT129" s="322"/>
      <c r="BU129" s="322"/>
      <c r="BV129" s="322"/>
      <c r="BW129" s="322"/>
      <c r="BX129" s="322"/>
      <c r="BY129" s="322"/>
      <c r="BZ129" s="322"/>
    </row>
    <row r="130" spans="1:78" ht="15" customHeight="1" x14ac:dyDescent="0.2">
      <c r="A130" s="313" t="str">
        <f t="shared" si="1"/>
        <v>INDEC-CM - 37210-11</v>
      </c>
      <c r="B130" s="313">
        <v>37210</v>
      </c>
      <c r="C130" s="320" t="s">
        <v>53</v>
      </c>
      <c r="D130" s="313">
        <v>11</v>
      </c>
      <c r="E130" s="323" t="s">
        <v>178</v>
      </c>
      <c r="F130" s="323"/>
      <c r="G130" s="323"/>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c r="BF130" s="322"/>
      <c r="BG130" s="322"/>
      <c r="BH130" s="322"/>
      <c r="BI130" s="322"/>
      <c r="BJ130" s="322"/>
      <c r="BK130" s="322"/>
      <c r="BL130" s="322"/>
      <c r="BM130" s="322"/>
      <c r="BN130" s="322"/>
      <c r="BO130" s="322"/>
      <c r="BP130" s="322"/>
      <c r="BQ130" s="322"/>
      <c r="BR130" s="322"/>
      <c r="BS130" s="322"/>
      <c r="BT130" s="322"/>
      <c r="BU130" s="322"/>
      <c r="BV130" s="322"/>
      <c r="BW130" s="322"/>
      <c r="BX130" s="322"/>
      <c r="BY130" s="322"/>
      <c r="BZ130" s="322"/>
    </row>
    <row r="131" spans="1:78" ht="15" customHeight="1" x14ac:dyDescent="0.2">
      <c r="A131" s="313" t="str">
        <f t="shared" si="1"/>
        <v>INDEC-CM - 46212-11</v>
      </c>
      <c r="B131" s="313">
        <v>46212</v>
      </c>
      <c r="C131" s="320" t="s">
        <v>53</v>
      </c>
      <c r="D131" s="313">
        <v>11</v>
      </c>
      <c r="E131" s="316" t="s">
        <v>179</v>
      </c>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c r="BF131" s="322"/>
      <c r="BG131" s="322"/>
      <c r="BH131" s="322"/>
      <c r="BI131" s="322"/>
      <c r="BJ131" s="322"/>
      <c r="BK131" s="322"/>
      <c r="BL131" s="322"/>
      <c r="BM131" s="322"/>
      <c r="BN131" s="322"/>
      <c r="BO131" s="322"/>
      <c r="BP131" s="322"/>
      <c r="BQ131" s="322"/>
      <c r="BR131" s="322"/>
      <c r="BS131" s="322"/>
      <c r="BT131" s="322"/>
      <c r="BU131" s="322"/>
      <c r="BV131" s="322"/>
      <c r="BW131" s="322"/>
      <c r="BX131" s="322"/>
      <c r="BY131" s="322"/>
      <c r="BZ131" s="322"/>
    </row>
    <row r="132" spans="1:78" ht="15" customHeight="1" x14ac:dyDescent="0.2">
      <c r="A132" s="313" t="str">
        <f t="shared" si="1"/>
        <v>INDEC-CM - 46212-51</v>
      </c>
      <c r="B132" s="313">
        <v>46212</v>
      </c>
      <c r="C132" s="320" t="s">
        <v>53</v>
      </c>
      <c r="D132" s="313">
        <v>51</v>
      </c>
      <c r="E132" s="316" t="s">
        <v>180</v>
      </c>
      <c r="H132" s="322"/>
      <c r="I132" s="322"/>
      <c r="J132" s="322"/>
      <c r="K132" s="322"/>
      <c r="L132" s="322"/>
      <c r="M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c r="BF132" s="322"/>
      <c r="BG132" s="322"/>
      <c r="BH132" s="322"/>
      <c r="BI132" s="322"/>
      <c r="BJ132" s="322"/>
      <c r="BK132" s="322"/>
      <c r="BL132" s="322"/>
      <c r="BM132" s="322"/>
      <c r="BN132" s="322"/>
      <c r="BO132" s="322"/>
      <c r="BP132" s="322"/>
      <c r="BQ132" s="322"/>
      <c r="BR132" s="322"/>
      <c r="BS132" s="322"/>
      <c r="BT132" s="322"/>
      <c r="BU132" s="322"/>
      <c r="BV132" s="322"/>
      <c r="BW132" s="322"/>
      <c r="BX132" s="322"/>
      <c r="BY132" s="322"/>
      <c r="BZ132" s="322"/>
    </row>
    <row r="133" spans="1:78" ht="15" customHeight="1" x14ac:dyDescent="0.2">
      <c r="A133" s="313" t="str">
        <f t="shared" si="1"/>
        <v>INDEC-CM - 46212-31</v>
      </c>
      <c r="B133" s="313">
        <v>46212</v>
      </c>
      <c r="C133" s="320" t="s">
        <v>53</v>
      </c>
      <c r="D133" s="313">
        <v>31</v>
      </c>
      <c r="E133" s="316" t="s">
        <v>181</v>
      </c>
      <c r="H133" s="322"/>
      <c r="I133" s="322"/>
      <c r="J133" s="322"/>
      <c r="K133" s="322"/>
      <c r="L133" s="322"/>
      <c r="M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c r="BF133" s="322"/>
      <c r="BG133" s="322"/>
      <c r="BH133" s="322"/>
      <c r="BI133" s="322"/>
      <c r="BJ133" s="322"/>
      <c r="BK133" s="322"/>
      <c r="BL133" s="322"/>
      <c r="BM133" s="322"/>
      <c r="BN133" s="322"/>
      <c r="BO133" s="322"/>
      <c r="BP133" s="322"/>
      <c r="BQ133" s="322"/>
      <c r="BR133" s="322"/>
      <c r="BS133" s="322"/>
      <c r="BT133" s="322"/>
      <c r="BU133" s="322"/>
      <c r="BV133" s="322"/>
      <c r="BW133" s="322"/>
      <c r="BX133" s="322"/>
      <c r="BY133" s="322"/>
      <c r="BZ133" s="322"/>
    </row>
    <row r="134" spans="1:78" ht="15" customHeight="1" x14ac:dyDescent="0.2">
      <c r="A134" s="313" t="str">
        <f t="shared" ref="A134:A197" si="2">CONCATENATE("INDEC-CM - ",B134,C134,D134)</f>
        <v>INDEC-CM - 46212-41</v>
      </c>
      <c r="B134" s="313">
        <v>46212</v>
      </c>
      <c r="C134" s="320" t="s">
        <v>53</v>
      </c>
      <c r="D134" s="313">
        <v>41</v>
      </c>
      <c r="E134" s="316" t="s">
        <v>182</v>
      </c>
      <c r="H134" s="322"/>
      <c r="I134" s="322"/>
      <c r="J134" s="322"/>
      <c r="K134" s="322"/>
      <c r="L134" s="322"/>
      <c r="M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c r="BF134" s="322"/>
      <c r="BG134" s="322"/>
      <c r="BH134" s="322"/>
      <c r="BI134" s="322"/>
      <c r="BJ134" s="322"/>
      <c r="BK134" s="322"/>
      <c r="BL134" s="322"/>
      <c r="BM134" s="322"/>
      <c r="BN134" s="322"/>
      <c r="BO134" s="322"/>
      <c r="BP134" s="322"/>
      <c r="BQ134" s="322"/>
      <c r="BR134" s="322"/>
      <c r="BS134" s="322"/>
      <c r="BT134" s="322"/>
      <c r="BU134" s="322"/>
      <c r="BV134" s="322"/>
      <c r="BW134" s="322"/>
      <c r="BX134" s="322"/>
      <c r="BY134" s="322"/>
      <c r="BZ134" s="322"/>
    </row>
    <row r="135" spans="1:78" ht="15" customHeight="1" x14ac:dyDescent="0.2">
      <c r="A135" s="313" t="str">
        <f t="shared" si="2"/>
        <v>INDEC-CM - 42999-51</v>
      </c>
      <c r="B135" s="313">
        <v>42999</v>
      </c>
      <c r="C135" s="320" t="s">
        <v>53</v>
      </c>
      <c r="D135" s="313">
        <v>51</v>
      </c>
      <c r="E135" s="316" t="s">
        <v>183</v>
      </c>
      <c r="H135" s="322"/>
      <c r="I135" s="322"/>
      <c r="J135" s="322"/>
      <c r="K135" s="322"/>
      <c r="L135" s="322"/>
      <c r="M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c r="BF135" s="322"/>
      <c r="BG135" s="322"/>
      <c r="BH135" s="322"/>
      <c r="BI135" s="322"/>
      <c r="BJ135" s="322"/>
      <c r="BK135" s="322"/>
      <c r="BL135" s="322"/>
      <c r="BM135" s="322"/>
      <c r="BN135" s="322"/>
      <c r="BO135" s="322"/>
      <c r="BP135" s="322"/>
      <c r="BQ135" s="322"/>
      <c r="BR135" s="322"/>
      <c r="BS135" s="322"/>
      <c r="BT135" s="322"/>
      <c r="BU135" s="322"/>
      <c r="BV135" s="322"/>
      <c r="BW135" s="322"/>
      <c r="BX135" s="322"/>
      <c r="BY135" s="322"/>
      <c r="BZ135" s="322"/>
    </row>
    <row r="136" spans="1:78" ht="15" customHeight="1" x14ac:dyDescent="0.2">
      <c r="A136" s="313" t="str">
        <f t="shared" si="2"/>
        <v>INDEC-CM - 35110-51</v>
      </c>
      <c r="B136" s="313">
        <v>35110</v>
      </c>
      <c r="C136" s="320" t="s">
        <v>53</v>
      </c>
      <c r="D136" s="313">
        <v>51</v>
      </c>
      <c r="E136" s="316" t="s">
        <v>184</v>
      </c>
      <c r="H136" s="322"/>
      <c r="I136" s="322"/>
      <c r="J136" s="322"/>
      <c r="K136" s="322"/>
      <c r="L136" s="322"/>
      <c r="M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c r="BF136" s="322"/>
      <c r="BG136" s="322"/>
      <c r="BH136" s="322"/>
      <c r="BI136" s="322"/>
      <c r="BJ136" s="322"/>
      <c r="BK136" s="322"/>
      <c r="BL136" s="322"/>
      <c r="BM136" s="322"/>
      <c r="BN136" s="322"/>
      <c r="BO136" s="322"/>
      <c r="BP136" s="322"/>
      <c r="BQ136" s="322"/>
      <c r="BR136" s="322"/>
      <c r="BS136" s="322"/>
      <c r="BT136" s="322"/>
      <c r="BU136" s="322"/>
      <c r="BV136" s="322"/>
      <c r="BW136" s="322"/>
      <c r="BX136" s="322"/>
      <c r="BY136" s="322"/>
      <c r="BZ136" s="322"/>
    </row>
    <row r="137" spans="1:78" ht="15" customHeight="1" x14ac:dyDescent="0.2">
      <c r="A137" s="313" t="str">
        <f t="shared" si="2"/>
        <v>INDEC-CM - 37350-11</v>
      </c>
      <c r="B137" s="313">
        <v>37350</v>
      </c>
      <c r="C137" s="320" t="s">
        <v>53</v>
      </c>
      <c r="D137" s="313">
        <v>11</v>
      </c>
      <c r="E137" s="316" t="s">
        <v>185</v>
      </c>
      <c r="H137" s="322"/>
      <c r="I137" s="322"/>
      <c r="J137" s="322"/>
      <c r="K137" s="322"/>
      <c r="L137" s="322"/>
      <c r="M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c r="BF137" s="322"/>
      <c r="BG137" s="322"/>
      <c r="BH137" s="322"/>
      <c r="BI137" s="322"/>
      <c r="BJ137" s="322"/>
      <c r="BK137" s="322"/>
      <c r="BL137" s="322"/>
      <c r="BM137" s="322"/>
      <c r="BN137" s="322"/>
      <c r="BO137" s="322"/>
      <c r="BP137" s="322"/>
      <c r="BQ137" s="322"/>
      <c r="BR137" s="322"/>
      <c r="BS137" s="322"/>
      <c r="BT137" s="322"/>
      <c r="BU137" s="322"/>
      <c r="BV137" s="322"/>
      <c r="BW137" s="322"/>
      <c r="BX137" s="322"/>
      <c r="BY137" s="322"/>
      <c r="BZ137" s="322"/>
    </row>
    <row r="138" spans="1:78" ht="15" customHeight="1" x14ac:dyDescent="0.2">
      <c r="A138" s="313" t="str">
        <f t="shared" si="2"/>
        <v>INDEC-CM - 37350-41</v>
      </c>
      <c r="B138" s="313">
        <v>37350</v>
      </c>
      <c r="C138" s="320" t="s">
        <v>53</v>
      </c>
      <c r="D138" s="313">
        <v>41</v>
      </c>
      <c r="E138" s="316" t="s">
        <v>186</v>
      </c>
      <c r="H138" s="322"/>
      <c r="I138" s="322"/>
      <c r="J138" s="322"/>
      <c r="K138" s="322"/>
      <c r="L138" s="322"/>
      <c r="M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c r="BF138" s="322"/>
      <c r="BG138" s="322"/>
      <c r="BH138" s="322"/>
      <c r="BI138" s="322"/>
      <c r="BJ138" s="322"/>
      <c r="BK138" s="322"/>
      <c r="BL138" s="322"/>
      <c r="BM138" s="322"/>
      <c r="BN138" s="322"/>
      <c r="BO138" s="322"/>
      <c r="BP138" s="322"/>
      <c r="BQ138" s="322"/>
      <c r="BR138" s="322"/>
      <c r="BS138" s="322"/>
      <c r="BT138" s="322"/>
      <c r="BU138" s="322"/>
      <c r="BV138" s="322"/>
      <c r="BW138" s="322"/>
      <c r="BX138" s="322"/>
      <c r="BY138" s="322"/>
      <c r="BZ138" s="322"/>
    </row>
    <row r="139" spans="1:78" ht="15" customHeight="1" x14ac:dyDescent="0.2">
      <c r="A139" s="313" t="str">
        <f t="shared" si="2"/>
        <v>INDEC-CM - 37350-21</v>
      </c>
      <c r="B139" s="313">
        <v>37350</v>
      </c>
      <c r="C139" s="320" t="s">
        <v>53</v>
      </c>
      <c r="D139" s="313">
        <v>21</v>
      </c>
      <c r="E139" s="316" t="s">
        <v>187</v>
      </c>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c r="BF139" s="322"/>
      <c r="BG139" s="322"/>
      <c r="BH139" s="322"/>
      <c r="BI139" s="322"/>
      <c r="BJ139" s="322"/>
      <c r="BK139" s="322"/>
      <c r="BL139" s="322"/>
      <c r="BM139" s="322"/>
      <c r="BN139" s="322"/>
      <c r="BO139" s="322"/>
      <c r="BP139" s="322"/>
      <c r="BQ139" s="322"/>
      <c r="BR139" s="322"/>
      <c r="BS139" s="322"/>
      <c r="BT139" s="322"/>
      <c r="BU139" s="322"/>
      <c r="BV139" s="322"/>
      <c r="BW139" s="322"/>
      <c r="BX139" s="322"/>
      <c r="BY139" s="322"/>
      <c r="BZ139" s="322"/>
    </row>
    <row r="140" spans="1:78" ht="15" customHeight="1" x14ac:dyDescent="0.2">
      <c r="A140" s="313" t="str">
        <f t="shared" si="2"/>
        <v>INDEC-CM - 37350-31</v>
      </c>
      <c r="B140" s="313">
        <v>37350</v>
      </c>
      <c r="C140" s="320" t="s">
        <v>53</v>
      </c>
      <c r="D140" s="313">
        <v>31</v>
      </c>
      <c r="E140" s="316" t="s">
        <v>188</v>
      </c>
      <c r="H140" s="322"/>
      <c r="I140" s="322"/>
      <c r="J140" s="322"/>
      <c r="K140" s="322"/>
      <c r="L140" s="322"/>
      <c r="M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c r="BF140" s="322"/>
      <c r="BG140" s="322"/>
      <c r="BH140" s="322"/>
      <c r="BI140" s="322"/>
      <c r="BJ140" s="322"/>
      <c r="BK140" s="322"/>
      <c r="BL140" s="322"/>
      <c r="BM140" s="322"/>
      <c r="BN140" s="322"/>
      <c r="BO140" s="322"/>
      <c r="BP140" s="322"/>
      <c r="BQ140" s="322"/>
      <c r="BR140" s="322"/>
      <c r="BS140" s="322"/>
      <c r="BT140" s="322"/>
      <c r="BU140" s="322"/>
      <c r="BV140" s="322"/>
      <c r="BW140" s="322"/>
      <c r="BX140" s="322"/>
      <c r="BY140" s="322"/>
      <c r="BZ140" s="322"/>
    </row>
    <row r="141" spans="1:78" ht="15" customHeight="1" x14ac:dyDescent="0.2">
      <c r="A141" s="313" t="str">
        <f t="shared" si="2"/>
        <v>INDEC-CM - 37210-32</v>
      </c>
      <c r="B141" s="313">
        <v>37210</v>
      </c>
      <c r="C141" s="320" t="s">
        <v>53</v>
      </c>
      <c r="D141" s="313">
        <v>32</v>
      </c>
      <c r="E141" s="316" t="s">
        <v>189</v>
      </c>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22"/>
      <c r="BQ141" s="322"/>
      <c r="BR141" s="322"/>
      <c r="BS141" s="322"/>
      <c r="BT141" s="322"/>
      <c r="BU141" s="322"/>
      <c r="BV141" s="322"/>
      <c r="BW141" s="322"/>
      <c r="BX141" s="322"/>
      <c r="BY141" s="322"/>
      <c r="BZ141" s="322"/>
    </row>
    <row r="142" spans="1:78" ht="15" customHeight="1" x14ac:dyDescent="0.2">
      <c r="A142" s="313" t="str">
        <f t="shared" si="2"/>
        <v>INDEC-CM - 37210-31</v>
      </c>
      <c r="B142" s="313">
        <v>37210</v>
      </c>
      <c r="C142" s="320" t="s">
        <v>53</v>
      </c>
      <c r="D142" s="313">
        <v>31</v>
      </c>
      <c r="E142" s="316" t="s">
        <v>190</v>
      </c>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322"/>
      <c r="BQ142" s="322"/>
      <c r="BR142" s="322"/>
      <c r="BS142" s="322"/>
      <c r="BT142" s="322"/>
      <c r="BU142" s="322"/>
      <c r="BV142" s="322"/>
      <c r="BW142" s="322"/>
      <c r="BX142" s="322"/>
      <c r="BY142" s="322"/>
      <c r="BZ142" s="322"/>
    </row>
    <row r="143" spans="1:78" ht="15" customHeight="1" x14ac:dyDescent="0.2">
      <c r="A143" s="313" t="str">
        <f t="shared" si="2"/>
        <v>INDEC-CM - 37210-33</v>
      </c>
      <c r="B143" s="313">
        <v>37210</v>
      </c>
      <c r="C143" s="320" t="s">
        <v>53</v>
      </c>
      <c r="D143" s="313">
        <v>33</v>
      </c>
      <c r="E143" s="316" t="s">
        <v>191</v>
      </c>
      <c r="H143" s="322"/>
      <c r="I143" s="322"/>
      <c r="J143" s="322"/>
      <c r="K143" s="322"/>
      <c r="L143" s="322"/>
      <c r="M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c r="BF143" s="322"/>
      <c r="BG143" s="322"/>
      <c r="BH143" s="322"/>
      <c r="BI143" s="322"/>
      <c r="BJ143" s="322"/>
      <c r="BK143" s="322"/>
      <c r="BL143" s="322"/>
      <c r="BM143" s="322"/>
      <c r="BN143" s="322"/>
      <c r="BO143" s="322"/>
      <c r="BP143" s="322"/>
      <c r="BQ143" s="322"/>
      <c r="BR143" s="322"/>
      <c r="BS143" s="322"/>
      <c r="BT143" s="322"/>
      <c r="BU143" s="322"/>
      <c r="BV143" s="322"/>
      <c r="BW143" s="322"/>
      <c r="BX143" s="322"/>
      <c r="BY143" s="322"/>
      <c r="BZ143" s="322"/>
    </row>
    <row r="144" spans="1:78" ht="15" customHeight="1" x14ac:dyDescent="0.2">
      <c r="A144" s="313" t="str">
        <f t="shared" si="2"/>
        <v>INDEC-CM - 31210-41</v>
      </c>
      <c r="B144" s="313">
        <v>31210</v>
      </c>
      <c r="C144" s="320" t="s">
        <v>53</v>
      </c>
      <c r="D144" s="313">
        <v>41</v>
      </c>
      <c r="E144" s="316" t="s">
        <v>192</v>
      </c>
      <c r="H144" s="322"/>
      <c r="I144" s="322"/>
      <c r="J144" s="322"/>
      <c r="K144" s="322"/>
      <c r="L144" s="322"/>
      <c r="M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c r="BF144" s="322"/>
      <c r="BG144" s="322"/>
      <c r="BH144" s="322"/>
      <c r="BI144" s="322"/>
      <c r="BJ144" s="322"/>
      <c r="BK144" s="322"/>
      <c r="BL144" s="322"/>
      <c r="BM144" s="322"/>
      <c r="BN144" s="322"/>
      <c r="BO144" s="322"/>
      <c r="BP144" s="322"/>
      <c r="BQ144" s="322"/>
      <c r="BR144" s="322"/>
      <c r="BS144" s="322"/>
      <c r="BT144" s="322"/>
      <c r="BU144" s="322"/>
      <c r="BV144" s="322"/>
      <c r="BW144" s="322"/>
      <c r="BX144" s="322"/>
      <c r="BY144" s="322"/>
      <c r="BZ144" s="322"/>
    </row>
    <row r="145" spans="1:78" ht="15" customHeight="1" x14ac:dyDescent="0.2">
      <c r="A145" s="313" t="str">
        <f t="shared" si="2"/>
        <v>INDEC-CM - 43240-21</v>
      </c>
      <c r="B145" s="313">
        <v>43240</v>
      </c>
      <c r="C145" s="320" t="s">
        <v>53</v>
      </c>
      <c r="D145" s="313">
        <v>21</v>
      </c>
      <c r="E145" s="316" t="s">
        <v>193</v>
      </c>
      <c r="H145" s="322"/>
      <c r="I145" s="322"/>
      <c r="J145" s="322"/>
      <c r="K145" s="322"/>
      <c r="L145" s="322"/>
      <c r="M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c r="BF145" s="322"/>
      <c r="BG145" s="322"/>
      <c r="BH145" s="322"/>
      <c r="BI145" s="322"/>
      <c r="BJ145" s="322"/>
      <c r="BK145" s="322"/>
      <c r="BL145" s="322"/>
      <c r="BM145" s="322"/>
      <c r="BN145" s="322"/>
      <c r="BO145" s="322"/>
      <c r="BP145" s="322"/>
      <c r="BQ145" s="322"/>
      <c r="BR145" s="322"/>
      <c r="BS145" s="322"/>
      <c r="BT145" s="322"/>
      <c r="BU145" s="322"/>
      <c r="BV145" s="322"/>
      <c r="BW145" s="322"/>
      <c r="BX145" s="322"/>
      <c r="BY145" s="322"/>
      <c r="BZ145" s="322"/>
    </row>
    <row r="146" spans="1:78" ht="15" customHeight="1" x14ac:dyDescent="0.2">
      <c r="A146" s="313" t="str">
        <f t="shared" si="2"/>
        <v>INDEC-CM - 43240-32</v>
      </c>
      <c r="B146" s="313">
        <v>43240</v>
      </c>
      <c r="C146" s="320" t="s">
        <v>53</v>
      </c>
      <c r="D146" s="313">
        <v>32</v>
      </c>
      <c r="E146" s="316" t="s">
        <v>194</v>
      </c>
      <c r="H146" s="322"/>
      <c r="I146" s="322"/>
      <c r="J146" s="322"/>
      <c r="K146" s="322"/>
      <c r="L146" s="322"/>
      <c r="M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c r="BF146" s="322"/>
      <c r="BG146" s="322"/>
      <c r="BH146" s="322"/>
      <c r="BI146" s="322"/>
      <c r="BJ146" s="322"/>
      <c r="BK146" s="322"/>
      <c r="BL146" s="322"/>
      <c r="BM146" s="322"/>
      <c r="BN146" s="322"/>
      <c r="BO146" s="322"/>
      <c r="BP146" s="322"/>
      <c r="BQ146" s="322"/>
      <c r="BR146" s="322"/>
      <c r="BS146" s="322"/>
      <c r="BT146" s="322"/>
      <c r="BU146" s="322"/>
      <c r="BV146" s="322"/>
      <c r="BW146" s="322"/>
      <c r="BX146" s="322"/>
      <c r="BY146" s="322"/>
      <c r="BZ146" s="322"/>
    </row>
    <row r="147" spans="1:78" ht="15" customHeight="1" x14ac:dyDescent="0.2">
      <c r="A147" s="313" t="str">
        <f t="shared" si="2"/>
        <v>INDEC-CM - 43240-31</v>
      </c>
      <c r="B147" s="313">
        <v>43240</v>
      </c>
      <c r="C147" s="320" t="s">
        <v>53</v>
      </c>
      <c r="D147" s="313">
        <v>31</v>
      </c>
      <c r="E147" s="316" t="s">
        <v>195</v>
      </c>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c r="BF147" s="322"/>
      <c r="BG147" s="322"/>
      <c r="BH147" s="322"/>
      <c r="BI147" s="322"/>
      <c r="BJ147" s="322"/>
      <c r="BK147" s="322"/>
      <c r="BL147" s="322"/>
      <c r="BM147" s="322"/>
      <c r="BN147" s="322"/>
      <c r="BO147" s="322"/>
      <c r="BP147" s="322"/>
      <c r="BQ147" s="322"/>
      <c r="BR147" s="322"/>
      <c r="BS147" s="322"/>
      <c r="BT147" s="322"/>
      <c r="BU147" s="322"/>
      <c r="BV147" s="322"/>
      <c r="BW147" s="322"/>
      <c r="BX147" s="322"/>
      <c r="BY147" s="322"/>
      <c r="BZ147" s="322"/>
    </row>
    <row r="148" spans="1:78" ht="15" customHeight="1" x14ac:dyDescent="0.2">
      <c r="A148" s="313" t="str">
        <f t="shared" si="2"/>
        <v>INDEC-CM - 43240-41</v>
      </c>
      <c r="B148" s="313">
        <v>43240</v>
      </c>
      <c r="C148" s="320" t="s">
        <v>53</v>
      </c>
      <c r="D148" s="313">
        <v>41</v>
      </c>
      <c r="E148" s="316" t="s">
        <v>196</v>
      </c>
      <c r="H148" s="322"/>
      <c r="I148" s="322"/>
      <c r="J148" s="322"/>
      <c r="K148" s="322"/>
      <c r="L148" s="322"/>
      <c r="M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c r="BF148" s="322"/>
      <c r="BG148" s="322"/>
      <c r="BH148" s="322"/>
      <c r="BI148" s="322"/>
      <c r="BJ148" s="322"/>
      <c r="BK148" s="322"/>
      <c r="BL148" s="322"/>
      <c r="BM148" s="322"/>
      <c r="BN148" s="322"/>
      <c r="BO148" s="322"/>
      <c r="BP148" s="322"/>
      <c r="BQ148" s="322"/>
      <c r="BR148" s="322"/>
      <c r="BS148" s="322"/>
      <c r="BT148" s="322"/>
      <c r="BU148" s="322"/>
      <c r="BV148" s="322"/>
      <c r="BW148" s="322"/>
      <c r="BX148" s="322"/>
      <c r="BY148" s="322"/>
      <c r="BZ148" s="322"/>
    </row>
    <row r="149" spans="1:78" ht="15" customHeight="1" x14ac:dyDescent="0.2">
      <c r="A149" s="313" t="str">
        <f t="shared" si="2"/>
        <v>INDEC-CM - 37540-32</v>
      </c>
      <c r="B149" s="313">
        <v>37540</v>
      </c>
      <c r="C149" s="320" t="s">
        <v>53</v>
      </c>
      <c r="D149" s="313">
        <v>32</v>
      </c>
      <c r="E149" s="323" t="s">
        <v>197</v>
      </c>
      <c r="F149" s="323"/>
      <c r="G149" s="323"/>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c r="BF149" s="322"/>
      <c r="BG149" s="322"/>
      <c r="BH149" s="322"/>
      <c r="BI149" s="322"/>
      <c r="BJ149" s="322"/>
      <c r="BK149" s="322"/>
      <c r="BL149" s="322"/>
      <c r="BM149" s="322"/>
      <c r="BN149" s="322"/>
      <c r="BO149" s="322"/>
      <c r="BP149" s="322"/>
      <c r="BQ149" s="322"/>
      <c r="BR149" s="322"/>
      <c r="BS149" s="322"/>
      <c r="BT149" s="322"/>
      <c r="BU149" s="322"/>
      <c r="BV149" s="322"/>
      <c r="BW149" s="322"/>
      <c r="BX149" s="322"/>
      <c r="BY149" s="322"/>
      <c r="BZ149" s="322"/>
    </row>
    <row r="150" spans="1:78" ht="15" customHeight="1" x14ac:dyDescent="0.2">
      <c r="A150" s="313" t="str">
        <f t="shared" si="2"/>
        <v>INDEC-CM - 37540-31</v>
      </c>
      <c r="B150" s="313">
        <v>37540</v>
      </c>
      <c r="C150" s="320" t="s">
        <v>53</v>
      </c>
      <c r="D150" s="313">
        <v>31</v>
      </c>
      <c r="E150" s="316" t="s">
        <v>198</v>
      </c>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c r="BF150" s="322"/>
      <c r="BG150" s="322"/>
      <c r="BH150" s="322"/>
      <c r="BI150" s="322"/>
      <c r="BJ150" s="322"/>
      <c r="BK150" s="322"/>
      <c r="BL150" s="322"/>
      <c r="BM150" s="322"/>
      <c r="BN150" s="322"/>
      <c r="BO150" s="322"/>
      <c r="BP150" s="322"/>
      <c r="BQ150" s="322"/>
      <c r="BR150" s="322"/>
      <c r="BS150" s="322"/>
      <c r="BT150" s="322"/>
      <c r="BU150" s="322"/>
      <c r="BV150" s="322"/>
      <c r="BW150" s="322"/>
      <c r="BX150" s="322"/>
      <c r="BY150" s="322"/>
      <c r="BZ150" s="322"/>
    </row>
    <row r="151" spans="1:78" ht="15" customHeight="1" x14ac:dyDescent="0.2">
      <c r="A151" s="313" t="str">
        <f t="shared" si="2"/>
        <v>INDEC-CM - 31210-21</v>
      </c>
      <c r="B151" s="313">
        <v>31210</v>
      </c>
      <c r="C151" s="320" t="s">
        <v>53</v>
      </c>
      <c r="D151" s="313">
        <v>21</v>
      </c>
      <c r="E151" s="323" t="s">
        <v>199</v>
      </c>
      <c r="F151" s="323"/>
      <c r="G151" s="323"/>
      <c r="H151" s="322"/>
      <c r="I151" s="322"/>
      <c r="J151" s="322"/>
      <c r="K151" s="322"/>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22"/>
      <c r="BQ151" s="322"/>
      <c r="BR151" s="322"/>
      <c r="BS151" s="322"/>
      <c r="BT151" s="322"/>
      <c r="BU151" s="322"/>
      <c r="BV151" s="322"/>
      <c r="BW151" s="322"/>
      <c r="BX151" s="322"/>
      <c r="BY151" s="322"/>
      <c r="BZ151" s="322"/>
    </row>
    <row r="152" spans="1:78" ht="15" customHeight="1" x14ac:dyDescent="0.2">
      <c r="A152" s="313" t="str">
        <f t="shared" si="2"/>
        <v>INDEC-CM - 42911-61</v>
      </c>
      <c r="B152" s="313">
        <v>42911</v>
      </c>
      <c r="C152" s="320" t="s">
        <v>53</v>
      </c>
      <c r="D152" s="313">
        <v>61</v>
      </c>
      <c r="E152" s="323" t="s">
        <v>200</v>
      </c>
      <c r="F152" s="323"/>
      <c r="G152" s="323"/>
      <c r="H152" s="322"/>
      <c r="I152" s="322"/>
      <c r="J152" s="322"/>
      <c r="K152" s="322"/>
      <c r="L152" s="322"/>
      <c r="M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2"/>
      <c r="BM152" s="322"/>
      <c r="BN152" s="322"/>
      <c r="BO152" s="322"/>
      <c r="BP152" s="322"/>
      <c r="BQ152" s="322"/>
      <c r="BR152" s="322"/>
      <c r="BS152" s="322"/>
      <c r="BT152" s="322"/>
      <c r="BU152" s="322"/>
      <c r="BV152" s="322"/>
      <c r="BW152" s="322"/>
      <c r="BX152" s="322"/>
      <c r="BY152" s="322"/>
      <c r="BZ152" s="322"/>
    </row>
    <row r="153" spans="1:78" ht="15" customHeight="1" x14ac:dyDescent="0.2">
      <c r="A153" s="313" t="str">
        <f t="shared" si="2"/>
        <v>INDEC-CM - 43923-11</v>
      </c>
      <c r="B153" s="313">
        <v>43923</v>
      </c>
      <c r="C153" s="320" t="s">
        <v>53</v>
      </c>
      <c r="D153" s="313">
        <v>11</v>
      </c>
      <c r="E153" s="323" t="s">
        <v>201</v>
      </c>
      <c r="F153" s="323"/>
      <c r="G153" s="323"/>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c r="BF153" s="322"/>
      <c r="BG153" s="322"/>
      <c r="BH153" s="322"/>
      <c r="BI153" s="322"/>
      <c r="BJ153" s="322"/>
      <c r="BK153" s="322"/>
      <c r="BL153" s="322"/>
      <c r="BM153" s="322"/>
      <c r="BN153" s="322"/>
      <c r="BO153" s="322"/>
      <c r="BP153" s="322"/>
      <c r="BQ153" s="322"/>
      <c r="BR153" s="322"/>
      <c r="BS153" s="322"/>
      <c r="BT153" s="322"/>
      <c r="BU153" s="322"/>
      <c r="BV153" s="322"/>
      <c r="BW153" s="322"/>
      <c r="BX153" s="322"/>
      <c r="BY153" s="322"/>
      <c r="BZ153" s="322"/>
    </row>
    <row r="154" spans="1:78" ht="15" customHeight="1" x14ac:dyDescent="0.2">
      <c r="A154" s="313" t="str">
        <f t="shared" si="2"/>
        <v>INDEC-CM - 37930-12</v>
      </c>
      <c r="B154" s="313">
        <v>37930</v>
      </c>
      <c r="C154" s="320" t="s">
        <v>53</v>
      </c>
      <c r="D154" s="313">
        <v>12</v>
      </c>
      <c r="E154" s="316" t="s">
        <v>202</v>
      </c>
      <c r="H154" s="322"/>
      <c r="I154" s="322"/>
      <c r="J154" s="322"/>
      <c r="K154" s="322"/>
      <c r="L154" s="322"/>
      <c r="M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2"/>
      <c r="BM154" s="322"/>
      <c r="BN154" s="322"/>
      <c r="BO154" s="322"/>
      <c r="BP154" s="322"/>
      <c r="BQ154" s="322"/>
      <c r="BR154" s="322"/>
      <c r="BS154" s="322"/>
      <c r="BT154" s="322"/>
      <c r="BU154" s="322"/>
      <c r="BV154" s="322"/>
      <c r="BW154" s="322"/>
      <c r="BX154" s="322"/>
      <c r="BY154" s="322"/>
      <c r="BZ154" s="322"/>
    </row>
    <row r="155" spans="1:78" ht="15" customHeight="1" x14ac:dyDescent="0.2">
      <c r="A155" s="313" t="str">
        <f t="shared" si="2"/>
        <v>INDEC-CM - 37930-11</v>
      </c>
      <c r="B155" s="313">
        <v>37930</v>
      </c>
      <c r="C155" s="320" t="s">
        <v>53</v>
      </c>
      <c r="D155" s="313">
        <v>11</v>
      </c>
      <c r="E155" s="316" t="s">
        <v>203</v>
      </c>
      <c r="H155" s="322"/>
      <c r="I155" s="322"/>
      <c r="J155" s="322"/>
      <c r="K155" s="322"/>
      <c r="L155" s="322"/>
      <c r="M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322"/>
      <c r="BQ155" s="322"/>
      <c r="BR155" s="322"/>
      <c r="BS155" s="322"/>
      <c r="BT155" s="322"/>
      <c r="BU155" s="322"/>
      <c r="BV155" s="322"/>
      <c r="BW155" s="322"/>
      <c r="BX155" s="322"/>
      <c r="BY155" s="322"/>
      <c r="BZ155" s="322"/>
    </row>
    <row r="156" spans="1:78" ht="15" customHeight="1" x14ac:dyDescent="0.2">
      <c r="A156" s="313" t="str">
        <f t="shared" si="2"/>
        <v>INDEC-CM - 42999-61</v>
      </c>
      <c r="B156" s="313">
        <v>42999</v>
      </c>
      <c r="C156" s="320" t="s">
        <v>53</v>
      </c>
      <c r="D156" s="313">
        <v>61</v>
      </c>
      <c r="E156" s="323" t="s">
        <v>204</v>
      </c>
      <c r="F156" s="323"/>
      <c r="G156" s="323"/>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c r="BF156" s="322"/>
      <c r="BG156" s="322"/>
      <c r="BH156" s="322"/>
      <c r="BI156" s="322"/>
      <c r="BJ156" s="322"/>
      <c r="BK156" s="322"/>
      <c r="BL156" s="322"/>
      <c r="BM156" s="322"/>
      <c r="BN156" s="322"/>
      <c r="BO156" s="322"/>
      <c r="BP156" s="322"/>
      <c r="BQ156" s="322"/>
      <c r="BR156" s="322"/>
      <c r="BS156" s="322"/>
      <c r="BT156" s="322"/>
      <c r="BU156" s="322"/>
      <c r="BV156" s="322"/>
      <c r="BW156" s="322"/>
      <c r="BX156" s="322"/>
      <c r="BY156" s="322"/>
      <c r="BZ156" s="322"/>
    </row>
    <row r="157" spans="1:78" ht="15" customHeight="1" x14ac:dyDescent="0.2">
      <c r="A157" s="313" t="str">
        <f t="shared" si="2"/>
        <v>INDEC-CM - 42999-62</v>
      </c>
      <c r="B157" s="313">
        <v>42999</v>
      </c>
      <c r="C157" s="320" t="s">
        <v>53</v>
      </c>
      <c r="D157" s="313">
        <v>62</v>
      </c>
      <c r="E157" s="323" t="s">
        <v>205</v>
      </c>
      <c r="F157" s="323"/>
      <c r="G157" s="323"/>
      <c r="H157" s="322"/>
      <c r="I157" s="322"/>
      <c r="J157" s="322"/>
      <c r="K157" s="322"/>
      <c r="L157" s="322"/>
      <c r="M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c r="BF157" s="322"/>
      <c r="BG157" s="322"/>
      <c r="BH157" s="322"/>
      <c r="BI157" s="322"/>
      <c r="BJ157" s="322"/>
      <c r="BK157" s="322"/>
      <c r="BL157" s="322"/>
      <c r="BM157" s="322"/>
      <c r="BN157" s="322"/>
      <c r="BO157" s="322"/>
      <c r="BP157" s="322"/>
      <c r="BQ157" s="322"/>
      <c r="BR157" s="322"/>
      <c r="BS157" s="322"/>
      <c r="BT157" s="322"/>
      <c r="BU157" s="322"/>
      <c r="BV157" s="322"/>
      <c r="BW157" s="322"/>
      <c r="BX157" s="322"/>
      <c r="BY157" s="322"/>
      <c r="BZ157" s="322"/>
    </row>
    <row r="158" spans="1:78" ht="15" customHeight="1" x14ac:dyDescent="0.2">
      <c r="A158" s="313" t="str">
        <f t="shared" si="2"/>
        <v>INDEC-CM - 37610-11</v>
      </c>
      <c r="B158" s="313">
        <v>37610</v>
      </c>
      <c r="C158" s="320" t="s">
        <v>53</v>
      </c>
      <c r="D158" s="313">
        <v>11</v>
      </c>
      <c r="E158" s="323" t="s">
        <v>206</v>
      </c>
      <c r="F158" s="323"/>
      <c r="G158" s="323"/>
      <c r="H158" s="322"/>
      <c r="I158" s="322"/>
      <c r="J158" s="322"/>
      <c r="K158" s="322"/>
      <c r="L158" s="322"/>
      <c r="M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c r="BF158" s="322"/>
      <c r="BG158" s="322"/>
      <c r="BH158" s="322"/>
      <c r="BI158" s="322"/>
      <c r="BJ158" s="322"/>
      <c r="BK158" s="322"/>
      <c r="BL158" s="322"/>
      <c r="BM158" s="322"/>
      <c r="BN158" s="322"/>
      <c r="BO158" s="322"/>
      <c r="BP158" s="322"/>
      <c r="BQ158" s="322"/>
      <c r="BR158" s="322"/>
      <c r="BS158" s="322"/>
      <c r="BT158" s="322"/>
      <c r="BU158" s="322"/>
      <c r="BV158" s="322"/>
      <c r="BW158" s="322"/>
      <c r="BX158" s="322"/>
      <c r="BY158" s="322"/>
      <c r="BZ158" s="322"/>
    </row>
    <row r="159" spans="1:78" ht="15" customHeight="1" x14ac:dyDescent="0.2">
      <c r="A159" s="313" t="str">
        <f t="shared" si="2"/>
        <v>INDEC-CM - 37610-12</v>
      </c>
      <c r="B159" s="313">
        <v>37610</v>
      </c>
      <c r="C159" s="320" t="s">
        <v>53</v>
      </c>
      <c r="D159" s="313">
        <v>12</v>
      </c>
      <c r="E159" s="323" t="s">
        <v>207</v>
      </c>
      <c r="F159" s="323"/>
      <c r="G159" s="323"/>
      <c r="H159" s="322"/>
      <c r="I159" s="322"/>
      <c r="J159" s="322"/>
      <c r="K159" s="322"/>
      <c r="L159" s="322"/>
      <c r="M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c r="BF159" s="322"/>
      <c r="BG159" s="322"/>
      <c r="BH159" s="322"/>
      <c r="BI159" s="322"/>
      <c r="BJ159" s="322"/>
      <c r="BK159" s="322"/>
      <c r="BL159" s="322"/>
      <c r="BM159" s="322"/>
      <c r="BN159" s="322"/>
      <c r="BO159" s="322"/>
      <c r="BP159" s="322"/>
      <c r="BQ159" s="322"/>
      <c r="BR159" s="322"/>
      <c r="BS159" s="322"/>
      <c r="BT159" s="322"/>
      <c r="BU159" s="322"/>
      <c r="BV159" s="322"/>
      <c r="BW159" s="322"/>
      <c r="BX159" s="322"/>
      <c r="BY159" s="322"/>
      <c r="BZ159" s="322"/>
    </row>
    <row r="160" spans="1:78" ht="15" customHeight="1" x14ac:dyDescent="0.2">
      <c r="A160" s="313" t="str">
        <f t="shared" si="2"/>
        <v>INDEC-CM - 42943-11</v>
      </c>
      <c r="B160" s="313">
        <v>42943</v>
      </c>
      <c r="C160" s="320" t="s">
        <v>53</v>
      </c>
      <c r="D160" s="313">
        <v>11</v>
      </c>
      <c r="E160" s="323" t="s">
        <v>208</v>
      </c>
      <c r="F160" s="323"/>
      <c r="G160" s="323"/>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c r="BF160" s="322"/>
      <c r="BG160" s="322"/>
      <c r="BH160" s="322"/>
      <c r="BI160" s="322"/>
      <c r="BJ160" s="322"/>
      <c r="BK160" s="322"/>
      <c r="BL160" s="322"/>
      <c r="BM160" s="322"/>
      <c r="BN160" s="322"/>
      <c r="BO160" s="322"/>
      <c r="BP160" s="322"/>
      <c r="BQ160" s="322"/>
      <c r="BR160" s="322"/>
      <c r="BS160" s="322"/>
      <c r="BT160" s="322"/>
      <c r="BU160" s="322"/>
      <c r="BV160" s="322"/>
      <c r="BW160" s="322"/>
      <c r="BX160" s="322"/>
      <c r="BY160" s="322"/>
      <c r="BZ160" s="322"/>
    </row>
    <row r="161" spans="1:78" ht="15" customHeight="1" x14ac:dyDescent="0.2">
      <c r="A161" s="313" t="str">
        <f t="shared" si="2"/>
        <v>INDEC-CM - 37540-11</v>
      </c>
      <c r="B161" s="313">
        <v>37540</v>
      </c>
      <c r="C161" s="320" t="s">
        <v>53</v>
      </c>
      <c r="D161" s="313">
        <v>11</v>
      </c>
      <c r="E161" s="316" t="s">
        <v>209</v>
      </c>
      <c r="H161" s="322"/>
      <c r="I161" s="322"/>
      <c r="J161" s="322"/>
      <c r="K161" s="322"/>
      <c r="L161" s="322"/>
      <c r="M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2"/>
      <c r="BM161" s="322"/>
      <c r="BN161" s="322"/>
      <c r="BO161" s="322"/>
      <c r="BP161" s="322"/>
      <c r="BQ161" s="322"/>
      <c r="BR161" s="322"/>
      <c r="BS161" s="322"/>
      <c r="BT161" s="322"/>
      <c r="BU161" s="322"/>
      <c r="BV161" s="322"/>
      <c r="BW161" s="322"/>
      <c r="BX161" s="322"/>
      <c r="BY161" s="322"/>
      <c r="BZ161" s="322"/>
    </row>
    <row r="162" spans="1:78" ht="15" customHeight="1" x14ac:dyDescent="0.2">
      <c r="A162" s="313" t="str">
        <f t="shared" si="2"/>
        <v>INDEC-CM - 38130-16</v>
      </c>
      <c r="B162" s="313">
        <v>38130</v>
      </c>
      <c r="C162" s="320" t="s">
        <v>53</v>
      </c>
      <c r="D162" s="313">
        <v>16</v>
      </c>
      <c r="E162" s="323" t="s">
        <v>210</v>
      </c>
      <c r="F162" s="323"/>
      <c r="G162" s="323"/>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c r="BF162" s="322"/>
      <c r="BG162" s="322"/>
      <c r="BH162" s="322"/>
      <c r="BI162" s="322"/>
      <c r="BJ162" s="322"/>
      <c r="BK162" s="322"/>
      <c r="BL162" s="322"/>
      <c r="BM162" s="322"/>
      <c r="BN162" s="322"/>
      <c r="BO162" s="322"/>
      <c r="BP162" s="322"/>
      <c r="BQ162" s="322"/>
      <c r="BR162" s="322"/>
      <c r="BS162" s="322"/>
      <c r="BT162" s="322"/>
      <c r="BU162" s="322"/>
      <c r="BV162" s="322"/>
      <c r="BW162" s="322"/>
      <c r="BX162" s="322"/>
      <c r="BY162" s="322"/>
      <c r="BZ162" s="322"/>
    </row>
    <row r="163" spans="1:78" ht="15" customHeight="1" x14ac:dyDescent="0.2">
      <c r="A163" s="313" t="str">
        <f t="shared" si="2"/>
        <v>INDEC-CM - 38130-15</v>
      </c>
      <c r="B163" s="313">
        <v>38130</v>
      </c>
      <c r="C163" s="320" t="s">
        <v>53</v>
      </c>
      <c r="D163" s="313">
        <v>15</v>
      </c>
      <c r="E163" s="323" t="s">
        <v>211</v>
      </c>
      <c r="F163" s="323"/>
      <c r="G163" s="323"/>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2"/>
      <c r="BE163" s="322"/>
      <c r="BF163" s="322"/>
      <c r="BG163" s="322"/>
      <c r="BH163" s="322"/>
      <c r="BI163" s="322"/>
      <c r="BJ163" s="322"/>
      <c r="BK163" s="322"/>
      <c r="BL163" s="322"/>
      <c r="BM163" s="322"/>
      <c r="BN163" s="322"/>
      <c r="BO163" s="322"/>
      <c r="BP163" s="322"/>
      <c r="BQ163" s="322"/>
      <c r="BR163" s="322"/>
      <c r="BS163" s="322"/>
      <c r="BT163" s="322"/>
      <c r="BU163" s="322"/>
      <c r="BV163" s="322"/>
      <c r="BW163" s="322"/>
      <c r="BX163" s="322"/>
      <c r="BY163" s="322"/>
      <c r="BZ163" s="322"/>
    </row>
    <row r="164" spans="1:78" ht="15" customHeight="1" x14ac:dyDescent="0.2">
      <c r="A164" s="313" t="str">
        <f t="shared" si="2"/>
        <v>INDEC-CM - 38130-14</v>
      </c>
      <c r="B164" s="313">
        <v>38130</v>
      </c>
      <c r="C164" s="320" t="s">
        <v>53</v>
      </c>
      <c r="D164" s="313">
        <v>14</v>
      </c>
      <c r="E164" s="323" t="s">
        <v>212</v>
      </c>
      <c r="F164" s="323"/>
      <c r="G164" s="323"/>
      <c r="H164" s="322"/>
      <c r="I164" s="322"/>
      <c r="J164" s="322"/>
      <c r="K164" s="322"/>
      <c r="L164" s="322"/>
      <c r="M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c r="BF164" s="322"/>
      <c r="BG164" s="322"/>
      <c r="BH164" s="322"/>
      <c r="BI164" s="322"/>
      <c r="BJ164" s="322"/>
      <c r="BK164" s="322"/>
      <c r="BL164" s="322"/>
      <c r="BM164" s="322"/>
      <c r="BN164" s="322"/>
      <c r="BO164" s="322"/>
      <c r="BP164" s="322"/>
      <c r="BQ164" s="322"/>
      <c r="BR164" s="322"/>
      <c r="BS164" s="322"/>
      <c r="BT164" s="322"/>
      <c r="BU164" s="322"/>
      <c r="BV164" s="322"/>
      <c r="BW164" s="322"/>
      <c r="BX164" s="322"/>
      <c r="BY164" s="322"/>
      <c r="BZ164" s="322"/>
    </row>
    <row r="165" spans="1:78" ht="15" customHeight="1" x14ac:dyDescent="0.2">
      <c r="A165" s="313" t="str">
        <f t="shared" si="2"/>
        <v>INDEC-CM - 35490-11</v>
      </c>
      <c r="B165" s="313">
        <v>35490</v>
      </c>
      <c r="C165" s="320" t="s">
        <v>53</v>
      </c>
      <c r="D165" s="313">
        <v>11</v>
      </c>
      <c r="E165" s="316" t="s">
        <v>213</v>
      </c>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2"/>
      <c r="BE165" s="322"/>
      <c r="BF165" s="322"/>
      <c r="BG165" s="322"/>
      <c r="BH165" s="322"/>
      <c r="BI165" s="322"/>
      <c r="BJ165" s="322"/>
      <c r="BK165" s="322"/>
      <c r="BL165" s="322"/>
      <c r="BM165" s="322"/>
      <c r="BN165" s="322"/>
      <c r="BO165" s="322"/>
      <c r="BP165" s="322"/>
      <c r="BQ165" s="322"/>
      <c r="BR165" s="322"/>
      <c r="BS165" s="322"/>
      <c r="BT165" s="322"/>
      <c r="BU165" s="322"/>
      <c r="BV165" s="322"/>
      <c r="BW165" s="322"/>
      <c r="BX165" s="322"/>
      <c r="BY165" s="322"/>
      <c r="BZ165" s="322"/>
    </row>
    <row r="166" spans="1:78" ht="15" customHeight="1" x14ac:dyDescent="0.2">
      <c r="A166" s="313" t="str">
        <f t="shared" si="2"/>
        <v>INDEC-CM - 41251-11</v>
      </c>
      <c r="B166" s="313">
        <v>41251</v>
      </c>
      <c r="C166" s="320" t="s">
        <v>53</v>
      </c>
      <c r="D166" s="313">
        <v>11</v>
      </c>
      <c r="E166" s="323" t="s">
        <v>214</v>
      </c>
      <c r="F166" s="323"/>
      <c r="G166" s="323"/>
      <c r="H166" s="322"/>
      <c r="I166" s="322"/>
      <c r="J166" s="322"/>
      <c r="K166" s="322"/>
      <c r="L166" s="322"/>
      <c r="M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2"/>
      <c r="BE166" s="322"/>
      <c r="BF166" s="322"/>
      <c r="BG166" s="322"/>
      <c r="BH166" s="322"/>
      <c r="BI166" s="322"/>
      <c r="BJ166" s="322"/>
      <c r="BK166" s="322"/>
      <c r="BL166" s="322"/>
      <c r="BM166" s="322"/>
      <c r="BN166" s="322"/>
      <c r="BO166" s="322"/>
      <c r="BP166" s="322"/>
      <c r="BQ166" s="322"/>
      <c r="BR166" s="322"/>
      <c r="BS166" s="322"/>
      <c r="BT166" s="322"/>
      <c r="BU166" s="322"/>
      <c r="BV166" s="322"/>
      <c r="BW166" s="322"/>
      <c r="BX166" s="322"/>
      <c r="BY166" s="322"/>
      <c r="BZ166" s="322"/>
    </row>
    <row r="167" spans="1:78" s="326" customFormat="1" ht="15" customHeight="1" x14ac:dyDescent="0.2">
      <c r="A167" s="324" t="str">
        <f t="shared" si="2"/>
        <v>INDEC-CM - 41278-21</v>
      </c>
      <c r="B167" s="324">
        <v>41278</v>
      </c>
      <c r="C167" s="325" t="s">
        <v>53</v>
      </c>
      <c r="D167" s="324">
        <v>21</v>
      </c>
      <c r="E167" s="328" t="s">
        <v>215</v>
      </c>
      <c r="F167" s="328"/>
      <c r="G167" s="328"/>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H167" s="327"/>
      <c r="AI167" s="327"/>
      <c r="AJ167" s="327"/>
      <c r="AK167" s="327"/>
      <c r="AL167" s="327"/>
      <c r="AM167" s="327"/>
      <c r="AN167" s="327"/>
      <c r="AO167" s="327"/>
      <c r="AP167" s="327"/>
      <c r="AQ167" s="327"/>
      <c r="AR167" s="327"/>
      <c r="AS167" s="327"/>
      <c r="AT167" s="327"/>
      <c r="AU167" s="327"/>
      <c r="AV167" s="327"/>
      <c r="AW167" s="327"/>
      <c r="AX167" s="327"/>
      <c r="AY167" s="327"/>
      <c r="AZ167" s="327"/>
      <c r="BA167" s="327"/>
      <c r="BB167" s="327"/>
      <c r="BC167" s="327"/>
      <c r="BD167" s="327"/>
      <c r="BE167" s="327"/>
      <c r="BF167" s="327"/>
      <c r="BG167" s="327"/>
      <c r="BH167" s="327"/>
      <c r="BI167" s="327"/>
      <c r="BJ167" s="327"/>
      <c r="BK167" s="327"/>
      <c r="BL167" s="327"/>
      <c r="BM167" s="327"/>
      <c r="BN167" s="327"/>
      <c r="BO167" s="327"/>
      <c r="BP167" s="327"/>
      <c r="BQ167" s="327"/>
      <c r="BR167" s="327"/>
      <c r="BS167" s="327"/>
      <c r="BT167" s="327"/>
      <c r="BU167" s="327"/>
      <c r="BV167" s="327"/>
      <c r="BW167" s="327"/>
      <c r="BX167" s="327"/>
      <c r="BY167" s="327"/>
      <c r="BZ167" s="327"/>
    </row>
    <row r="168" spans="1:78" ht="15" customHeight="1" x14ac:dyDescent="0.2">
      <c r="A168" s="313" t="str">
        <f t="shared" si="2"/>
        <v>INDEC-CM - 42911-71</v>
      </c>
      <c r="B168" s="313">
        <v>42911</v>
      </c>
      <c r="C168" s="320" t="s">
        <v>53</v>
      </c>
      <c r="D168" s="313">
        <v>71</v>
      </c>
      <c r="E168" s="323" t="s">
        <v>216</v>
      </c>
      <c r="F168" s="323"/>
      <c r="G168" s="323"/>
      <c r="H168" s="322"/>
      <c r="I168" s="322"/>
      <c r="J168" s="322"/>
      <c r="K168" s="322"/>
      <c r="L168" s="322"/>
      <c r="M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2"/>
      <c r="BE168" s="322"/>
      <c r="BF168" s="322"/>
      <c r="BG168" s="322"/>
      <c r="BH168" s="322"/>
      <c r="BI168" s="322"/>
      <c r="BJ168" s="322"/>
      <c r="BK168" s="322"/>
      <c r="BL168" s="322"/>
      <c r="BM168" s="322"/>
      <c r="BN168" s="322"/>
      <c r="BO168" s="322"/>
      <c r="BP168" s="322"/>
      <c r="BQ168" s="322"/>
      <c r="BR168" s="322"/>
      <c r="BS168" s="322"/>
      <c r="BT168" s="322"/>
      <c r="BU168" s="322"/>
      <c r="BV168" s="322"/>
      <c r="BW168" s="322"/>
      <c r="BX168" s="322"/>
      <c r="BY168" s="322"/>
      <c r="BZ168" s="322"/>
    </row>
    <row r="169" spans="1:78" ht="15" customHeight="1" x14ac:dyDescent="0.2">
      <c r="A169" s="313" t="str">
        <f t="shared" si="2"/>
        <v>INDEC-CM - 37210-42</v>
      </c>
      <c r="B169" s="313">
        <v>37210</v>
      </c>
      <c r="C169" s="320" t="s">
        <v>53</v>
      </c>
      <c r="D169" s="313">
        <v>42</v>
      </c>
      <c r="E169" s="323" t="s">
        <v>217</v>
      </c>
      <c r="F169" s="323"/>
      <c r="G169" s="323"/>
      <c r="H169" s="322"/>
      <c r="I169" s="322"/>
      <c r="J169" s="322"/>
      <c r="K169" s="322"/>
      <c r="L169" s="322"/>
      <c r="M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c r="BF169" s="322"/>
      <c r="BG169" s="322"/>
      <c r="BH169" s="322"/>
      <c r="BI169" s="322"/>
      <c r="BJ169" s="322"/>
      <c r="BK169" s="322"/>
      <c r="BL169" s="322"/>
      <c r="BM169" s="322"/>
      <c r="BN169" s="322"/>
      <c r="BO169" s="322"/>
      <c r="BP169" s="322"/>
      <c r="BQ169" s="322"/>
      <c r="BR169" s="322"/>
      <c r="BS169" s="322"/>
      <c r="BT169" s="322"/>
      <c r="BU169" s="322"/>
      <c r="BV169" s="322"/>
      <c r="BW169" s="322"/>
      <c r="BX169" s="322"/>
      <c r="BY169" s="322"/>
      <c r="BZ169" s="322"/>
    </row>
    <row r="170" spans="1:78" ht="15" customHeight="1" x14ac:dyDescent="0.2">
      <c r="A170" s="313" t="str">
        <f t="shared" si="2"/>
        <v>INDEC-CM - 37210-41</v>
      </c>
      <c r="B170" s="313">
        <v>37210</v>
      </c>
      <c r="C170" s="320" t="s">
        <v>53</v>
      </c>
      <c r="D170" s="313">
        <v>41</v>
      </c>
      <c r="E170" s="323" t="s">
        <v>218</v>
      </c>
      <c r="F170" s="323"/>
      <c r="G170" s="323"/>
      <c r="H170" s="322"/>
      <c r="I170" s="322"/>
      <c r="J170" s="322"/>
      <c r="K170" s="322"/>
      <c r="L170" s="322"/>
      <c r="M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c r="BF170" s="322"/>
      <c r="BG170" s="322"/>
      <c r="BH170" s="322"/>
      <c r="BI170" s="322"/>
      <c r="BJ170" s="322"/>
      <c r="BK170" s="322"/>
      <c r="BL170" s="322"/>
      <c r="BM170" s="322"/>
      <c r="BN170" s="322"/>
      <c r="BO170" s="322"/>
      <c r="BP170" s="322"/>
      <c r="BQ170" s="322"/>
      <c r="BR170" s="322"/>
      <c r="BS170" s="322"/>
      <c r="BT170" s="322"/>
      <c r="BU170" s="322"/>
      <c r="BV170" s="322"/>
      <c r="BW170" s="322"/>
      <c r="BX170" s="322"/>
      <c r="BY170" s="322"/>
      <c r="BZ170" s="322"/>
    </row>
    <row r="171" spans="1:78" ht="15" customHeight="1" x14ac:dyDescent="0.2">
      <c r="A171" s="313" t="str">
        <f t="shared" si="2"/>
        <v>INDEC-CM - 36930-11</v>
      </c>
      <c r="B171" s="313">
        <v>36930</v>
      </c>
      <c r="C171" s="320" t="s">
        <v>53</v>
      </c>
      <c r="D171" s="313">
        <v>11</v>
      </c>
      <c r="E171" s="316" t="s">
        <v>219</v>
      </c>
      <c r="H171" s="322"/>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22"/>
      <c r="BQ171" s="322"/>
      <c r="BR171" s="322"/>
      <c r="BS171" s="322"/>
      <c r="BT171" s="322"/>
      <c r="BU171" s="322"/>
      <c r="BV171" s="322"/>
      <c r="BW171" s="322"/>
      <c r="BX171" s="322"/>
      <c r="BY171" s="322"/>
      <c r="BZ171" s="322"/>
    </row>
    <row r="172" spans="1:78" ht="15" customHeight="1" x14ac:dyDescent="0.2">
      <c r="A172" s="313" t="str">
        <f t="shared" si="2"/>
        <v>INDEC-CM - 36950-21</v>
      </c>
      <c r="B172" s="313">
        <v>36950</v>
      </c>
      <c r="C172" s="320" t="s">
        <v>53</v>
      </c>
      <c r="D172" s="313">
        <v>21</v>
      </c>
      <c r="E172" s="316" t="s">
        <v>220</v>
      </c>
      <c r="H172" s="322"/>
      <c r="I172" s="322"/>
      <c r="J172" s="322"/>
      <c r="K172" s="322"/>
      <c r="L172" s="322"/>
      <c r="M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c r="BF172" s="322"/>
      <c r="BG172" s="322"/>
      <c r="BH172" s="322"/>
      <c r="BI172" s="322"/>
      <c r="BJ172" s="322"/>
      <c r="BK172" s="322"/>
      <c r="BL172" s="322"/>
      <c r="BM172" s="322"/>
      <c r="BN172" s="322"/>
      <c r="BO172" s="322"/>
      <c r="BP172" s="322"/>
      <c r="BQ172" s="322"/>
      <c r="BR172" s="322"/>
      <c r="BS172" s="322"/>
      <c r="BT172" s="322"/>
      <c r="BU172" s="322"/>
      <c r="BV172" s="322"/>
      <c r="BW172" s="322"/>
      <c r="BX172" s="322"/>
      <c r="BY172" s="322"/>
      <c r="BZ172" s="322"/>
    </row>
    <row r="173" spans="1:78" ht="15" customHeight="1" x14ac:dyDescent="0.2">
      <c r="A173" s="313" t="str">
        <f t="shared" si="2"/>
        <v>INDEC-CM - 35110-31</v>
      </c>
      <c r="B173" s="313">
        <v>35110</v>
      </c>
      <c r="C173" s="320" t="s">
        <v>53</v>
      </c>
      <c r="D173" s="313">
        <v>31</v>
      </c>
      <c r="E173" s="316" t="s">
        <v>221</v>
      </c>
      <c r="H173" s="322"/>
      <c r="I173" s="322"/>
      <c r="J173" s="322"/>
      <c r="K173" s="322"/>
      <c r="L173" s="322"/>
      <c r="M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2"/>
      <c r="BE173" s="322"/>
      <c r="BF173" s="322"/>
      <c r="BG173" s="322"/>
      <c r="BH173" s="322"/>
      <c r="BI173" s="322"/>
      <c r="BJ173" s="322"/>
      <c r="BK173" s="322"/>
      <c r="BL173" s="322"/>
      <c r="BM173" s="322"/>
      <c r="BN173" s="322"/>
      <c r="BO173" s="322"/>
      <c r="BP173" s="322"/>
      <c r="BQ173" s="322"/>
      <c r="BR173" s="322"/>
      <c r="BS173" s="322"/>
      <c r="BT173" s="322"/>
      <c r="BU173" s="322"/>
      <c r="BV173" s="322"/>
      <c r="BW173" s="322"/>
      <c r="BX173" s="322"/>
      <c r="BY173" s="322"/>
      <c r="BZ173" s="322"/>
    </row>
    <row r="174" spans="1:78" ht="15" customHeight="1" x14ac:dyDescent="0.2">
      <c r="A174" s="313" t="str">
        <f t="shared" si="2"/>
        <v>INDEC-CM - 35110-32</v>
      </c>
      <c r="B174" s="313">
        <v>35110</v>
      </c>
      <c r="C174" s="320" t="s">
        <v>53</v>
      </c>
      <c r="D174" s="313">
        <v>32</v>
      </c>
      <c r="E174" s="316" t="s">
        <v>222</v>
      </c>
      <c r="H174" s="322"/>
      <c r="I174" s="322"/>
      <c r="J174" s="322"/>
      <c r="K174" s="322"/>
      <c r="L174" s="322"/>
      <c r="M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c r="BF174" s="322"/>
      <c r="BG174" s="322"/>
      <c r="BH174" s="322"/>
      <c r="BI174" s="322"/>
      <c r="BJ174" s="322"/>
      <c r="BK174" s="322"/>
      <c r="BL174" s="322"/>
      <c r="BM174" s="322"/>
      <c r="BN174" s="322"/>
      <c r="BO174" s="322"/>
      <c r="BP174" s="322"/>
      <c r="BQ174" s="322"/>
      <c r="BR174" s="322"/>
      <c r="BS174" s="322"/>
      <c r="BT174" s="322"/>
      <c r="BU174" s="322"/>
      <c r="BV174" s="322"/>
      <c r="BW174" s="322"/>
      <c r="BX174" s="322"/>
      <c r="BY174" s="322"/>
      <c r="BZ174" s="322"/>
    </row>
    <row r="175" spans="1:78" ht="15" customHeight="1" x14ac:dyDescent="0.2">
      <c r="A175" s="313" t="str">
        <f t="shared" si="2"/>
        <v>INDEC-CM - 37940-11</v>
      </c>
      <c r="B175" s="313">
        <v>37940</v>
      </c>
      <c r="C175" s="320" t="s">
        <v>53</v>
      </c>
      <c r="D175" s="313">
        <v>11</v>
      </c>
      <c r="E175" s="316" t="s">
        <v>223</v>
      </c>
      <c r="H175" s="322"/>
      <c r="I175" s="322"/>
      <c r="J175" s="322"/>
      <c r="K175" s="322"/>
      <c r="L175" s="322"/>
      <c r="M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c r="BF175" s="322"/>
      <c r="BG175" s="322"/>
      <c r="BH175" s="322"/>
      <c r="BI175" s="322"/>
      <c r="BJ175" s="322"/>
      <c r="BK175" s="322"/>
      <c r="BL175" s="322"/>
      <c r="BM175" s="322"/>
      <c r="BN175" s="322"/>
      <c r="BO175" s="322"/>
      <c r="BP175" s="322"/>
      <c r="BQ175" s="322"/>
      <c r="BR175" s="322"/>
      <c r="BS175" s="322"/>
      <c r="BT175" s="322"/>
      <c r="BU175" s="322"/>
      <c r="BV175" s="322"/>
      <c r="BW175" s="322"/>
      <c r="BX175" s="322"/>
      <c r="BY175" s="322"/>
      <c r="BZ175" s="322"/>
    </row>
    <row r="176" spans="1:78" ht="15" customHeight="1" x14ac:dyDescent="0.2">
      <c r="A176" s="313" t="str">
        <f t="shared" si="2"/>
        <v>INDEC-CM - 35110-71</v>
      </c>
      <c r="B176" s="313">
        <v>35110</v>
      </c>
      <c r="C176" s="320" t="s">
        <v>53</v>
      </c>
      <c r="D176" s="313">
        <v>71</v>
      </c>
      <c r="E176" s="316" t="s">
        <v>224</v>
      </c>
      <c r="H176" s="322"/>
      <c r="I176" s="322"/>
      <c r="J176" s="322"/>
      <c r="K176" s="322"/>
      <c r="L176" s="322"/>
      <c r="M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c r="BF176" s="322"/>
      <c r="BG176" s="322"/>
      <c r="BH176" s="322"/>
      <c r="BI176" s="322"/>
      <c r="BJ176" s="322"/>
      <c r="BK176" s="322"/>
      <c r="BL176" s="322"/>
      <c r="BM176" s="322"/>
      <c r="BN176" s="322"/>
      <c r="BO176" s="322"/>
      <c r="BP176" s="322"/>
      <c r="BQ176" s="322"/>
      <c r="BR176" s="322"/>
      <c r="BS176" s="322"/>
      <c r="BT176" s="322"/>
      <c r="BU176" s="322"/>
      <c r="BV176" s="322"/>
      <c r="BW176" s="322"/>
      <c r="BX176" s="322"/>
      <c r="BY176" s="322"/>
      <c r="BZ176" s="322"/>
    </row>
    <row r="177" spans="1:78" ht="15" customHeight="1" x14ac:dyDescent="0.2">
      <c r="A177" s="313" t="str">
        <f t="shared" si="2"/>
        <v>INDEC-CM - 31210-31</v>
      </c>
      <c r="B177" s="313">
        <v>31210</v>
      </c>
      <c r="C177" s="320" t="s">
        <v>53</v>
      </c>
      <c r="D177" s="313">
        <v>31</v>
      </c>
      <c r="E177" s="316" t="s">
        <v>225</v>
      </c>
      <c r="H177" s="32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c r="BF177" s="322"/>
      <c r="BG177" s="322"/>
      <c r="BH177" s="322"/>
      <c r="BI177" s="322"/>
      <c r="BJ177" s="322"/>
      <c r="BK177" s="322"/>
      <c r="BL177" s="322"/>
      <c r="BM177" s="322"/>
      <c r="BN177" s="322"/>
      <c r="BO177" s="322"/>
      <c r="BP177" s="322"/>
      <c r="BQ177" s="322"/>
      <c r="BR177" s="322"/>
      <c r="BS177" s="322"/>
      <c r="BT177" s="322"/>
      <c r="BU177" s="322"/>
      <c r="BV177" s="322"/>
      <c r="BW177" s="322"/>
      <c r="BX177" s="322"/>
      <c r="BY177" s="322"/>
      <c r="BZ177" s="322"/>
    </row>
    <row r="178" spans="1:78" ht="15" customHeight="1" x14ac:dyDescent="0.2">
      <c r="A178" s="313" t="str">
        <f t="shared" si="2"/>
        <v>INDEC-CM - 31210-32</v>
      </c>
      <c r="B178" s="313">
        <v>31210</v>
      </c>
      <c r="C178" s="320" t="s">
        <v>53</v>
      </c>
      <c r="D178" s="313">
        <v>32</v>
      </c>
      <c r="E178" s="316" t="s">
        <v>226</v>
      </c>
      <c r="H178" s="322"/>
      <c r="I178" s="322"/>
      <c r="J178" s="322"/>
      <c r="K178" s="322"/>
      <c r="L178" s="322"/>
      <c r="M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2"/>
      <c r="BE178" s="322"/>
      <c r="BF178" s="322"/>
      <c r="BG178" s="322"/>
      <c r="BH178" s="322"/>
      <c r="BI178" s="322"/>
      <c r="BJ178" s="322"/>
      <c r="BK178" s="322"/>
      <c r="BL178" s="322"/>
      <c r="BM178" s="322"/>
      <c r="BN178" s="322"/>
      <c r="BO178" s="322"/>
      <c r="BP178" s="322"/>
      <c r="BQ178" s="322"/>
      <c r="BR178" s="322"/>
      <c r="BS178" s="322"/>
      <c r="BT178" s="322"/>
      <c r="BU178" s="322"/>
      <c r="BV178" s="322"/>
      <c r="BW178" s="322"/>
      <c r="BX178" s="322"/>
      <c r="BY178" s="322"/>
      <c r="BZ178" s="322"/>
    </row>
    <row r="179" spans="1:78" ht="15" customHeight="1" x14ac:dyDescent="0.2">
      <c r="A179" s="313" t="str">
        <f t="shared" si="2"/>
        <v>INDEC-CM - 41541-11</v>
      </c>
      <c r="B179" s="313">
        <v>41541</v>
      </c>
      <c r="C179" s="320" t="s">
        <v>53</v>
      </c>
      <c r="D179" s="313">
        <v>11</v>
      </c>
      <c r="E179" s="316" t="s">
        <v>227</v>
      </c>
      <c r="H179" s="322"/>
      <c r="I179" s="322"/>
      <c r="J179" s="322"/>
      <c r="K179" s="322"/>
      <c r="L179" s="322"/>
      <c r="M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2"/>
      <c r="BE179" s="322"/>
      <c r="BF179" s="322"/>
      <c r="BG179" s="322"/>
      <c r="BH179" s="322"/>
      <c r="BI179" s="322"/>
      <c r="BJ179" s="322"/>
      <c r="BK179" s="322"/>
      <c r="BL179" s="322"/>
      <c r="BM179" s="322"/>
      <c r="BN179" s="322"/>
      <c r="BO179" s="322"/>
      <c r="BP179" s="322"/>
      <c r="BQ179" s="322"/>
      <c r="BR179" s="322"/>
      <c r="BS179" s="322"/>
      <c r="BT179" s="322"/>
      <c r="BU179" s="322"/>
      <c r="BV179" s="322"/>
      <c r="BW179" s="322"/>
      <c r="BX179" s="322"/>
      <c r="BY179" s="322"/>
      <c r="BZ179" s="322"/>
    </row>
    <row r="180" spans="1:78" ht="15" customHeight="1" x14ac:dyDescent="0.2">
      <c r="A180" s="313" t="str">
        <f t="shared" si="2"/>
        <v>INDEC-CM - 34720-11</v>
      </c>
      <c r="B180" s="313">
        <v>34720</v>
      </c>
      <c r="C180" s="320" t="s">
        <v>53</v>
      </c>
      <c r="D180" s="313">
        <v>11</v>
      </c>
      <c r="E180" s="323" t="s">
        <v>228</v>
      </c>
      <c r="F180" s="323"/>
      <c r="G180" s="323"/>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2"/>
      <c r="BE180" s="322"/>
      <c r="BF180" s="322"/>
      <c r="BG180" s="322"/>
      <c r="BH180" s="322"/>
      <c r="BI180" s="322"/>
      <c r="BJ180" s="322"/>
      <c r="BK180" s="322"/>
      <c r="BL180" s="322"/>
      <c r="BM180" s="322"/>
      <c r="BN180" s="322"/>
      <c r="BO180" s="322"/>
      <c r="BP180" s="322"/>
      <c r="BQ180" s="322"/>
      <c r="BR180" s="322"/>
      <c r="BS180" s="322"/>
      <c r="BT180" s="322"/>
      <c r="BU180" s="322"/>
      <c r="BV180" s="322"/>
      <c r="BW180" s="322"/>
      <c r="BX180" s="322"/>
      <c r="BY180" s="322"/>
      <c r="BZ180" s="322"/>
    </row>
    <row r="181" spans="1:78" ht="15" customHeight="1" x14ac:dyDescent="0.2">
      <c r="A181" s="313" t="str">
        <f t="shared" si="2"/>
        <v>INDEC-CM - 47220-11</v>
      </c>
      <c r="B181" s="313">
        <v>47220</v>
      </c>
      <c r="C181" s="320" t="s">
        <v>53</v>
      </c>
      <c r="D181" s="313">
        <v>11</v>
      </c>
      <c r="E181" s="323" t="s">
        <v>229</v>
      </c>
      <c r="F181" s="323"/>
      <c r="G181" s="323"/>
      <c r="H181" s="322"/>
      <c r="I181" s="322"/>
      <c r="J181" s="322"/>
      <c r="K181" s="322"/>
      <c r="L181" s="322"/>
      <c r="M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c r="BF181" s="322"/>
      <c r="BG181" s="322"/>
      <c r="BH181" s="322"/>
      <c r="BI181" s="322"/>
      <c r="BJ181" s="322"/>
      <c r="BK181" s="322"/>
      <c r="BL181" s="322"/>
      <c r="BM181" s="322"/>
      <c r="BN181" s="322"/>
      <c r="BO181" s="322"/>
      <c r="BP181" s="322"/>
      <c r="BQ181" s="322"/>
      <c r="BR181" s="322"/>
      <c r="BS181" s="322"/>
      <c r="BT181" s="322"/>
      <c r="BU181" s="322"/>
      <c r="BV181" s="322"/>
      <c r="BW181" s="322"/>
      <c r="BX181" s="322"/>
      <c r="BY181" s="322"/>
      <c r="BZ181" s="322"/>
    </row>
    <row r="182" spans="1:78" ht="15" customHeight="1" x14ac:dyDescent="0.2">
      <c r="A182" s="313" t="str">
        <f t="shared" si="2"/>
        <v>INDEC-CM - 31600-81</v>
      </c>
      <c r="B182" s="313">
        <v>31600</v>
      </c>
      <c r="C182" s="320" t="s">
        <v>53</v>
      </c>
      <c r="D182" s="313">
        <v>81</v>
      </c>
      <c r="E182" s="316" t="s">
        <v>230</v>
      </c>
      <c r="H182" s="322"/>
      <c r="I182" s="322"/>
      <c r="J182" s="322"/>
      <c r="K182" s="322"/>
      <c r="L182" s="322"/>
      <c r="M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c r="BF182" s="322"/>
      <c r="BG182" s="322"/>
      <c r="BH182" s="322"/>
      <c r="BI182" s="322"/>
      <c r="BJ182" s="322"/>
      <c r="BK182" s="322"/>
      <c r="BL182" s="322"/>
      <c r="BM182" s="322"/>
      <c r="BN182" s="322"/>
      <c r="BO182" s="322"/>
      <c r="BP182" s="322"/>
      <c r="BQ182" s="322"/>
      <c r="BR182" s="322"/>
      <c r="BS182" s="322"/>
      <c r="BT182" s="322"/>
      <c r="BU182" s="322"/>
      <c r="BV182" s="322"/>
      <c r="BW182" s="322"/>
      <c r="BX182" s="322"/>
      <c r="BY182" s="322"/>
      <c r="BZ182" s="322"/>
    </row>
    <row r="183" spans="1:78" ht="15" customHeight="1" x14ac:dyDescent="0.2">
      <c r="A183" s="313" t="str">
        <f t="shared" si="2"/>
        <v>INDEC-CM - 42120-31</v>
      </c>
      <c r="B183" s="313">
        <v>42120</v>
      </c>
      <c r="C183" s="320" t="s">
        <v>53</v>
      </c>
      <c r="D183" s="313">
        <v>31</v>
      </c>
      <c r="E183" s="316" t="s">
        <v>231</v>
      </c>
      <c r="H183" s="322"/>
      <c r="I183" s="322"/>
      <c r="J183" s="322"/>
      <c r="K183" s="322"/>
      <c r="L183" s="322"/>
      <c r="M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2"/>
      <c r="BE183" s="322"/>
      <c r="BF183" s="322"/>
      <c r="BG183" s="322"/>
      <c r="BH183" s="322"/>
      <c r="BI183" s="322"/>
      <c r="BJ183" s="322"/>
      <c r="BK183" s="322"/>
      <c r="BL183" s="322"/>
      <c r="BM183" s="322"/>
      <c r="BN183" s="322"/>
      <c r="BO183" s="322"/>
      <c r="BP183" s="322"/>
      <c r="BQ183" s="322"/>
      <c r="BR183" s="322"/>
      <c r="BS183" s="322"/>
      <c r="BT183" s="322"/>
      <c r="BU183" s="322"/>
      <c r="BV183" s="322"/>
      <c r="BW183" s="322"/>
      <c r="BX183" s="322"/>
      <c r="BY183" s="322"/>
      <c r="BZ183" s="322"/>
    </row>
    <row r="184" spans="1:78" ht="15" customHeight="1" x14ac:dyDescent="0.2">
      <c r="A184" s="313" t="str">
        <f t="shared" si="2"/>
        <v>INDEC-CM - 35490-21</v>
      </c>
      <c r="B184" s="313">
        <v>35490</v>
      </c>
      <c r="C184" s="320" t="s">
        <v>53</v>
      </c>
      <c r="D184" s="313">
        <v>21</v>
      </c>
      <c r="E184" s="323" t="s">
        <v>232</v>
      </c>
      <c r="F184" s="323"/>
      <c r="G184" s="323"/>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c r="BF184" s="322"/>
      <c r="BG184" s="322"/>
      <c r="BH184" s="322"/>
      <c r="BI184" s="322"/>
      <c r="BJ184" s="322"/>
      <c r="BK184" s="322"/>
      <c r="BL184" s="322"/>
      <c r="BM184" s="322"/>
      <c r="BN184" s="322"/>
      <c r="BO184" s="322"/>
      <c r="BP184" s="322"/>
      <c r="BQ184" s="322"/>
      <c r="BR184" s="322"/>
      <c r="BS184" s="322"/>
      <c r="BT184" s="322"/>
      <c r="BU184" s="322"/>
      <c r="BV184" s="322"/>
      <c r="BW184" s="322"/>
      <c r="BX184" s="322"/>
      <c r="BY184" s="322"/>
      <c r="BZ184" s="322"/>
    </row>
    <row r="185" spans="1:78" ht="15" customHeight="1" x14ac:dyDescent="0.2">
      <c r="A185" s="313" t="str">
        <f t="shared" si="2"/>
        <v>INDEC-CM - 31600-41</v>
      </c>
      <c r="B185" s="313">
        <v>31600</v>
      </c>
      <c r="C185" s="320" t="s">
        <v>53</v>
      </c>
      <c r="D185" s="313">
        <v>41</v>
      </c>
      <c r="E185" s="323" t="s">
        <v>233</v>
      </c>
      <c r="F185" s="323"/>
      <c r="G185" s="323"/>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2"/>
      <c r="BE185" s="322"/>
      <c r="BF185" s="322"/>
      <c r="BG185" s="322"/>
      <c r="BH185" s="322"/>
      <c r="BI185" s="322"/>
      <c r="BJ185" s="322"/>
      <c r="BK185" s="322"/>
      <c r="BL185" s="322"/>
      <c r="BM185" s="322"/>
      <c r="BN185" s="322"/>
      <c r="BO185" s="322"/>
      <c r="BP185" s="322"/>
      <c r="BQ185" s="322"/>
      <c r="BR185" s="322"/>
      <c r="BS185" s="322"/>
      <c r="BT185" s="322"/>
      <c r="BU185" s="322"/>
      <c r="BV185" s="322"/>
      <c r="BW185" s="322"/>
      <c r="BX185" s="322"/>
      <c r="BY185" s="322"/>
      <c r="BZ185" s="322"/>
    </row>
    <row r="186" spans="1:78" ht="15" customHeight="1" x14ac:dyDescent="0.2">
      <c r="A186" s="313" t="str">
        <f t="shared" si="2"/>
        <v>INDEC-CM - 42120-21</v>
      </c>
      <c r="B186" s="313">
        <v>42120</v>
      </c>
      <c r="C186" s="320" t="s">
        <v>53</v>
      </c>
      <c r="D186" s="313">
        <v>21</v>
      </c>
      <c r="E186" s="323" t="s">
        <v>234</v>
      </c>
      <c r="F186" s="323"/>
      <c r="G186" s="323"/>
      <c r="H186" s="322"/>
      <c r="I186" s="322"/>
      <c r="J186" s="322"/>
      <c r="K186" s="322"/>
      <c r="L186" s="322"/>
      <c r="M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2"/>
      <c r="BE186" s="322"/>
      <c r="BF186" s="322"/>
      <c r="BG186" s="322"/>
      <c r="BH186" s="322"/>
      <c r="BI186" s="322"/>
      <c r="BJ186" s="322"/>
      <c r="BK186" s="322"/>
      <c r="BL186" s="322"/>
      <c r="BM186" s="322"/>
      <c r="BN186" s="322"/>
      <c r="BO186" s="322"/>
      <c r="BP186" s="322"/>
      <c r="BQ186" s="322"/>
      <c r="BR186" s="322"/>
      <c r="BS186" s="322"/>
      <c r="BT186" s="322"/>
      <c r="BU186" s="322"/>
      <c r="BV186" s="322"/>
      <c r="BW186" s="322"/>
      <c r="BX186" s="322"/>
      <c r="BY186" s="322"/>
      <c r="BZ186" s="322"/>
    </row>
    <row r="187" spans="1:78" ht="15" customHeight="1" x14ac:dyDescent="0.2">
      <c r="A187" s="313" t="str">
        <f t="shared" si="2"/>
        <v>INDEC-CM - 42120-22</v>
      </c>
      <c r="B187" s="313">
        <v>42120</v>
      </c>
      <c r="C187" s="320" t="s">
        <v>53</v>
      </c>
      <c r="D187" s="313">
        <v>22</v>
      </c>
      <c r="E187" s="323" t="s">
        <v>235</v>
      </c>
      <c r="F187" s="323"/>
      <c r="G187" s="323"/>
      <c r="H187" s="322"/>
      <c r="I187" s="322"/>
      <c r="J187" s="322"/>
      <c r="K187" s="322"/>
      <c r="L187" s="322"/>
      <c r="M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c r="BF187" s="322"/>
      <c r="BG187" s="322"/>
      <c r="BH187" s="322"/>
      <c r="BI187" s="322"/>
      <c r="BJ187" s="322"/>
      <c r="BK187" s="322"/>
      <c r="BL187" s="322"/>
      <c r="BM187" s="322"/>
      <c r="BN187" s="322"/>
      <c r="BO187" s="322"/>
      <c r="BP187" s="322"/>
      <c r="BQ187" s="322"/>
      <c r="BR187" s="322"/>
      <c r="BS187" s="322"/>
      <c r="BT187" s="322"/>
      <c r="BU187" s="322"/>
      <c r="BV187" s="322"/>
      <c r="BW187" s="322"/>
      <c r="BX187" s="322"/>
      <c r="BY187" s="322"/>
      <c r="BZ187" s="322"/>
    </row>
    <row r="188" spans="1:78" ht="15" customHeight="1" x14ac:dyDescent="0.2">
      <c r="A188" s="313" t="str">
        <f t="shared" si="2"/>
        <v>INDEC-CM - 31600-33</v>
      </c>
      <c r="B188" s="313">
        <v>31600</v>
      </c>
      <c r="C188" s="320" t="s">
        <v>53</v>
      </c>
      <c r="D188" s="313">
        <v>33</v>
      </c>
      <c r="E188" s="316" t="s">
        <v>236</v>
      </c>
      <c r="H188" s="322"/>
      <c r="I188" s="322"/>
      <c r="J188" s="322"/>
      <c r="K188" s="322"/>
      <c r="L188" s="322"/>
      <c r="M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2"/>
      <c r="BE188" s="322"/>
      <c r="BF188" s="322"/>
      <c r="BG188" s="322"/>
      <c r="BH188" s="322"/>
      <c r="BI188" s="322"/>
      <c r="BJ188" s="322"/>
      <c r="BK188" s="322"/>
      <c r="BL188" s="322"/>
      <c r="BM188" s="322"/>
      <c r="BN188" s="322"/>
      <c r="BO188" s="322"/>
      <c r="BP188" s="322"/>
      <c r="BQ188" s="322"/>
      <c r="BR188" s="322"/>
      <c r="BS188" s="322"/>
      <c r="BT188" s="322"/>
      <c r="BU188" s="322"/>
      <c r="BV188" s="322"/>
      <c r="BW188" s="322"/>
      <c r="BX188" s="322"/>
      <c r="BY188" s="322"/>
      <c r="BZ188" s="322"/>
    </row>
    <row r="189" spans="1:78" ht="15" customHeight="1" x14ac:dyDescent="0.2">
      <c r="A189" s="313" t="str">
        <f t="shared" si="2"/>
        <v>INDEC-CM - 31600-32</v>
      </c>
      <c r="B189" s="313">
        <v>31600</v>
      </c>
      <c r="C189" s="320" t="s">
        <v>53</v>
      </c>
      <c r="D189" s="313">
        <v>32</v>
      </c>
      <c r="E189" s="316" t="s">
        <v>237</v>
      </c>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c r="BW189" s="322"/>
      <c r="BX189" s="322"/>
      <c r="BY189" s="322"/>
      <c r="BZ189" s="322"/>
    </row>
    <row r="190" spans="1:78" ht="15" customHeight="1" x14ac:dyDescent="0.2">
      <c r="A190" s="313" t="str">
        <f t="shared" si="2"/>
        <v>INDEC-CM - 31600-31</v>
      </c>
      <c r="B190" s="313">
        <v>31600</v>
      </c>
      <c r="C190" s="320" t="s">
        <v>53</v>
      </c>
      <c r="D190" s="313">
        <v>31</v>
      </c>
      <c r="E190" s="316" t="s">
        <v>238</v>
      </c>
      <c r="H190" s="322"/>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2"/>
      <c r="BE190" s="322"/>
      <c r="BF190" s="322"/>
      <c r="BG190" s="322"/>
      <c r="BH190" s="322"/>
      <c r="BI190" s="322"/>
      <c r="BJ190" s="322"/>
      <c r="BK190" s="322"/>
      <c r="BL190" s="322"/>
      <c r="BM190" s="322"/>
      <c r="BN190" s="322"/>
      <c r="BO190" s="322"/>
      <c r="BP190" s="322"/>
      <c r="BQ190" s="322"/>
      <c r="BR190" s="322"/>
      <c r="BS190" s="322"/>
      <c r="BT190" s="322"/>
      <c r="BU190" s="322"/>
      <c r="BV190" s="322"/>
      <c r="BW190" s="322"/>
      <c r="BX190" s="322"/>
      <c r="BY190" s="322"/>
      <c r="BZ190" s="322"/>
    </row>
    <row r="191" spans="1:78" ht="15" customHeight="1" x14ac:dyDescent="0.2">
      <c r="A191" s="313" t="str">
        <f t="shared" si="2"/>
        <v>INDEC-CM - 42120-11</v>
      </c>
      <c r="B191" s="313">
        <v>42120</v>
      </c>
      <c r="C191" s="320" t="s">
        <v>53</v>
      </c>
      <c r="D191" s="313">
        <v>11</v>
      </c>
      <c r="E191" s="316" t="s">
        <v>239</v>
      </c>
      <c r="H191" s="322"/>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c r="BF191" s="322"/>
      <c r="BG191" s="322"/>
      <c r="BH191" s="322"/>
      <c r="BI191" s="322"/>
      <c r="BJ191" s="322"/>
      <c r="BK191" s="322"/>
      <c r="BL191" s="322"/>
      <c r="BM191" s="322"/>
      <c r="BN191" s="322"/>
      <c r="BO191" s="322"/>
      <c r="BP191" s="322"/>
      <c r="BQ191" s="322"/>
      <c r="BR191" s="322"/>
      <c r="BS191" s="322"/>
      <c r="BT191" s="322"/>
      <c r="BU191" s="322"/>
      <c r="BV191" s="322"/>
      <c r="BW191" s="322"/>
      <c r="BX191" s="322"/>
      <c r="BY191" s="322"/>
      <c r="BZ191" s="322"/>
    </row>
    <row r="192" spans="1:78" ht="15" customHeight="1" x14ac:dyDescent="0.2">
      <c r="A192" s="313" t="str">
        <f t="shared" si="2"/>
        <v>INDEC-CM - 31600-23</v>
      </c>
      <c r="B192" s="313">
        <v>31600</v>
      </c>
      <c r="C192" s="320" t="s">
        <v>53</v>
      </c>
      <c r="D192" s="313">
        <v>23</v>
      </c>
      <c r="E192" s="316" t="s">
        <v>240</v>
      </c>
      <c r="H192" s="322"/>
      <c r="I192" s="322"/>
      <c r="J192" s="322"/>
      <c r="K192" s="322"/>
      <c r="L192" s="322"/>
      <c r="M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c r="BF192" s="322"/>
      <c r="BG192" s="322"/>
      <c r="BH192" s="322"/>
      <c r="BI192" s="322"/>
      <c r="BJ192" s="322"/>
      <c r="BK192" s="322"/>
      <c r="BL192" s="322"/>
      <c r="BM192" s="322"/>
      <c r="BN192" s="322"/>
      <c r="BO192" s="322"/>
      <c r="BP192" s="322"/>
      <c r="BQ192" s="322"/>
      <c r="BR192" s="322"/>
      <c r="BS192" s="322"/>
      <c r="BT192" s="322"/>
      <c r="BU192" s="322"/>
      <c r="BV192" s="322"/>
      <c r="BW192" s="322"/>
      <c r="BX192" s="322"/>
      <c r="BY192" s="322"/>
      <c r="BZ192" s="322"/>
    </row>
    <row r="193" spans="1:78" ht="15" customHeight="1" x14ac:dyDescent="0.2">
      <c r="A193" s="313" t="str">
        <f t="shared" si="2"/>
        <v>INDEC-CM - 31600-22</v>
      </c>
      <c r="B193" s="313">
        <v>31600</v>
      </c>
      <c r="C193" s="320" t="s">
        <v>53</v>
      </c>
      <c r="D193" s="313">
        <v>22</v>
      </c>
      <c r="E193" s="316" t="s">
        <v>241</v>
      </c>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2"/>
      <c r="BE193" s="322"/>
      <c r="BF193" s="322"/>
      <c r="BG193" s="322"/>
      <c r="BH193" s="322"/>
      <c r="BI193" s="322"/>
      <c r="BJ193" s="322"/>
      <c r="BK193" s="322"/>
      <c r="BL193" s="322"/>
      <c r="BM193" s="322"/>
      <c r="BN193" s="322"/>
      <c r="BO193" s="322"/>
      <c r="BP193" s="322"/>
      <c r="BQ193" s="322"/>
      <c r="BR193" s="322"/>
      <c r="BS193" s="322"/>
      <c r="BT193" s="322"/>
      <c r="BU193" s="322"/>
      <c r="BV193" s="322"/>
      <c r="BW193" s="322"/>
      <c r="BX193" s="322"/>
      <c r="BY193" s="322"/>
      <c r="BZ193" s="322"/>
    </row>
    <row r="194" spans="1:78" ht="15" customHeight="1" x14ac:dyDescent="0.2">
      <c r="A194" s="313" t="str">
        <f t="shared" si="2"/>
        <v>INDEC-CM - 31600-21</v>
      </c>
      <c r="B194" s="313">
        <v>31600</v>
      </c>
      <c r="C194" s="320" t="s">
        <v>53</v>
      </c>
      <c r="D194" s="313">
        <v>21</v>
      </c>
      <c r="E194" s="316" t="s">
        <v>242</v>
      </c>
      <c r="H194" s="322"/>
      <c r="I194" s="322"/>
      <c r="J194" s="322"/>
      <c r="K194" s="322"/>
      <c r="L194" s="322"/>
      <c r="M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2"/>
      <c r="BE194" s="322"/>
      <c r="BF194" s="322"/>
      <c r="BG194" s="322"/>
      <c r="BH194" s="322"/>
      <c r="BI194" s="322"/>
      <c r="BJ194" s="322"/>
      <c r="BK194" s="322"/>
      <c r="BL194" s="322"/>
      <c r="BM194" s="322"/>
      <c r="BN194" s="322"/>
      <c r="BO194" s="322"/>
      <c r="BP194" s="322"/>
      <c r="BQ194" s="322"/>
      <c r="BR194" s="322"/>
      <c r="BS194" s="322"/>
      <c r="BT194" s="322"/>
      <c r="BU194" s="322"/>
      <c r="BV194" s="322"/>
      <c r="BW194" s="322"/>
      <c r="BX194" s="322"/>
      <c r="BY194" s="322"/>
      <c r="BZ194" s="322"/>
    </row>
    <row r="195" spans="1:78" ht="15" customHeight="1" x14ac:dyDescent="0.2">
      <c r="A195" s="313" t="str">
        <f t="shared" si="2"/>
        <v>INDEC-CM - 41278-33</v>
      </c>
      <c r="B195" s="313">
        <v>41278</v>
      </c>
      <c r="C195" s="320" t="s">
        <v>53</v>
      </c>
      <c r="D195" s="313">
        <v>33</v>
      </c>
      <c r="E195" s="323" t="s">
        <v>243</v>
      </c>
      <c r="F195" s="323"/>
      <c r="G195" s="323"/>
      <c r="H195" s="322"/>
      <c r="I195" s="322"/>
      <c r="J195" s="322"/>
      <c r="K195" s="322"/>
      <c r="L195" s="322"/>
      <c r="M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c r="BF195" s="322"/>
      <c r="BG195" s="322"/>
      <c r="BH195" s="322"/>
      <c r="BI195" s="322"/>
      <c r="BJ195" s="322"/>
      <c r="BK195" s="322"/>
      <c r="BL195" s="322"/>
      <c r="BM195" s="322"/>
      <c r="BN195" s="322"/>
      <c r="BO195" s="322"/>
      <c r="BP195" s="322"/>
      <c r="BQ195" s="322"/>
      <c r="BR195" s="322"/>
      <c r="BS195" s="322"/>
      <c r="BT195" s="322"/>
      <c r="BU195" s="322"/>
      <c r="BV195" s="322"/>
      <c r="BW195" s="322"/>
      <c r="BX195" s="322"/>
      <c r="BY195" s="322"/>
      <c r="BZ195" s="322"/>
    </row>
    <row r="196" spans="1:78" ht="15" customHeight="1" x14ac:dyDescent="0.2">
      <c r="A196" s="313" t="str">
        <f t="shared" si="2"/>
        <v>INDEC-CM - 36320-33</v>
      </c>
      <c r="B196" s="313">
        <v>36320</v>
      </c>
      <c r="C196" s="320" t="s">
        <v>53</v>
      </c>
      <c r="D196" s="313">
        <v>33</v>
      </c>
      <c r="E196" s="316" t="s">
        <v>244</v>
      </c>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2"/>
      <c r="BE196" s="322"/>
      <c r="BF196" s="322"/>
      <c r="BG196" s="322"/>
      <c r="BH196" s="322"/>
      <c r="BI196" s="322"/>
      <c r="BJ196" s="322"/>
      <c r="BK196" s="322"/>
      <c r="BL196" s="322"/>
      <c r="BM196" s="322"/>
      <c r="BN196" s="322"/>
      <c r="BO196" s="322"/>
      <c r="BP196" s="322"/>
      <c r="BQ196" s="322"/>
      <c r="BR196" s="322"/>
      <c r="BS196" s="322"/>
      <c r="BT196" s="322"/>
      <c r="BU196" s="322"/>
      <c r="BV196" s="322"/>
      <c r="BW196" s="322"/>
      <c r="BX196" s="322"/>
      <c r="BY196" s="322"/>
      <c r="BZ196" s="322"/>
    </row>
    <row r="197" spans="1:78" ht="15" customHeight="1" x14ac:dyDescent="0.2">
      <c r="A197" s="313" t="str">
        <f t="shared" si="2"/>
        <v>INDEC-CM - 48270-11</v>
      </c>
      <c r="B197" s="313">
        <v>48270</v>
      </c>
      <c r="C197" s="320" t="s">
        <v>53</v>
      </c>
      <c r="D197" s="313">
        <v>11</v>
      </c>
      <c r="E197" s="323" t="s">
        <v>245</v>
      </c>
      <c r="F197" s="323"/>
      <c r="G197" s="323"/>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c r="BF197" s="322"/>
      <c r="BG197" s="322"/>
      <c r="BH197" s="322"/>
      <c r="BI197" s="322"/>
      <c r="BJ197" s="322"/>
      <c r="BK197" s="322"/>
      <c r="BL197" s="322"/>
      <c r="BM197" s="322"/>
      <c r="BN197" s="322"/>
      <c r="BO197" s="322"/>
      <c r="BP197" s="322"/>
      <c r="BQ197" s="322"/>
      <c r="BR197" s="322"/>
      <c r="BS197" s="322"/>
      <c r="BT197" s="322"/>
      <c r="BU197" s="322"/>
      <c r="BV197" s="322"/>
      <c r="BW197" s="322"/>
      <c r="BX197" s="322"/>
      <c r="BY197" s="322"/>
      <c r="BZ197" s="322"/>
    </row>
    <row r="198" spans="1:78" ht="15" customHeight="1" x14ac:dyDescent="0.2">
      <c r="A198" s="313" t="str">
        <f t="shared" ref="A198:A220" si="3">CONCATENATE("INDEC-CM - ",B198,C198,D198)</f>
        <v>INDEC-CM - 42190-11</v>
      </c>
      <c r="B198" s="313">
        <v>42190</v>
      </c>
      <c r="C198" s="320" t="s">
        <v>53</v>
      </c>
      <c r="D198" s="313">
        <v>11</v>
      </c>
      <c r="E198" s="316" t="s">
        <v>246</v>
      </c>
      <c r="H198" s="322"/>
      <c r="I198" s="322"/>
      <c r="J198" s="322"/>
      <c r="K198" s="322"/>
      <c r="L198" s="322"/>
      <c r="M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2"/>
      <c r="BE198" s="322"/>
      <c r="BF198" s="322"/>
      <c r="BG198" s="322"/>
      <c r="BH198" s="322"/>
      <c r="BI198" s="322"/>
      <c r="BJ198" s="322"/>
      <c r="BK198" s="322"/>
      <c r="BL198" s="322"/>
      <c r="BM198" s="322"/>
      <c r="BN198" s="322"/>
      <c r="BO198" s="322"/>
      <c r="BP198" s="322"/>
      <c r="BQ198" s="322"/>
      <c r="BR198" s="322"/>
      <c r="BS198" s="322"/>
      <c r="BT198" s="322"/>
      <c r="BU198" s="322"/>
      <c r="BV198" s="322"/>
      <c r="BW198" s="322"/>
      <c r="BX198" s="322"/>
      <c r="BY198" s="322"/>
      <c r="BZ198" s="322"/>
    </row>
    <row r="199" spans="1:78" ht="15" customHeight="1" x14ac:dyDescent="0.2">
      <c r="A199" s="313" t="str">
        <f t="shared" si="3"/>
        <v>INDEC-CM - 43923-31</v>
      </c>
      <c r="B199" s="313">
        <v>43923</v>
      </c>
      <c r="C199" s="320" t="s">
        <v>53</v>
      </c>
      <c r="D199" s="313">
        <v>31</v>
      </c>
      <c r="E199" s="323" t="s">
        <v>247</v>
      </c>
      <c r="F199" s="323"/>
      <c r="G199" s="323"/>
      <c r="H199" s="322"/>
      <c r="I199" s="322"/>
      <c r="J199" s="322"/>
      <c r="K199" s="322"/>
      <c r="L199" s="322"/>
      <c r="M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c r="BF199" s="322"/>
      <c r="BG199" s="322"/>
      <c r="BH199" s="322"/>
      <c r="BI199" s="322"/>
      <c r="BJ199" s="322"/>
      <c r="BK199" s="322"/>
      <c r="BL199" s="322"/>
      <c r="BM199" s="322"/>
      <c r="BN199" s="322"/>
      <c r="BO199" s="322"/>
      <c r="BP199" s="322"/>
      <c r="BQ199" s="322"/>
      <c r="BR199" s="322"/>
      <c r="BS199" s="322"/>
      <c r="BT199" s="322"/>
      <c r="BU199" s="322"/>
      <c r="BV199" s="322"/>
      <c r="BW199" s="322"/>
      <c r="BX199" s="322"/>
      <c r="BY199" s="322"/>
      <c r="BZ199" s="322"/>
    </row>
    <row r="200" spans="1:78" ht="15" customHeight="1" x14ac:dyDescent="0.2">
      <c r="A200" s="313" t="str">
        <f t="shared" si="3"/>
        <v>INDEC-CM - 31210-11</v>
      </c>
      <c r="B200" s="313">
        <v>31210</v>
      </c>
      <c r="C200" s="320" t="s">
        <v>53</v>
      </c>
      <c r="D200" s="313">
        <v>11</v>
      </c>
      <c r="E200" s="323" t="s">
        <v>248</v>
      </c>
      <c r="F200" s="323"/>
      <c r="G200" s="323"/>
      <c r="H200" s="322"/>
      <c r="I200" s="322"/>
      <c r="J200" s="322"/>
      <c r="K200" s="322"/>
      <c r="L200" s="322"/>
      <c r="M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2"/>
      <c r="BE200" s="322"/>
      <c r="BF200" s="322"/>
      <c r="BG200" s="322"/>
      <c r="BH200" s="322"/>
      <c r="BI200" s="322"/>
      <c r="BJ200" s="322"/>
      <c r="BK200" s="322"/>
      <c r="BL200" s="322"/>
      <c r="BM200" s="322"/>
      <c r="BN200" s="322"/>
      <c r="BO200" s="322"/>
      <c r="BP200" s="322"/>
      <c r="BQ200" s="322"/>
      <c r="BR200" s="322"/>
      <c r="BS200" s="322"/>
      <c r="BT200" s="322"/>
      <c r="BU200" s="322"/>
      <c r="BV200" s="322"/>
      <c r="BW200" s="322"/>
      <c r="BX200" s="322"/>
      <c r="BY200" s="322"/>
      <c r="BZ200" s="322"/>
    </row>
    <row r="201" spans="1:78" ht="15" customHeight="1" x14ac:dyDescent="0.2">
      <c r="A201" s="313" t="str">
        <f t="shared" si="3"/>
        <v>INDEC-CM - 37129-21</v>
      </c>
      <c r="B201" s="313">
        <v>37129</v>
      </c>
      <c r="C201" s="320" t="s">
        <v>53</v>
      </c>
      <c r="D201" s="313">
        <v>21</v>
      </c>
      <c r="E201" s="316" t="s">
        <v>249</v>
      </c>
      <c r="H201" s="322"/>
      <c r="I201" s="322"/>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322"/>
      <c r="BQ201" s="322"/>
      <c r="BR201" s="322"/>
      <c r="BS201" s="322"/>
      <c r="BT201" s="322"/>
      <c r="BU201" s="322"/>
      <c r="BV201" s="322"/>
      <c r="BW201" s="322"/>
      <c r="BX201" s="322"/>
      <c r="BY201" s="322"/>
      <c r="BZ201" s="322"/>
    </row>
    <row r="202" spans="1:78" ht="15" customHeight="1" x14ac:dyDescent="0.2">
      <c r="A202" s="313" t="str">
        <f t="shared" si="3"/>
        <v>INDEC-CM - 37560-21</v>
      </c>
      <c r="B202" s="313">
        <v>37560</v>
      </c>
      <c r="C202" s="320" t="s">
        <v>53</v>
      </c>
      <c r="D202" s="313">
        <v>21</v>
      </c>
      <c r="E202" s="323" t="s">
        <v>250</v>
      </c>
      <c r="F202" s="323"/>
      <c r="G202" s="323"/>
      <c r="H202" s="322"/>
      <c r="I202" s="322"/>
      <c r="J202" s="322"/>
      <c r="K202" s="322"/>
      <c r="L202" s="322"/>
      <c r="M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c r="BF202" s="322"/>
      <c r="BG202" s="322"/>
      <c r="BH202" s="322"/>
      <c r="BI202" s="322"/>
      <c r="BJ202" s="322"/>
      <c r="BK202" s="322"/>
      <c r="BL202" s="322"/>
      <c r="BM202" s="322"/>
      <c r="BN202" s="322"/>
      <c r="BO202" s="322"/>
      <c r="BP202" s="322"/>
      <c r="BQ202" s="322"/>
      <c r="BR202" s="322"/>
      <c r="BS202" s="322"/>
      <c r="BT202" s="322"/>
      <c r="BU202" s="322"/>
      <c r="BV202" s="322"/>
      <c r="BW202" s="322"/>
      <c r="BX202" s="322"/>
      <c r="BY202" s="322"/>
      <c r="BZ202" s="322"/>
    </row>
    <row r="203" spans="1:78" ht="15" customHeight="1" x14ac:dyDescent="0.2">
      <c r="A203" s="313" t="str">
        <f t="shared" si="3"/>
        <v>INDEC-CM - 42999-71</v>
      </c>
      <c r="B203" s="313">
        <v>42999</v>
      </c>
      <c r="C203" s="320" t="s">
        <v>53</v>
      </c>
      <c r="D203" s="313">
        <v>71</v>
      </c>
      <c r="E203" s="316" t="s">
        <v>251</v>
      </c>
      <c r="H203" s="322"/>
      <c r="I203" s="322"/>
      <c r="J203" s="322"/>
      <c r="K203" s="322"/>
      <c r="L203" s="322"/>
      <c r="M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2"/>
      <c r="BE203" s="322"/>
      <c r="BF203" s="322"/>
      <c r="BG203" s="322"/>
      <c r="BH203" s="322"/>
      <c r="BI203" s="322"/>
      <c r="BJ203" s="322"/>
      <c r="BK203" s="322"/>
      <c r="BL203" s="322"/>
      <c r="BM203" s="322"/>
      <c r="BN203" s="322"/>
      <c r="BO203" s="322"/>
      <c r="BP203" s="322"/>
      <c r="BQ203" s="322"/>
      <c r="BR203" s="322"/>
      <c r="BS203" s="322"/>
      <c r="BT203" s="322"/>
      <c r="BU203" s="322"/>
      <c r="BV203" s="322"/>
      <c r="BW203" s="322"/>
      <c r="BX203" s="322"/>
      <c r="BY203" s="322"/>
      <c r="BZ203" s="322"/>
    </row>
    <row r="204" spans="1:78" ht="15" customHeight="1" x14ac:dyDescent="0.2">
      <c r="A204" s="313" t="str">
        <f t="shared" si="3"/>
        <v>INDEC-CM - 41516-22</v>
      </c>
      <c r="B204" s="313">
        <v>41516</v>
      </c>
      <c r="C204" s="320" t="s">
        <v>53</v>
      </c>
      <c r="D204" s="313">
        <v>22</v>
      </c>
      <c r="E204" s="316" t="s">
        <v>252</v>
      </c>
      <c r="H204" s="322"/>
      <c r="I204" s="322"/>
      <c r="J204" s="322"/>
      <c r="K204" s="322"/>
      <c r="L204" s="322"/>
      <c r="M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322"/>
      <c r="BC204" s="322"/>
      <c r="BD204" s="322"/>
      <c r="BE204" s="322"/>
      <c r="BF204" s="322"/>
      <c r="BG204" s="322"/>
      <c r="BH204" s="322"/>
      <c r="BI204" s="322"/>
      <c r="BJ204" s="322"/>
      <c r="BK204" s="322"/>
      <c r="BL204" s="322"/>
      <c r="BM204" s="322"/>
      <c r="BN204" s="322"/>
      <c r="BO204" s="322"/>
      <c r="BP204" s="322"/>
      <c r="BQ204" s="322"/>
      <c r="BR204" s="322"/>
      <c r="BS204" s="322"/>
      <c r="BT204" s="322"/>
      <c r="BU204" s="322"/>
      <c r="BV204" s="322"/>
      <c r="BW204" s="322"/>
      <c r="BX204" s="322"/>
      <c r="BY204" s="322"/>
      <c r="BZ204" s="322"/>
    </row>
    <row r="205" spans="1:78" ht="15" customHeight="1" x14ac:dyDescent="0.2">
      <c r="A205" s="313" t="str">
        <f t="shared" si="3"/>
        <v>INDEC-CM - 37350-51</v>
      </c>
      <c r="B205" s="313">
        <v>37350</v>
      </c>
      <c r="C205" s="320" t="s">
        <v>53</v>
      </c>
      <c r="D205" s="313">
        <v>51</v>
      </c>
      <c r="E205" s="316" t="s">
        <v>253</v>
      </c>
      <c r="H205" s="322"/>
      <c r="I205" s="322"/>
      <c r="J205" s="322"/>
      <c r="K205" s="322"/>
      <c r="L205" s="322"/>
      <c r="M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c r="BF205" s="322"/>
      <c r="BG205" s="322"/>
      <c r="BH205" s="322"/>
      <c r="BI205" s="322"/>
      <c r="BJ205" s="322"/>
      <c r="BK205" s="322"/>
      <c r="BL205" s="322"/>
      <c r="BM205" s="322"/>
      <c r="BN205" s="322"/>
      <c r="BO205" s="322"/>
      <c r="BP205" s="322"/>
      <c r="BQ205" s="322"/>
      <c r="BR205" s="322"/>
      <c r="BS205" s="322"/>
      <c r="BT205" s="322"/>
      <c r="BU205" s="322"/>
      <c r="BV205" s="322"/>
      <c r="BW205" s="322"/>
      <c r="BX205" s="322"/>
      <c r="BY205" s="322"/>
      <c r="BZ205" s="322"/>
    </row>
    <row r="206" spans="1:78" ht="15" customHeight="1" x14ac:dyDescent="0.2">
      <c r="A206" s="313" t="str">
        <f t="shared" si="3"/>
        <v>INDEC-CM - 44826-21</v>
      </c>
      <c r="B206" s="313">
        <v>44826</v>
      </c>
      <c r="C206" s="320" t="s">
        <v>53</v>
      </c>
      <c r="D206" s="313">
        <v>21</v>
      </c>
      <c r="E206" s="316" t="s">
        <v>254</v>
      </c>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c r="BF206" s="322"/>
      <c r="BG206" s="322"/>
      <c r="BH206" s="322"/>
      <c r="BI206" s="322"/>
      <c r="BJ206" s="322"/>
      <c r="BK206" s="322"/>
      <c r="BL206" s="322"/>
      <c r="BM206" s="322"/>
      <c r="BN206" s="322"/>
      <c r="BO206" s="322"/>
      <c r="BP206" s="322"/>
      <c r="BQ206" s="322"/>
      <c r="BR206" s="322"/>
      <c r="BS206" s="322"/>
      <c r="BT206" s="322"/>
      <c r="BU206" s="322"/>
      <c r="BV206" s="322"/>
      <c r="BW206" s="322"/>
      <c r="BX206" s="322"/>
      <c r="BY206" s="322"/>
      <c r="BZ206" s="322"/>
    </row>
    <row r="207" spans="1:78" ht="15" customHeight="1" x14ac:dyDescent="0.2">
      <c r="A207" s="313" t="str">
        <f t="shared" si="3"/>
        <v>INDEC-CM - 31210-22</v>
      </c>
      <c r="B207" s="313">
        <v>31210</v>
      </c>
      <c r="C207" s="320" t="s">
        <v>53</v>
      </c>
      <c r="D207" s="313">
        <v>22</v>
      </c>
      <c r="E207" s="316" t="s">
        <v>255</v>
      </c>
      <c r="H207" s="322"/>
      <c r="I207" s="322"/>
      <c r="J207" s="322"/>
      <c r="K207" s="322"/>
      <c r="L207" s="322"/>
      <c r="M207" s="322"/>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c r="BB207" s="322"/>
      <c r="BC207" s="322"/>
      <c r="BD207" s="322"/>
      <c r="BE207" s="322"/>
      <c r="BF207" s="322"/>
      <c r="BG207" s="322"/>
      <c r="BH207" s="322"/>
      <c r="BI207" s="322"/>
      <c r="BJ207" s="322"/>
      <c r="BK207" s="322"/>
      <c r="BL207" s="322"/>
      <c r="BM207" s="322"/>
      <c r="BN207" s="322"/>
      <c r="BO207" s="322"/>
      <c r="BP207" s="322"/>
      <c r="BQ207" s="322"/>
      <c r="BR207" s="322"/>
      <c r="BS207" s="322"/>
      <c r="BT207" s="322"/>
      <c r="BU207" s="322"/>
      <c r="BV207" s="322"/>
      <c r="BW207" s="322"/>
      <c r="BX207" s="322"/>
      <c r="BY207" s="322"/>
      <c r="BZ207" s="322"/>
    </row>
    <row r="208" spans="1:78" ht="15" customHeight="1" x14ac:dyDescent="0.2">
      <c r="A208" s="313" t="str">
        <f t="shared" si="3"/>
        <v>INDEC-CM - 31100-11</v>
      </c>
      <c r="B208" s="313">
        <v>31100</v>
      </c>
      <c r="C208" s="320" t="s">
        <v>53</v>
      </c>
      <c r="D208" s="313">
        <v>11</v>
      </c>
      <c r="E208" s="316" t="s">
        <v>256</v>
      </c>
      <c r="H208" s="322"/>
      <c r="I208" s="322"/>
      <c r="J208" s="322"/>
      <c r="K208" s="322"/>
      <c r="L208" s="322"/>
      <c r="M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2"/>
      <c r="BE208" s="322"/>
      <c r="BF208" s="322"/>
      <c r="BG208" s="322"/>
      <c r="BH208" s="322"/>
      <c r="BI208" s="322"/>
      <c r="BJ208" s="322"/>
      <c r="BK208" s="322"/>
      <c r="BL208" s="322"/>
      <c r="BM208" s="322"/>
      <c r="BN208" s="322"/>
      <c r="BO208" s="322"/>
      <c r="BP208" s="322"/>
      <c r="BQ208" s="322"/>
      <c r="BR208" s="322"/>
      <c r="BS208" s="322"/>
      <c r="BT208" s="322"/>
      <c r="BU208" s="322"/>
      <c r="BV208" s="322"/>
      <c r="BW208" s="322"/>
      <c r="BX208" s="322"/>
      <c r="BY208" s="322"/>
      <c r="BZ208" s="322"/>
    </row>
    <row r="209" spans="1:78" ht="15" customHeight="1" x14ac:dyDescent="0.2">
      <c r="A209" s="313" t="str">
        <f t="shared" si="3"/>
        <v>INDEC-CM - 46212-53</v>
      </c>
      <c r="B209" s="313">
        <v>46212</v>
      </c>
      <c r="C209" s="320" t="s">
        <v>53</v>
      </c>
      <c r="D209" s="313">
        <v>53</v>
      </c>
      <c r="E209" s="316" t="s">
        <v>257</v>
      </c>
      <c r="H209" s="322"/>
      <c r="I209" s="322"/>
      <c r="J209" s="322"/>
      <c r="K209" s="322"/>
      <c r="L209" s="322"/>
      <c r="M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2"/>
      <c r="BE209" s="322"/>
      <c r="BF209" s="322"/>
      <c r="BG209" s="322"/>
      <c r="BH209" s="322"/>
      <c r="BI209" s="322"/>
      <c r="BJ209" s="322"/>
      <c r="BK209" s="322"/>
      <c r="BL209" s="322"/>
      <c r="BM209" s="322"/>
      <c r="BN209" s="322"/>
      <c r="BO209" s="322"/>
      <c r="BP209" s="322"/>
      <c r="BQ209" s="322"/>
      <c r="BR209" s="322"/>
      <c r="BS209" s="322"/>
      <c r="BT209" s="322"/>
      <c r="BU209" s="322"/>
      <c r="BV209" s="322"/>
      <c r="BW209" s="322"/>
      <c r="BX209" s="322"/>
      <c r="BY209" s="322"/>
      <c r="BZ209" s="322"/>
    </row>
    <row r="210" spans="1:78" ht="15" customHeight="1" x14ac:dyDescent="0.2">
      <c r="A210" s="313" t="str">
        <f t="shared" si="3"/>
        <v>INDEC-CM - 46212-52</v>
      </c>
      <c r="B210" s="313">
        <v>46212</v>
      </c>
      <c r="C210" s="320" t="s">
        <v>53</v>
      </c>
      <c r="D210" s="313">
        <v>52</v>
      </c>
      <c r="E210" s="323" t="s">
        <v>258</v>
      </c>
      <c r="F210" s="323"/>
      <c r="G210" s="323"/>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c r="BF210" s="322"/>
      <c r="BG210" s="322"/>
      <c r="BH210" s="322"/>
      <c r="BI210" s="322"/>
      <c r="BJ210" s="322"/>
      <c r="BK210" s="322"/>
      <c r="BL210" s="322"/>
      <c r="BM210" s="322"/>
      <c r="BN210" s="322"/>
      <c r="BO210" s="322"/>
      <c r="BP210" s="322"/>
      <c r="BQ210" s="322"/>
      <c r="BR210" s="322"/>
      <c r="BS210" s="322"/>
      <c r="BT210" s="322"/>
      <c r="BU210" s="322"/>
      <c r="BV210" s="322"/>
      <c r="BW210" s="322"/>
      <c r="BX210" s="322"/>
      <c r="BY210" s="322"/>
      <c r="BZ210" s="322"/>
    </row>
    <row r="211" spans="1:78" ht="15" customHeight="1" x14ac:dyDescent="0.2">
      <c r="A211" s="313" t="str">
        <f t="shared" si="3"/>
        <v>INDEC-CM - 15400-21</v>
      </c>
      <c r="B211" s="313">
        <v>15400</v>
      </c>
      <c r="C211" s="320" t="s">
        <v>53</v>
      </c>
      <c r="D211" s="313">
        <v>21</v>
      </c>
      <c r="E211" s="316" t="s">
        <v>259</v>
      </c>
      <c r="H211" s="322"/>
      <c r="I211" s="322"/>
      <c r="J211" s="322"/>
      <c r="K211" s="322"/>
      <c r="L211" s="322"/>
      <c r="M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c r="BF211" s="322"/>
      <c r="BG211" s="322"/>
      <c r="BH211" s="322"/>
      <c r="BI211" s="322"/>
      <c r="BJ211" s="322"/>
      <c r="BK211" s="322"/>
      <c r="BL211" s="322"/>
      <c r="BM211" s="322"/>
      <c r="BN211" s="322"/>
      <c r="BO211" s="322"/>
      <c r="BP211" s="322"/>
      <c r="BQ211" s="322"/>
      <c r="BR211" s="322"/>
      <c r="BS211" s="322"/>
      <c r="BT211" s="322"/>
      <c r="BU211" s="322"/>
      <c r="BV211" s="322"/>
      <c r="BW211" s="322"/>
      <c r="BX211" s="322"/>
      <c r="BY211" s="322"/>
      <c r="BZ211" s="322"/>
    </row>
    <row r="212" spans="1:78" ht="15" customHeight="1" x14ac:dyDescent="0.2">
      <c r="A212" s="313" t="str">
        <f t="shared" si="3"/>
        <v>INDEC-CM - 43240-11</v>
      </c>
      <c r="B212" s="313">
        <v>43240</v>
      </c>
      <c r="C212" s="320" t="s">
        <v>53</v>
      </c>
      <c r="D212" s="313">
        <v>11</v>
      </c>
      <c r="E212" s="316" t="s">
        <v>260</v>
      </c>
      <c r="H212" s="322"/>
      <c r="I212" s="322"/>
      <c r="J212" s="322"/>
      <c r="K212" s="322"/>
      <c r="L212" s="322"/>
      <c r="M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c r="BF212" s="322"/>
      <c r="BG212" s="322"/>
      <c r="BH212" s="322"/>
      <c r="BI212" s="322"/>
      <c r="BJ212" s="322"/>
      <c r="BK212" s="322"/>
      <c r="BL212" s="322"/>
      <c r="BM212" s="322"/>
      <c r="BN212" s="322"/>
      <c r="BO212" s="322"/>
      <c r="BP212" s="322"/>
      <c r="BQ212" s="322"/>
      <c r="BR212" s="322"/>
      <c r="BS212" s="322"/>
      <c r="BT212" s="322"/>
      <c r="BU212" s="322"/>
      <c r="BV212" s="322"/>
      <c r="BW212" s="322"/>
      <c r="BX212" s="322"/>
      <c r="BY212" s="322"/>
      <c r="BZ212" s="322"/>
    </row>
    <row r="213" spans="1:78" ht="15" customHeight="1" x14ac:dyDescent="0.2">
      <c r="A213" s="313" t="str">
        <f t="shared" si="3"/>
        <v>INDEC-CM - 31600-42</v>
      </c>
      <c r="B213" s="313">
        <v>31600</v>
      </c>
      <c r="C213" s="320" t="s">
        <v>53</v>
      </c>
      <c r="D213" s="313">
        <v>42</v>
      </c>
      <c r="E213" s="323" t="s">
        <v>261</v>
      </c>
      <c r="F213" s="323"/>
      <c r="G213" s="323"/>
      <c r="H213" s="322"/>
      <c r="I213" s="322"/>
      <c r="J213" s="322"/>
      <c r="K213" s="322"/>
      <c r="L213" s="322"/>
      <c r="M213" s="322"/>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c r="BB213" s="322"/>
      <c r="BC213" s="322"/>
      <c r="BD213" s="322"/>
      <c r="BE213" s="322"/>
      <c r="BF213" s="322"/>
      <c r="BG213" s="322"/>
      <c r="BH213" s="322"/>
      <c r="BI213" s="322"/>
      <c r="BJ213" s="322"/>
      <c r="BK213" s="322"/>
      <c r="BL213" s="322"/>
      <c r="BM213" s="322"/>
      <c r="BN213" s="322"/>
      <c r="BO213" s="322"/>
      <c r="BP213" s="322"/>
      <c r="BQ213" s="322"/>
      <c r="BR213" s="322"/>
      <c r="BS213" s="322"/>
      <c r="BT213" s="322"/>
      <c r="BU213" s="322"/>
      <c r="BV213" s="322"/>
      <c r="BW213" s="322"/>
      <c r="BX213" s="322"/>
      <c r="BY213" s="322"/>
      <c r="BZ213" s="322"/>
    </row>
    <row r="214" spans="1:78" s="326" customFormat="1" ht="15" customHeight="1" x14ac:dyDescent="0.2">
      <c r="A214" s="324" t="str">
        <f t="shared" si="3"/>
        <v>INDEC-CM - 42120-42</v>
      </c>
      <c r="B214" s="324">
        <v>42120</v>
      </c>
      <c r="C214" s="325" t="s">
        <v>53</v>
      </c>
      <c r="D214" s="324">
        <v>42</v>
      </c>
      <c r="E214" s="328" t="s">
        <v>262</v>
      </c>
      <c r="F214" s="328"/>
      <c r="G214" s="328"/>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c r="AH214" s="327"/>
      <c r="AI214" s="327"/>
      <c r="AJ214" s="327"/>
      <c r="AK214" s="327"/>
      <c r="AL214" s="327"/>
      <c r="AM214" s="327"/>
      <c r="AN214" s="327"/>
      <c r="AO214" s="327"/>
      <c r="AP214" s="327"/>
      <c r="AQ214" s="327"/>
      <c r="AR214" s="327"/>
      <c r="AS214" s="327"/>
      <c r="AT214" s="327"/>
      <c r="AU214" s="327"/>
      <c r="AV214" s="327"/>
      <c r="AW214" s="327"/>
      <c r="AX214" s="327"/>
      <c r="AY214" s="327"/>
      <c r="AZ214" s="327"/>
      <c r="BA214" s="327"/>
      <c r="BB214" s="327"/>
      <c r="BC214" s="327"/>
      <c r="BD214" s="327"/>
      <c r="BE214" s="327"/>
      <c r="BF214" s="327"/>
      <c r="BG214" s="327"/>
      <c r="BH214" s="327"/>
      <c r="BI214" s="327"/>
      <c r="BJ214" s="327"/>
      <c r="BK214" s="327"/>
      <c r="BL214" s="327"/>
      <c r="BM214" s="327"/>
      <c r="BN214" s="327"/>
      <c r="BO214" s="327"/>
      <c r="BP214" s="327"/>
      <c r="BQ214" s="327"/>
      <c r="BR214" s="327"/>
      <c r="BS214" s="327"/>
      <c r="BT214" s="327"/>
      <c r="BU214" s="327"/>
      <c r="BV214" s="327"/>
      <c r="BW214" s="327"/>
      <c r="BX214" s="327"/>
      <c r="BY214" s="327"/>
      <c r="BZ214" s="327"/>
    </row>
    <row r="215" spans="1:78" s="326" customFormat="1" ht="15" customHeight="1" x14ac:dyDescent="0.2">
      <c r="A215" s="324" t="str">
        <f t="shared" si="3"/>
        <v>INDEC-CM - 42120-41</v>
      </c>
      <c r="B215" s="324">
        <v>42120</v>
      </c>
      <c r="C215" s="325" t="s">
        <v>53</v>
      </c>
      <c r="D215" s="324">
        <v>41</v>
      </c>
      <c r="E215" s="328" t="s">
        <v>263</v>
      </c>
      <c r="F215" s="328"/>
      <c r="G215" s="328"/>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c r="AH215" s="327"/>
      <c r="AI215" s="327"/>
      <c r="AJ215" s="327"/>
      <c r="AK215" s="327"/>
      <c r="AL215" s="327"/>
      <c r="AM215" s="327"/>
      <c r="AN215" s="327"/>
      <c r="AO215" s="327"/>
      <c r="AP215" s="327"/>
      <c r="AQ215" s="327"/>
      <c r="AR215" s="327"/>
      <c r="AS215" s="327"/>
      <c r="AT215" s="327"/>
      <c r="AU215" s="327"/>
      <c r="AV215" s="327"/>
      <c r="AW215" s="327"/>
      <c r="AX215" s="327"/>
      <c r="AY215" s="327"/>
      <c r="AZ215" s="327"/>
      <c r="BA215" s="327"/>
      <c r="BB215" s="327"/>
      <c r="BC215" s="327"/>
      <c r="BD215" s="327"/>
      <c r="BE215" s="327"/>
      <c r="BF215" s="327"/>
      <c r="BG215" s="327"/>
      <c r="BH215" s="327"/>
      <c r="BI215" s="327"/>
      <c r="BJ215" s="327"/>
      <c r="BK215" s="327"/>
      <c r="BL215" s="327"/>
      <c r="BM215" s="327"/>
      <c r="BN215" s="327"/>
      <c r="BO215" s="327"/>
      <c r="BP215" s="327"/>
      <c r="BQ215" s="327"/>
      <c r="BR215" s="327"/>
      <c r="BS215" s="327"/>
      <c r="BT215" s="327"/>
      <c r="BU215" s="327"/>
      <c r="BV215" s="327"/>
      <c r="BW215" s="327"/>
      <c r="BX215" s="327"/>
      <c r="BY215" s="327"/>
      <c r="BZ215" s="327"/>
    </row>
    <row r="216" spans="1:78" s="326" customFormat="1" ht="15" customHeight="1" x14ac:dyDescent="0.2">
      <c r="A216" s="324" t="str">
        <f t="shared" si="3"/>
        <v>INDEC-CM - 42120-51</v>
      </c>
      <c r="B216" s="324">
        <v>42120</v>
      </c>
      <c r="C216" s="325" t="s">
        <v>53</v>
      </c>
      <c r="D216" s="324">
        <v>51</v>
      </c>
      <c r="E216" s="326" t="s">
        <v>264</v>
      </c>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c r="AH216" s="327"/>
      <c r="AI216" s="327"/>
      <c r="AJ216" s="327"/>
      <c r="AK216" s="327"/>
      <c r="AL216" s="327"/>
      <c r="AM216" s="327"/>
      <c r="AN216" s="327"/>
      <c r="AO216" s="327"/>
      <c r="AP216" s="327"/>
      <c r="AQ216" s="327"/>
      <c r="AR216" s="327"/>
      <c r="AS216" s="327"/>
      <c r="AT216" s="327"/>
      <c r="AU216" s="327"/>
      <c r="AV216" s="327"/>
      <c r="AW216" s="327"/>
      <c r="AX216" s="327"/>
      <c r="AY216" s="327"/>
      <c r="AZ216" s="327"/>
      <c r="BA216" s="327"/>
      <c r="BB216" s="327"/>
      <c r="BC216" s="327"/>
      <c r="BD216" s="327"/>
      <c r="BE216" s="327"/>
      <c r="BF216" s="327"/>
      <c r="BG216" s="327"/>
      <c r="BH216" s="327"/>
      <c r="BI216" s="327"/>
      <c r="BJ216" s="327"/>
      <c r="BK216" s="327"/>
      <c r="BL216" s="327"/>
      <c r="BM216" s="327"/>
      <c r="BN216" s="327"/>
      <c r="BO216" s="327"/>
      <c r="BP216" s="327"/>
      <c r="BQ216" s="327"/>
      <c r="BR216" s="327"/>
      <c r="BS216" s="327"/>
      <c r="BT216" s="327"/>
      <c r="BU216" s="327"/>
      <c r="BV216" s="327"/>
      <c r="BW216" s="327"/>
      <c r="BX216" s="327"/>
      <c r="BY216" s="327"/>
      <c r="BZ216" s="327"/>
    </row>
    <row r="217" spans="1:78" ht="15" customHeight="1" x14ac:dyDescent="0.2">
      <c r="A217" s="313" t="str">
        <f t="shared" si="3"/>
        <v>INDEC-CM - 37550-11</v>
      </c>
      <c r="B217" s="313">
        <v>37550</v>
      </c>
      <c r="C217" s="320" t="s">
        <v>53</v>
      </c>
      <c r="D217" s="313">
        <v>11</v>
      </c>
      <c r="E217" s="316" t="s">
        <v>265</v>
      </c>
      <c r="H217" s="322"/>
      <c r="I217" s="322"/>
      <c r="J217" s="322"/>
      <c r="K217" s="322"/>
      <c r="L217" s="322"/>
      <c r="M217" s="322"/>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c r="BB217" s="322"/>
      <c r="BC217" s="322"/>
      <c r="BD217" s="322"/>
      <c r="BE217" s="322"/>
      <c r="BF217" s="322"/>
      <c r="BG217" s="322"/>
      <c r="BH217" s="322"/>
      <c r="BI217" s="322"/>
      <c r="BJ217" s="322"/>
      <c r="BK217" s="322"/>
      <c r="BL217" s="322"/>
      <c r="BM217" s="322"/>
      <c r="BN217" s="322"/>
      <c r="BO217" s="322"/>
      <c r="BP217" s="322"/>
      <c r="BQ217" s="322"/>
      <c r="BR217" s="322"/>
      <c r="BS217" s="322"/>
      <c r="BT217" s="322"/>
      <c r="BU217" s="322"/>
      <c r="BV217" s="322"/>
      <c r="BW217" s="322"/>
      <c r="BX217" s="322"/>
      <c r="BY217" s="322"/>
      <c r="BZ217" s="322"/>
    </row>
    <row r="218" spans="1:78" ht="15" customHeight="1" x14ac:dyDescent="0.2">
      <c r="A218" s="313" t="str">
        <f t="shared" si="3"/>
        <v>INDEC-CM - 37410-11</v>
      </c>
      <c r="B218" s="313">
        <v>37410</v>
      </c>
      <c r="C218" s="320" t="s">
        <v>53</v>
      </c>
      <c r="D218" s="313">
        <v>11</v>
      </c>
      <c r="E218" s="316" t="s">
        <v>266</v>
      </c>
      <c r="H218" s="322"/>
      <c r="I218" s="322"/>
      <c r="J218" s="322"/>
      <c r="K218" s="322"/>
      <c r="L218" s="322"/>
      <c r="M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c r="BC218" s="322"/>
      <c r="BD218" s="322"/>
      <c r="BE218" s="322"/>
      <c r="BF218" s="322"/>
      <c r="BG218" s="322"/>
      <c r="BH218" s="322"/>
      <c r="BI218" s="322"/>
      <c r="BJ218" s="322"/>
      <c r="BK218" s="322"/>
      <c r="BL218" s="322"/>
      <c r="BM218" s="322"/>
      <c r="BN218" s="322"/>
      <c r="BO218" s="322"/>
      <c r="BP218" s="322"/>
      <c r="BQ218" s="322"/>
      <c r="BR218" s="322"/>
      <c r="BS218" s="322"/>
      <c r="BT218" s="322"/>
      <c r="BU218" s="322"/>
      <c r="BV218" s="322"/>
      <c r="BW218" s="322"/>
      <c r="BX218" s="322"/>
      <c r="BY218" s="322"/>
      <c r="BZ218" s="322"/>
    </row>
    <row r="219" spans="1:78" ht="15" customHeight="1" x14ac:dyDescent="0.2">
      <c r="A219" s="313" t="str">
        <f t="shared" si="3"/>
        <v>INDEC-CM - 31210-33</v>
      </c>
      <c r="B219" s="313">
        <v>31210</v>
      </c>
      <c r="C219" s="320" t="s">
        <v>53</v>
      </c>
      <c r="D219" s="313">
        <v>33</v>
      </c>
      <c r="E219" s="316" t="s">
        <v>267</v>
      </c>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c r="BC219" s="322"/>
      <c r="BD219" s="322"/>
      <c r="BE219" s="322"/>
      <c r="BF219" s="322"/>
      <c r="BG219" s="322"/>
      <c r="BH219" s="322"/>
      <c r="BI219" s="322"/>
      <c r="BJ219" s="322"/>
      <c r="BK219" s="322"/>
      <c r="BL219" s="322"/>
      <c r="BM219" s="322"/>
      <c r="BN219" s="322"/>
      <c r="BO219" s="322"/>
      <c r="BP219" s="322"/>
      <c r="BQ219" s="322"/>
      <c r="BR219" s="322"/>
      <c r="BS219" s="322"/>
      <c r="BT219" s="322"/>
      <c r="BU219" s="322"/>
      <c r="BV219" s="322"/>
      <c r="BW219" s="322"/>
      <c r="BX219" s="322"/>
      <c r="BY219" s="322"/>
      <c r="BZ219" s="322"/>
    </row>
    <row r="220" spans="1:78" ht="15" customHeight="1" x14ac:dyDescent="0.2">
      <c r="A220" s="313" t="str">
        <f t="shared" si="3"/>
        <v>INDEC-CM - 37540-21</v>
      </c>
      <c r="B220" s="313">
        <v>37540</v>
      </c>
      <c r="C220" s="320" t="s">
        <v>53</v>
      </c>
      <c r="D220" s="313">
        <v>21</v>
      </c>
      <c r="E220" s="316" t="s">
        <v>268</v>
      </c>
      <c r="H220" s="322"/>
      <c r="I220" s="322"/>
      <c r="J220" s="322"/>
      <c r="K220" s="322"/>
      <c r="L220" s="322"/>
      <c r="M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2"/>
      <c r="BE220" s="322"/>
      <c r="BF220" s="322"/>
      <c r="BG220" s="322"/>
      <c r="BH220" s="322"/>
      <c r="BI220" s="322"/>
      <c r="BJ220" s="322"/>
      <c r="BK220" s="322"/>
      <c r="BL220" s="322"/>
      <c r="BM220" s="322"/>
      <c r="BN220" s="322"/>
      <c r="BO220" s="322"/>
      <c r="BP220" s="322"/>
      <c r="BQ220" s="322"/>
      <c r="BR220" s="322"/>
      <c r="BS220" s="322"/>
      <c r="BT220" s="322"/>
      <c r="BU220" s="322"/>
      <c r="BV220" s="322"/>
      <c r="BW220" s="322"/>
      <c r="BX220" s="322"/>
      <c r="BY220" s="322"/>
      <c r="BZ220" s="322"/>
    </row>
    <row r="221" spans="1:78" ht="15" customHeight="1" x14ac:dyDescent="0.2">
      <c r="H221" s="322"/>
      <c r="I221" s="322"/>
      <c r="J221" s="322"/>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c r="BF221" s="322"/>
      <c r="BG221" s="322"/>
      <c r="BH221" s="322"/>
      <c r="BI221" s="322"/>
      <c r="BJ221" s="322"/>
      <c r="BK221" s="322"/>
      <c r="BL221" s="322"/>
      <c r="BM221" s="322"/>
      <c r="BN221" s="322"/>
      <c r="BO221" s="322"/>
      <c r="BP221" s="322"/>
      <c r="BQ221" s="322"/>
      <c r="BR221" s="322"/>
      <c r="BS221" s="322"/>
      <c r="BT221" s="322"/>
      <c r="BU221" s="322"/>
      <c r="BV221" s="322"/>
      <c r="BW221" s="322"/>
      <c r="BX221" s="322"/>
      <c r="BY221" s="322"/>
      <c r="BZ221" s="322"/>
    </row>
    <row r="222" spans="1:78" ht="15" customHeight="1" x14ac:dyDescent="0.2">
      <c r="H222" s="322"/>
      <c r="I222" s="322"/>
      <c r="J222" s="322"/>
      <c r="K222" s="322"/>
      <c r="L222" s="322"/>
      <c r="M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c r="BF222" s="322"/>
      <c r="BG222" s="322"/>
      <c r="BH222" s="322"/>
      <c r="BI222" s="322"/>
      <c r="BJ222" s="322"/>
      <c r="BK222" s="322"/>
      <c r="BL222" s="322"/>
      <c r="BM222" s="322"/>
      <c r="BN222" s="322"/>
      <c r="BO222" s="322"/>
      <c r="BP222" s="322"/>
      <c r="BQ222" s="322"/>
      <c r="BR222" s="322"/>
      <c r="BS222" s="322"/>
      <c r="BT222" s="322"/>
      <c r="BU222" s="322"/>
      <c r="BV222" s="322"/>
      <c r="BW222" s="322"/>
      <c r="BX222" s="322"/>
      <c r="BY222" s="322"/>
      <c r="BZ222" s="322"/>
    </row>
    <row r="223" spans="1:78" ht="15" customHeight="1" x14ac:dyDescent="0.2">
      <c r="A223" s="329"/>
      <c r="B223" s="315" t="s">
        <v>543</v>
      </c>
      <c r="C223" s="329"/>
      <c r="D223" s="330"/>
      <c r="E223" s="329"/>
      <c r="H223" s="322"/>
      <c r="I223" s="322"/>
      <c r="J223" s="322"/>
      <c r="K223" s="322"/>
      <c r="L223" s="322"/>
      <c r="M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2"/>
      <c r="BE223" s="322"/>
      <c r="BF223" s="322"/>
      <c r="BG223" s="322"/>
      <c r="BH223" s="322"/>
      <c r="BI223" s="322"/>
      <c r="BJ223" s="322"/>
      <c r="BK223" s="322"/>
      <c r="BL223" s="322"/>
      <c r="BM223" s="322"/>
      <c r="BN223" s="322"/>
      <c r="BO223" s="322"/>
      <c r="BP223" s="322"/>
      <c r="BQ223" s="322"/>
      <c r="BR223" s="322"/>
      <c r="BS223" s="322"/>
      <c r="BT223" s="322"/>
      <c r="BU223" s="322"/>
      <c r="BV223" s="322"/>
      <c r="BW223" s="322"/>
      <c r="BX223" s="322"/>
      <c r="BY223" s="322"/>
      <c r="BZ223" s="322"/>
    </row>
    <row r="224" spans="1:78" ht="15" customHeight="1" x14ac:dyDescent="0.2">
      <c r="A224" s="329"/>
      <c r="B224" s="331"/>
      <c r="C224" s="329"/>
      <c r="D224" s="330"/>
      <c r="E224" s="329"/>
      <c r="H224" s="322"/>
      <c r="I224" s="322"/>
      <c r="J224" s="322"/>
      <c r="K224" s="322"/>
      <c r="L224" s="322"/>
      <c r="M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c r="BF224" s="322"/>
      <c r="BG224" s="322"/>
      <c r="BH224" s="322"/>
      <c r="BI224" s="322"/>
      <c r="BJ224" s="322"/>
      <c r="BK224" s="322"/>
      <c r="BL224" s="322"/>
      <c r="BM224" s="322"/>
      <c r="BN224" s="322"/>
      <c r="BO224" s="322"/>
      <c r="BP224" s="322"/>
      <c r="BQ224" s="322"/>
      <c r="BR224" s="322"/>
      <c r="BS224" s="322"/>
      <c r="BT224" s="322"/>
      <c r="BU224" s="322"/>
      <c r="BV224" s="322"/>
      <c r="BW224" s="322"/>
      <c r="BX224" s="322"/>
      <c r="BY224" s="322"/>
      <c r="BZ224" s="322"/>
    </row>
    <row r="225" spans="1:78" ht="15" customHeight="1" x14ac:dyDescent="0.2">
      <c r="A225" s="430" t="s">
        <v>351</v>
      </c>
      <c r="B225" s="430" t="s">
        <v>50</v>
      </c>
      <c r="C225" s="430"/>
      <c r="D225" s="430"/>
      <c r="E225" s="430" t="s">
        <v>51</v>
      </c>
      <c r="H225" s="322"/>
      <c r="I225" s="322"/>
      <c r="J225" s="322"/>
      <c r="K225" s="322"/>
      <c r="L225" s="322"/>
      <c r="M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2"/>
      <c r="BE225" s="322"/>
      <c r="BF225" s="322"/>
      <c r="BG225" s="322"/>
      <c r="BH225" s="322"/>
      <c r="BI225" s="322"/>
      <c r="BJ225" s="322"/>
      <c r="BK225" s="322"/>
      <c r="BL225" s="322"/>
      <c r="BM225" s="322"/>
      <c r="BN225" s="322"/>
      <c r="BO225" s="322"/>
      <c r="BP225" s="322"/>
      <c r="BQ225" s="322"/>
      <c r="BR225" s="322"/>
      <c r="BS225" s="322"/>
      <c r="BT225" s="322"/>
      <c r="BU225" s="322"/>
      <c r="BV225" s="322"/>
      <c r="BW225" s="322"/>
      <c r="BX225" s="322"/>
      <c r="BY225" s="322"/>
      <c r="BZ225" s="322"/>
    </row>
    <row r="226" spans="1:78" ht="15" customHeight="1" x14ac:dyDescent="0.2">
      <c r="A226" s="430"/>
      <c r="B226" s="430" t="s">
        <v>52</v>
      </c>
      <c r="C226" s="430"/>
      <c r="D226" s="430"/>
      <c r="E226" s="430"/>
      <c r="H226" s="322"/>
      <c r="I226" s="322"/>
      <c r="J226" s="322"/>
      <c r="K226" s="322"/>
      <c r="L226" s="322"/>
      <c r="M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c r="BF226" s="322"/>
      <c r="BG226" s="322"/>
      <c r="BH226" s="322"/>
      <c r="BI226" s="322"/>
      <c r="BJ226" s="322"/>
      <c r="BK226" s="322"/>
      <c r="BL226" s="322"/>
      <c r="BM226" s="322"/>
      <c r="BN226" s="322"/>
      <c r="BO226" s="322"/>
      <c r="BP226" s="322"/>
      <c r="BQ226" s="322"/>
      <c r="BR226" s="322"/>
      <c r="BS226" s="322"/>
      <c r="BT226" s="322"/>
      <c r="BU226" s="322"/>
      <c r="BV226" s="322"/>
      <c r="BW226" s="322"/>
      <c r="BX226" s="322"/>
      <c r="BY226" s="322"/>
      <c r="BZ226" s="322"/>
    </row>
    <row r="227" spans="1:78" ht="15" customHeight="1" x14ac:dyDescent="0.2">
      <c r="A227" s="313" t="str">
        <f>CONCATENATE(B227,C227,D227)</f>
        <v/>
      </c>
      <c r="B227" s="332"/>
      <c r="C227" s="329"/>
      <c r="D227" s="330"/>
      <c r="E227" s="329"/>
      <c r="H227" s="322"/>
      <c r="I227" s="322"/>
      <c r="J227" s="322"/>
      <c r="K227" s="322"/>
      <c r="L227" s="322"/>
      <c r="M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2"/>
      <c r="BE227" s="322"/>
      <c r="BF227" s="322"/>
      <c r="BG227" s="322"/>
      <c r="BH227" s="322"/>
      <c r="BI227" s="322"/>
      <c r="BJ227" s="322"/>
      <c r="BK227" s="322"/>
      <c r="BL227" s="322"/>
      <c r="BM227" s="322"/>
      <c r="BN227" s="322"/>
      <c r="BO227" s="322"/>
      <c r="BP227" s="322"/>
      <c r="BQ227" s="322"/>
      <c r="BR227" s="322"/>
      <c r="BS227" s="322"/>
      <c r="BT227" s="322"/>
      <c r="BU227" s="322"/>
      <c r="BV227" s="322"/>
      <c r="BW227" s="322"/>
      <c r="BX227" s="322"/>
      <c r="BY227" s="322"/>
      <c r="BZ227" s="322"/>
    </row>
    <row r="228" spans="1:78" ht="15" customHeight="1" x14ac:dyDescent="0.2">
      <c r="A228" s="313" t="str">
        <f>CONCATENATE("INDEC-CM - ",B228,C228,D228)</f>
        <v>INDEC-CM - 37370-0</v>
      </c>
      <c r="B228" s="330">
        <v>37370</v>
      </c>
      <c r="C228" s="333" t="s">
        <v>53</v>
      </c>
      <c r="D228" s="330">
        <v>0</v>
      </c>
      <c r="E228" s="329" t="s">
        <v>544</v>
      </c>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c r="BF228" s="322"/>
      <c r="BG228" s="322"/>
      <c r="BH228" s="322"/>
      <c r="BI228" s="322"/>
      <c r="BJ228" s="322"/>
      <c r="BK228" s="322"/>
      <c r="BL228" s="322"/>
      <c r="BM228" s="322"/>
      <c r="BN228" s="322"/>
      <c r="BO228" s="322"/>
      <c r="BP228" s="322"/>
      <c r="BQ228" s="322"/>
      <c r="BR228" s="322"/>
      <c r="BS228" s="322"/>
      <c r="BT228" s="322"/>
      <c r="BU228" s="322"/>
      <c r="BV228" s="322"/>
      <c r="BW228" s="322"/>
      <c r="BX228" s="322"/>
      <c r="BY228" s="322"/>
      <c r="BZ228" s="322"/>
    </row>
    <row r="229" spans="1:78" ht="15" customHeight="1" x14ac:dyDescent="0.2">
      <c r="A229" s="313" t="str">
        <f>CONCATENATE("INDEC-CM - ",B229,C229,D229)</f>
        <v>INDEC-CM - 31600-6</v>
      </c>
      <c r="B229" s="330">
        <v>31600</v>
      </c>
      <c r="C229" s="333" t="s">
        <v>53</v>
      </c>
      <c r="D229" s="330">
        <v>6</v>
      </c>
      <c r="E229" s="329" t="s">
        <v>545</v>
      </c>
      <c r="H229" s="322"/>
      <c r="I229" s="322"/>
      <c r="J229" s="322"/>
      <c r="K229" s="322"/>
      <c r="L229" s="322"/>
      <c r="M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2"/>
      <c r="BE229" s="322"/>
      <c r="BF229" s="322"/>
      <c r="BG229" s="322"/>
      <c r="BH229" s="322"/>
      <c r="BI229" s="322"/>
      <c r="BJ229" s="322"/>
      <c r="BK229" s="322"/>
      <c r="BL229" s="322"/>
      <c r="BM229" s="322"/>
      <c r="BN229" s="322"/>
      <c r="BO229" s="322"/>
      <c r="BP229" s="322"/>
      <c r="BQ229" s="322"/>
      <c r="BR229" s="322"/>
      <c r="BS229" s="322"/>
      <c r="BT229" s="322"/>
      <c r="BU229" s="322"/>
      <c r="BV229" s="322"/>
      <c r="BW229" s="322"/>
      <c r="BX229" s="322"/>
      <c r="BY229" s="322"/>
      <c r="BZ229" s="322"/>
    </row>
    <row r="230" spans="1:78" ht="15" customHeight="1" x14ac:dyDescent="0.2">
      <c r="A230" s="313" t="str">
        <f>CONCATENATE("INDEC-CM - ",B230,C230,D230)</f>
        <v>INDEC-CM - 41278-0</v>
      </c>
      <c r="B230" s="330">
        <v>41278</v>
      </c>
      <c r="C230" s="333" t="s">
        <v>53</v>
      </c>
      <c r="D230" s="330">
        <v>0</v>
      </c>
      <c r="E230" s="329" t="s">
        <v>546</v>
      </c>
      <c r="H230" s="322"/>
      <c r="I230" s="322"/>
      <c r="J230" s="322"/>
      <c r="K230" s="322"/>
      <c r="L230" s="322"/>
      <c r="M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c r="BF230" s="322"/>
      <c r="BG230" s="322"/>
      <c r="BH230" s="322"/>
      <c r="BI230" s="322"/>
      <c r="BJ230" s="322"/>
      <c r="BK230" s="322"/>
      <c r="BL230" s="322"/>
      <c r="BM230" s="322"/>
      <c r="BN230" s="322"/>
      <c r="BO230" s="322"/>
      <c r="BP230" s="322"/>
      <c r="BQ230" s="322"/>
      <c r="BR230" s="322"/>
      <c r="BS230" s="322"/>
      <c r="BT230" s="322"/>
      <c r="BU230" s="322"/>
      <c r="BV230" s="322"/>
      <c r="BW230" s="322"/>
      <c r="BX230" s="322"/>
      <c r="BY230" s="322"/>
      <c r="BZ230" s="322"/>
    </row>
    <row r="231" spans="1:78" ht="15" customHeight="1" x14ac:dyDescent="0.2">
      <c r="A231" s="313" t="str">
        <f>CONCATENATE("INDEC-CM - ",B231,C231,D231)</f>
        <v>INDEC-CM - 31600-7</v>
      </c>
      <c r="B231" s="330">
        <v>31600</v>
      </c>
      <c r="C231" s="333" t="s">
        <v>53</v>
      </c>
      <c r="D231" s="330">
        <v>7</v>
      </c>
      <c r="E231" s="329" t="s">
        <v>547</v>
      </c>
      <c r="H231" s="322"/>
      <c r="I231" s="322"/>
      <c r="J231" s="322"/>
      <c r="K231" s="322"/>
      <c r="L231" s="322"/>
      <c r="M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c r="BF231" s="322"/>
      <c r="BG231" s="322"/>
      <c r="BH231" s="322"/>
      <c r="BI231" s="322"/>
      <c r="BJ231" s="322"/>
      <c r="BK231" s="322"/>
      <c r="BL231" s="322"/>
      <c r="BM231" s="322"/>
      <c r="BN231" s="322"/>
      <c r="BO231" s="322"/>
      <c r="BP231" s="322"/>
      <c r="BQ231" s="322"/>
      <c r="BR231" s="322"/>
      <c r="BS231" s="322"/>
      <c r="BT231" s="322"/>
      <c r="BU231" s="322"/>
      <c r="BV231" s="322"/>
      <c r="BW231" s="322"/>
      <c r="BX231" s="322"/>
      <c r="BY231" s="322"/>
      <c r="BZ231" s="322"/>
    </row>
    <row r="232" spans="1:78" ht="15" customHeight="1" x14ac:dyDescent="0.2">
      <c r="A232" s="313" t="str">
        <f>CONCATENATE("INDEC-CM - ",B232,C232,D232)</f>
        <v>INDEC-CM - 42120-41/42/51</v>
      </c>
      <c r="B232" s="330">
        <v>42120</v>
      </c>
      <c r="C232" s="333" t="s">
        <v>53</v>
      </c>
      <c r="D232" s="330" t="s">
        <v>548</v>
      </c>
      <c r="E232" s="329" t="s">
        <v>549</v>
      </c>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2"/>
      <c r="BE232" s="322"/>
      <c r="BF232" s="322"/>
      <c r="BG232" s="322"/>
      <c r="BH232" s="322"/>
      <c r="BI232" s="322"/>
      <c r="BJ232" s="322"/>
      <c r="BK232" s="322"/>
      <c r="BL232" s="322"/>
      <c r="BM232" s="322"/>
      <c r="BN232" s="322"/>
      <c r="BO232" s="322"/>
      <c r="BP232" s="322"/>
      <c r="BQ232" s="322"/>
      <c r="BR232" s="322"/>
      <c r="BS232" s="322"/>
      <c r="BT232" s="322"/>
      <c r="BU232" s="322"/>
      <c r="BV232" s="322"/>
      <c r="BW232" s="322"/>
      <c r="BX232" s="322"/>
      <c r="BY232" s="322"/>
      <c r="BZ232" s="322"/>
    </row>
    <row r="233" spans="1:78" ht="15" customHeight="1" x14ac:dyDescent="0.2">
      <c r="H233" s="322"/>
      <c r="I233" s="322"/>
      <c r="J233" s="322"/>
      <c r="K233" s="322"/>
      <c r="L233" s="322"/>
      <c r="M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c r="BF233" s="322"/>
      <c r="BG233" s="322"/>
      <c r="BH233" s="322"/>
      <c r="BI233" s="322"/>
      <c r="BJ233" s="322"/>
      <c r="BK233" s="322"/>
      <c r="BL233" s="322"/>
      <c r="BM233" s="322"/>
      <c r="BN233" s="322"/>
      <c r="BO233" s="322"/>
      <c r="BP233" s="322"/>
      <c r="BQ233" s="322"/>
      <c r="BR233" s="322"/>
      <c r="BS233" s="322"/>
      <c r="BT233" s="322"/>
      <c r="BU233" s="322"/>
      <c r="BV233" s="322"/>
      <c r="BW233" s="322"/>
      <c r="BX233" s="322"/>
      <c r="BY233" s="322"/>
      <c r="BZ233" s="322"/>
    </row>
    <row r="234" spans="1:78" ht="15" customHeight="1" x14ac:dyDescent="0.2">
      <c r="H234" s="322"/>
      <c r="I234" s="322"/>
      <c r="J234" s="322"/>
      <c r="K234" s="322"/>
      <c r="L234" s="322"/>
      <c r="M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c r="BF234" s="322"/>
      <c r="BG234" s="322"/>
      <c r="BH234" s="322"/>
      <c r="BI234" s="322"/>
      <c r="BJ234" s="322"/>
      <c r="BK234" s="322"/>
      <c r="BL234" s="322"/>
      <c r="BM234" s="322"/>
      <c r="BN234" s="322"/>
      <c r="BO234" s="322"/>
      <c r="BP234" s="322"/>
      <c r="BQ234" s="322"/>
      <c r="BR234" s="322"/>
      <c r="BS234" s="322"/>
      <c r="BT234" s="322"/>
      <c r="BU234" s="322"/>
      <c r="BV234" s="322"/>
      <c r="BW234" s="322"/>
      <c r="BX234" s="322"/>
      <c r="BY234" s="322"/>
      <c r="BZ234" s="322"/>
    </row>
    <row r="235" spans="1:78" ht="15" customHeight="1" x14ac:dyDescent="0.2">
      <c r="A235" s="315"/>
      <c r="B235" s="315" t="s">
        <v>551</v>
      </c>
      <c r="C235" s="314"/>
      <c r="D235" s="315"/>
      <c r="E235" s="315"/>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c r="BF235" s="322"/>
      <c r="BG235" s="322"/>
      <c r="BH235" s="322"/>
      <c r="BI235" s="322"/>
      <c r="BJ235" s="322"/>
      <c r="BK235" s="322"/>
      <c r="BL235" s="322"/>
      <c r="BM235" s="322"/>
      <c r="BN235" s="322"/>
      <c r="BO235" s="322"/>
      <c r="BP235" s="322"/>
      <c r="BQ235" s="322"/>
      <c r="BR235" s="322"/>
      <c r="BS235" s="322"/>
      <c r="BT235" s="322"/>
      <c r="BU235" s="322"/>
      <c r="BV235" s="322"/>
      <c r="BW235" s="322"/>
      <c r="BX235" s="322"/>
      <c r="BY235" s="322"/>
      <c r="BZ235" s="322"/>
    </row>
    <row r="236" spans="1:78" ht="15" customHeight="1" x14ac:dyDescent="0.2">
      <c r="A236" s="323"/>
      <c r="D236" s="334"/>
      <c r="H236" s="322"/>
      <c r="I236" s="322"/>
      <c r="J236" s="322"/>
      <c r="K236" s="322"/>
      <c r="L236" s="322"/>
      <c r="M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2"/>
      <c r="BE236" s="322"/>
      <c r="BF236" s="322"/>
      <c r="BG236" s="322"/>
      <c r="BH236" s="322"/>
      <c r="BI236" s="322"/>
      <c r="BJ236" s="322"/>
      <c r="BK236" s="322"/>
      <c r="BL236" s="322"/>
      <c r="BM236" s="322"/>
      <c r="BN236" s="322"/>
      <c r="BO236" s="322"/>
      <c r="BP236" s="322"/>
      <c r="BQ236" s="322"/>
      <c r="BR236" s="322"/>
      <c r="BS236" s="322"/>
      <c r="BT236" s="322"/>
      <c r="BU236" s="322"/>
      <c r="BV236" s="322"/>
      <c r="BW236" s="322"/>
      <c r="BX236" s="322"/>
      <c r="BY236" s="322"/>
      <c r="BZ236" s="322"/>
    </row>
    <row r="237" spans="1:78" ht="15" customHeight="1" x14ac:dyDescent="0.2">
      <c r="A237" s="430" t="s">
        <v>351</v>
      </c>
      <c r="B237" s="430" t="s">
        <v>50</v>
      </c>
      <c r="C237" s="430"/>
      <c r="D237" s="430"/>
      <c r="E237" s="430" t="s">
        <v>339</v>
      </c>
      <c r="H237" s="322"/>
      <c r="I237" s="322"/>
      <c r="J237" s="322"/>
      <c r="K237" s="322"/>
      <c r="L237" s="322"/>
      <c r="M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2"/>
      <c r="BE237" s="322"/>
      <c r="BF237" s="322"/>
      <c r="BG237" s="322"/>
      <c r="BH237" s="322"/>
      <c r="BI237" s="322"/>
      <c r="BJ237" s="322"/>
      <c r="BK237" s="322"/>
      <c r="BL237" s="322"/>
      <c r="BM237" s="322"/>
      <c r="BN237" s="322"/>
      <c r="BO237" s="322"/>
      <c r="BP237" s="322"/>
      <c r="BQ237" s="322"/>
      <c r="BR237" s="322"/>
      <c r="BS237" s="322"/>
      <c r="BT237" s="322"/>
      <c r="BU237" s="322"/>
      <c r="BV237" s="322"/>
      <c r="BW237" s="322"/>
      <c r="BX237" s="322"/>
      <c r="BY237" s="322"/>
      <c r="BZ237" s="322"/>
    </row>
    <row r="238" spans="1:78" ht="15" customHeight="1" x14ac:dyDescent="0.2">
      <c r="A238" s="430"/>
      <c r="B238" s="430"/>
      <c r="C238" s="430"/>
      <c r="D238" s="430"/>
      <c r="E238" s="430"/>
      <c r="H238" s="322"/>
      <c r="I238" s="322"/>
      <c r="J238" s="322"/>
      <c r="K238" s="322"/>
      <c r="L238" s="322"/>
      <c r="M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c r="BF238" s="322"/>
      <c r="BG238" s="322"/>
      <c r="BH238" s="322"/>
      <c r="BI238" s="322"/>
      <c r="BJ238" s="322"/>
      <c r="BK238" s="322"/>
      <c r="BL238" s="322"/>
      <c r="BM238" s="322"/>
      <c r="BN238" s="322"/>
      <c r="BO238" s="322"/>
      <c r="BP238" s="322"/>
      <c r="BQ238" s="322"/>
      <c r="BR238" s="322"/>
      <c r="BS238" s="322"/>
      <c r="BT238" s="322"/>
      <c r="BU238" s="322"/>
      <c r="BV238" s="322"/>
      <c r="BW238" s="322"/>
      <c r="BX238" s="322"/>
      <c r="BY238" s="322"/>
      <c r="BZ238" s="322"/>
    </row>
    <row r="239" spans="1:78" ht="15" customHeight="1" x14ac:dyDescent="0.2">
      <c r="E239" s="335" t="s">
        <v>275</v>
      </c>
      <c r="H239" s="322"/>
      <c r="I239" s="322"/>
      <c r="J239" s="322"/>
      <c r="K239" s="322"/>
      <c r="L239" s="322"/>
      <c r="M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c r="BF239" s="322"/>
      <c r="BG239" s="322"/>
      <c r="BH239" s="322"/>
      <c r="BI239" s="322"/>
      <c r="BJ239" s="322"/>
      <c r="BK239" s="322"/>
      <c r="BL239" s="322"/>
      <c r="BM239" s="322"/>
      <c r="BN239" s="322"/>
      <c r="BO239" s="322"/>
      <c r="BP239" s="322"/>
      <c r="BQ239" s="322"/>
      <c r="BR239" s="322"/>
      <c r="BS239" s="322"/>
      <c r="BT239" s="322"/>
      <c r="BU239" s="322"/>
      <c r="BV239" s="322"/>
      <c r="BW239" s="322"/>
      <c r="BX239" s="322"/>
      <c r="BY239" s="322"/>
      <c r="BZ239" s="322"/>
    </row>
    <row r="240" spans="1:78" ht="15" customHeight="1" x14ac:dyDescent="0.2">
      <c r="E240" s="335"/>
      <c r="H240" s="322"/>
      <c r="I240" s="322"/>
      <c r="J240" s="322"/>
      <c r="K240" s="322"/>
      <c r="L240" s="322"/>
      <c r="M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2"/>
      <c r="BE240" s="322"/>
      <c r="BF240" s="322"/>
      <c r="BG240" s="322"/>
      <c r="BH240" s="322"/>
      <c r="BI240" s="322"/>
      <c r="BJ240" s="322"/>
      <c r="BK240" s="322"/>
      <c r="BL240" s="322"/>
      <c r="BM240" s="322"/>
      <c r="BN240" s="322"/>
      <c r="BO240" s="322"/>
      <c r="BP240" s="322"/>
      <c r="BQ240" s="322"/>
      <c r="BR240" s="322"/>
      <c r="BS240" s="322"/>
      <c r="BT240" s="322"/>
      <c r="BU240" s="322"/>
      <c r="BV240" s="322"/>
      <c r="BW240" s="322"/>
      <c r="BX240" s="322"/>
      <c r="BY240" s="322"/>
      <c r="BZ240" s="322"/>
    </row>
    <row r="241" spans="1:78" ht="15" customHeight="1" x14ac:dyDescent="0.2">
      <c r="A241" s="323"/>
      <c r="D241" s="334"/>
      <c r="E241" s="314" t="s">
        <v>340</v>
      </c>
      <c r="H241" s="322"/>
      <c r="I241" s="322"/>
      <c r="J241" s="322"/>
      <c r="K241" s="322"/>
      <c r="L241" s="322"/>
      <c r="M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2"/>
      <c r="BE241" s="322"/>
      <c r="BF241" s="322"/>
      <c r="BG241" s="322"/>
      <c r="BH241" s="322"/>
      <c r="BI241" s="322"/>
      <c r="BJ241" s="322"/>
      <c r="BK241" s="322"/>
      <c r="BL241" s="322"/>
      <c r="BM241" s="322"/>
      <c r="BN241" s="322"/>
      <c r="BO241" s="322"/>
      <c r="BP241" s="322"/>
      <c r="BQ241" s="322"/>
      <c r="BR241" s="322"/>
      <c r="BS241" s="322"/>
      <c r="BT241" s="322"/>
      <c r="BU241" s="322"/>
      <c r="BV241" s="322"/>
      <c r="BW241" s="322"/>
      <c r="BX241" s="322"/>
      <c r="BY241" s="322"/>
      <c r="BZ241" s="322"/>
    </row>
    <row r="242" spans="1:78" ht="15" customHeight="1" x14ac:dyDescent="0.2">
      <c r="A242" s="323"/>
      <c r="D242" s="334"/>
      <c r="E242" s="314"/>
      <c r="H242" s="322"/>
      <c r="I242" s="322"/>
      <c r="J242" s="322"/>
      <c r="K242" s="322"/>
      <c r="L242" s="322"/>
      <c r="M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322"/>
      <c r="BE242" s="322"/>
      <c r="BF242" s="322"/>
      <c r="BG242" s="322"/>
      <c r="BH242" s="322"/>
      <c r="BI242" s="322"/>
      <c r="BJ242" s="322"/>
      <c r="BK242" s="322"/>
      <c r="BL242" s="322"/>
      <c r="BM242" s="322"/>
      <c r="BN242" s="322"/>
      <c r="BO242" s="322"/>
      <c r="BP242" s="322"/>
      <c r="BQ242" s="322"/>
      <c r="BR242" s="322"/>
      <c r="BS242" s="322"/>
      <c r="BT242" s="322"/>
      <c r="BU242" s="322"/>
      <c r="BV242" s="322"/>
      <c r="BW242" s="322"/>
      <c r="BX242" s="322"/>
      <c r="BY242" s="322"/>
      <c r="BZ242" s="322"/>
    </row>
    <row r="243" spans="1:78" ht="15" customHeight="1" x14ac:dyDescent="0.2">
      <c r="B243" s="334"/>
      <c r="E243" s="314" t="s">
        <v>341</v>
      </c>
      <c r="H243" s="322"/>
      <c r="I243" s="322"/>
      <c r="J243" s="322"/>
      <c r="K243" s="322"/>
      <c r="L243" s="322"/>
      <c r="M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c r="BB243" s="322"/>
      <c r="BC243" s="322"/>
      <c r="BD243" s="322"/>
      <c r="BE243" s="322"/>
      <c r="BF243" s="322"/>
      <c r="BG243" s="322"/>
      <c r="BH243" s="322"/>
      <c r="BI243" s="322"/>
      <c r="BJ243" s="322"/>
      <c r="BK243" s="322"/>
      <c r="BL243" s="322"/>
      <c r="BM243" s="322"/>
      <c r="BN243" s="322"/>
      <c r="BO243" s="322"/>
      <c r="BP243" s="322"/>
      <c r="BQ243" s="322"/>
      <c r="BR243" s="322"/>
      <c r="BS243" s="322"/>
      <c r="BT243" s="322"/>
      <c r="BU243" s="322"/>
      <c r="BV243" s="322"/>
      <c r="BW243" s="322"/>
      <c r="BX243" s="322"/>
      <c r="BY243" s="322"/>
      <c r="BZ243" s="322"/>
    </row>
    <row r="244" spans="1:78" ht="15" customHeight="1" x14ac:dyDescent="0.2">
      <c r="A244" s="313" t="str">
        <f>CONCATENATE("INDEC-MO - ",B244,C244,D244)</f>
        <v>INDEC-MO - 51560-11</v>
      </c>
      <c r="B244" s="313">
        <v>51560</v>
      </c>
      <c r="C244" s="316" t="s">
        <v>53</v>
      </c>
      <c r="D244" s="313">
        <v>11</v>
      </c>
      <c r="E244" s="320" t="s">
        <v>1450</v>
      </c>
      <c r="H244" s="322"/>
      <c r="I244" s="322"/>
      <c r="J244" s="322"/>
      <c r="K244" s="322"/>
      <c r="L244" s="322"/>
      <c r="M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c r="BB244" s="322"/>
      <c r="BC244" s="322"/>
      <c r="BD244" s="322"/>
      <c r="BE244" s="322"/>
      <c r="BF244" s="322"/>
      <c r="BG244" s="322"/>
      <c r="BH244" s="322"/>
      <c r="BI244" s="322"/>
      <c r="BJ244" s="322"/>
      <c r="BK244" s="322"/>
      <c r="BL244" s="322"/>
      <c r="BM244" s="322"/>
      <c r="BN244" s="322"/>
      <c r="BO244" s="322"/>
      <c r="BP244" s="322"/>
      <c r="BQ244" s="322"/>
      <c r="BR244" s="322"/>
      <c r="BS244" s="322"/>
      <c r="BT244" s="322"/>
      <c r="BU244" s="322"/>
      <c r="BV244" s="322"/>
      <c r="BW244" s="322"/>
      <c r="BX244" s="322"/>
      <c r="BY244" s="322"/>
      <c r="BZ244" s="322"/>
    </row>
    <row r="245" spans="1:78" ht="15" customHeight="1" x14ac:dyDescent="0.2">
      <c r="A245" s="313" t="str">
        <f>CONCATENATE("INDEC-MO - ",B245,C245,D245)</f>
        <v>INDEC-MO - 51560-12</v>
      </c>
      <c r="B245" s="313">
        <v>51560</v>
      </c>
      <c r="C245" s="316" t="s">
        <v>53</v>
      </c>
      <c r="D245" s="313">
        <v>12</v>
      </c>
      <c r="E245" s="320" t="s">
        <v>1427</v>
      </c>
      <c r="H245" s="322"/>
      <c r="I245" s="322"/>
      <c r="J245" s="322"/>
      <c r="K245" s="322"/>
      <c r="L245" s="322"/>
      <c r="M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c r="BF245" s="322"/>
      <c r="BG245" s="322"/>
      <c r="BH245" s="322"/>
      <c r="BI245" s="322"/>
      <c r="BJ245" s="322"/>
      <c r="BK245" s="322"/>
      <c r="BL245" s="322"/>
      <c r="BM245" s="322"/>
      <c r="BN245" s="322"/>
      <c r="BO245" s="322"/>
      <c r="BP245" s="322"/>
      <c r="BQ245" s="322"/>
      <c r="BR245" s="322"/>
      <c r="BS245" s="322"/>
      <c r="BT245" s="322"/>
      <c r="BU245" s="322"/>
      <c r="BV245" s="322"/>
      <c r="BW245" s="322"/>
      <c r="BX245" s="322"/>
      <c r="BY245" s="322"/>
      <c r="BZ245" s="322"/>
    </row>
    <row r="246" spans="1:78" ht="15" customHeight="1" x14ac:dyDescent="0.2">
      <c r="A246" s="313" t="str">
        <f>CONCATENATE("INDEC-MO - ",B246,C246,D246)</f>
        <v>INDEC-MO - 51560-13</v>
      </c>
      <c r="B246" s="313">
        <v>51560</v>
      </c>
      <c r="C246" s="316" t="s">
        <v>53</v>
      </c>
      <c r="D246" s="313">
        <v>13</v>
      </c>
      <c r="E246" s="320" t="s">
        <v>1451</v>
      </c>
      <c r="H246" s="322"/>
      <c r="I246" s="322"/>
      <c r="J246" s="322"/>
      <c r="K246" s="322"/>
      <c r="L246" s="322"/>
      <c r="M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c r="BB246" s="322"/>
      <c r="BC246" s="322"/>
      <c r="BD246" s="322"/>
      <c r="BE246" s="322"/>
      <c r="BF246" s="322"/>
      <c r="BG246" s="322"/>
      <c r="BH246" s="322"/>
      <c r="BI246" s="322"/>
      <c r="BJ246" s="322"/>
      <c r="BK246" s="322"/>
      <c r="BL246" s="322"/>
      <c r="BM246" s="322"/>
      <c r="BN246" s="322"/>
      <c r="BO246" s="322"/>
      <c r="BP246" s="322"/>
      <c r="BQ246" s="322"/>
      <c r="BR246" s="322"/>
      <c r="BS246" s="322"/>
      <c r="BT246" s="322"/>
      <c r="BU246" s="322"/>
      <c r="BV246" s="322"/>
      <c r="BW246" s="322"/>
      <c r="BX246" s="322"/>
      <c r="BY246" s="322"/>
      <c r="BZ246" s="322"/>
    </row>
    <row r="247" spans="1:78" ht="15" customHeight="1" x14ac:dyDescent="0.2">
      <c r="A247" s="313" t="str">
        <f>CONCATENATE("INDEC-MO - ",B247,C247,D247)</f>
        <v>INDEC-MO - 51560-14</v>
      </c>
      <c r="B247" s="313">
        <v>51560</v>
      </c>
      <c r="C247" s="316" t="s">
        <v>53</v>
      </c>
      <c r="D247" s="313">
        <v>14</v>
      </c>
      <c r="E247" s="320" t="s">
        <v>728</v>
      </c>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c r="BB247" s="322"/>
      <c r="BC247" s="322"/>
      <c r="BD247" s="322"/>
      <c r="BE247" s="322"/>
      <c r="BF247" s="322"/>
      <c r="BG247" s="322"/>
      <c r="BH247" s="322"/>
      <c r="BI247" s="322"/>
      <c r="BJ247" s="322"/>
      <c r="BK247" s="322"/>
      <c r="BL247" s="322"/>
      <c r="BM247" s="322"/>
      <c r="BN247" s="322"/>
      <c r="BO247" s="322"/>
      <c r="BP247" s="322"/>
      <c r="BQ247" s="322"/>
      <c r="BR247" s="322"/>
      <c r="BS247" s="322"/>
      <c r="BT247" s="322"/>
      <c r="BU247" s="322"/>
      <c r="BV247" s="322"/>
      <c r="BW247" s="322"/>
      <c r="BX247" s="322"/>
      <c r="BY247" s="322"/>
      <c r="BZ247" s="322"/>
    </row>
    <row r="248" spans="1:78" ht="15" customHeight="1" x14ac:dyDescent="0.2">
      <c r="A248" s="313" t="str">
        <f>CONCATENATE(B248,C248,D248)</f>
        <v/>
      </c>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c r="BF248" s="322"/>
      <c r="BG248" s="322"/>
      <c r="BH248" s="322"/>
      <c r="BI248" s="322"/>
      <c r="BJ248" s="322"/>
      <c r="BK248" s="322"/>
      <c r="BL248" s="322"/>
      <c r="BM248" s="322"/>
      <c r="BN248" s="322"/>
      <c r="BO248" s="322"/>
      <c r="BP248" s="322"/>
      <c r="BQ248" s="322"/>
      <c r="BR248" s="322"/>
      <c r="BS248" s="322"/>
      <c r="BT248" s="322"/>
      <c r="BU248" s="322"/>
      <c r="BV248" s="322"/>
      <c r="BW248" s="322"/>
      <c r="BX248" s="322"/>
      <c r="BY248" s="322"/>
      <c r="BZ248" s="322"/>
    </row>
    <row r="249" spans="1:78" ht="15" customHeight="1" x14ac:dyDescent="0.2">
      <c r="A249" s="313" t="str">
        <f>CONCATENATE("INDEC-MO - ",B249,C249,D249)</f>
        <v>INDEC-MO - 51560-32</v>
      </c>
      <c r="B249" s="313">
        <v>51560</v>
      </c>
      <c r="C249" s="316" t="s">
        <v>53</v>
      </c>
      <c r="D249" s="313">
        <v>32</v>
      </c>
      <c r="E249" s="314" t="s">
        <v>342</v>
      </c>
      <c r="H249" s="322"/>
      <c r="I249" s="322"/>
      <c r="J249" s="322"/>
      <c r="K249" s="322"/>
      <c r="L249" s="322"/>
      <c r="M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c r="BF249" s="322"/>
      <c r="BG249" s="322"/>
      <c r="BH249" s="322"/>
      <c r="BI249" s="322"/>
      <c r="BJ249" s="322"/>
      <c r="BK249" s="322"/>
      <c r="BL249" s="322"/>
      <c r="BM249" s="322"/>
      <c r="BN249" s="322"/>
      <c r="BO249" s="322"/>
      <c r="BP249" s="322"/>
      <c r="BQ249" s="322"/>
      <c r="BR249" s="322"/>
      <c r="BS249" s="322"/>
      <c r="BT249" s="322"/>
      <c r="BU249" s="322"/>
      <c r="BV249" s="322"/>
      <c r="BW249" s="322"/>
      <c r="BX249" s="322"/>
      <c r="BY249" s="322"/>
      <c r="BZ249" s="322"/>
    </row>
    <row r="250" spans="1:78" ht="15" customHeight="1" x14ac:dyDescent="0.2">
      <c r="A250" s="313" t="str">
        <f>CONCATENATE(B250,C250,D250)</f>
        <v/>
      </c>
      <c r="H250" s="322"/>
      <c r="I250" s="322"/>
      <c r="J250" s="322"/>
      <c r="K250" s="322"/>
      <c r="L250" s="322"/>
      <c r="M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c r="BF250" s="322"/>
      <c r="BG250" s="322"/>
      <c r="BH250" s="322"/>
      <c r="BI250" s="322"/>
      <c r="BJ250" s="322"/>
      <c r="BK250" s="322"/>
      <c r="BL250" s="322"/>
      <c r="BM250" s="322"/>
      <c r="BN250" s="322"/>
      <c r="BO250" s="322"/>
      <c r="BP250" s="322"/>
      <c r="BQ250" s="322"/>
      <c r="BR250" s="322"/>
      <c r="BS250" s="322"/>
      <c r="BT250" s="322"/>
      <c r="BU250" s="322"/>
      <c r="BV250" s="322"/>
      <c r="BW250" s="322"/>
      <c r="BX250" s="322"/>
      <c r="BY250" s="322"/>
      <c r="BZ250" s="322"/>
    </row>
    <row r="251" spans="1:78" ht="15" customHeight="1" x14ac:dyDescent="0.2">
      <c r="A251" s="313" t="str">
        <f>CONCATENATE("INDEC-MO - ",B251,C251,D251)</f>
        <v>INDEC-MO - 81291-1</v>
      </c>
      <c r="B251" s="313">
        <v>81291</v>
      </c>
      <c r="C251" s="316" t="s">
        <v>53</v>
      </c>
      <c r="D251" s="313">
        <v>1</v>
      </c>
      <c r="E251" s="335" t="s">
        <v>343</v>
      </c>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c r="BF251" s="322"/>
      <c r="BG251" s="322"/>
      <c r="BH251" s="322"/>
      <c r="BI251" s="322"/>
      <c r="BJ251" s="322"/>
      <c r="BK251" s="322"/>
      <c r="BL251" s="322"/>
      <c r="BM251" s="322"/>
      <c r="BN251" s="322"/>
      <c r="BO251" s="322"/>
      <c r="BP251" s="322"/>
      <c r="BQ251" s="322"/>
      <c r="BR251" s="322"/>
      <c r="BS251" s="322"/>
      <c r="BT251" s="322"/>
      <c r="BU251" s="322"/>
      <c r="BV251" s="322"/>
      <c r="BW251" s="322"/>
      <c r="BX251" s="322"/>
      <c r="BY251" s="322"/>
      <c r="BZ251" s="322"/>
    </row>
    <row r="252" spans="1:78" ht="15" customHeight="1" x14ac:dyDescent="0.2">
      <c r="A252" s="313" t="str">
        <f>CONCATENATE(B252,C252,D252)</f>
        <v/>
      </c>
      <c r="H252" s="322"/>
      <c r="I252" s="322"/>
      <c r="J252" s="322"/>
      <c r="K252" s="322"/>
      <c r="L252" s="322"/>
      <c r="M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c r="BF252" s="322"/>
      <c r="BG252" s="322"/>
      <c r="BH252" s="322"/>
      <c r="BI252" s="322"/>
      <c r="BJ252" s="322"/>
      <c r="BK252" s="322"/>
      <c r="BL252" s="322"/>
      <c r="BM252" s="322"/>
      <c r="BN252" s="322"/>
      <c r="BO252" s="322"/>
      <c r="BP252" s="322"/>
      <c r="BQ252" s="322"/>
      <c r="BR252" s="322"/>
      <c r="BS252" s="322"/>
      <c r="BT252" s="322"/>
      <c r="BU252" s="322"/>
      <c r="BV252" s="322"/>
      <c r="BW252" s="322"/>
      <c r="BX252" s="322"/>
      <c r="BY252" s="322"/>
      <c r="BZ252" s="322"/>
    </row>
    <row r="253" spans="1:78" ht="15" customHeight="1" x14ac:dyDescent="0.2">
      <c r="A253" s="313" t="str">
        <f>CONCATENATE(B253,C253,D253)</f>
        <v/>
      </c>
      <c r="E253" s="335" t="s">
        <v>344</v>
      </c>
      <c r="H253" s="322"/>
      <c r="I253" s="322"/>
      <c r="J253" s="322"/>
      <c r="K253" s="322"/>
      <c r="L253" s="322"/>
      <c r="M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c r="BF253" s="322"/>
      <c r="BG253" s="322"/>
      <c r="BH253" s="322"/>
      <c r="BI253" s="322"/>
      <c r="BJ253" s="322"/>
      <c r="BK253" s="322"/>
      <c r="BL253" s="322"/>
      <c r="BM253" s="322"/>
      <c r="BN253" s="322"/>
      <c r="BO253" s="322"/>
      <c r="BP253" s="322"/>
      <c r="BQ253" s="322"/>
      <c r="BR253" s="322"/>
      <c r="BS253" s="322"/>
      <c r="BT253" s="322"/>
      <c r="BU253" s="322"/>
      <c r="BV253" s="322"/>
      <c r="BW253" s="322"/>
      <c r="BX253" s="322"/>
      <c r="BY253" s="322"/>
      <c r="BZ253" s="322"/>
    </row>
    <row r="254" spans="1:78" ht="15" customHeight="1" x14ac:dyDescent="0.2">
      <c r="A254" s="313" t="str">
        <f t="shared" ref="A254:A259" si="4">CONCATENATE("INDEC-MO - ",B254,C254,D254)</f>
        <v>INDEC-MO - 51641-1</v>
      </c>
      <c r="B254" s="313">
        <v>51641</v>
      </c>
      <c r="C254" s="316" t="s">
        <v>53</v>
      </c>
      <c r="D254" s="313">
        <v>1</v>
      </c>
      <c r="E254" s="320" t="s">
        <v>345</v>
      </c>
      <c r="H254" s="322"/>
      <c r="I254" s="322"/>
      <c r="J254" s="322"/>
      <c r="K254" s="322"/>
      <c r="L254" s="322"/>
      <c r="M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c r="BB254" s="322"/>
      <c r="BC254" s="322"/>
      <c r="BD254" s="322"/>
      <c r="BE254" s="322"/>
      <c r="BF254" s="322"/>
      <c r="BG254" s="322"/>
      <c r="BH254" s="322"/>
      <c r="BI254" s="322"/>
      <c r="BJ254" s="322"/>
      <c r="BK254" s="322"/>
      <c r="BL254" s="322"/>
      <c r="BM254" s="322"/>
      <c r="BN254" s="322"/>
      <c r="BO254" s="322"/>
      <c r="BP254" s="322"/>
      <c r="BQ254" s="322"/>
      <c r="BR254" s="322"/>
      <c r="BS254" s="322"/>
      <c r="BT254" s="322"/>
      <c r="BU254" s="322"/>
      <c r="BV254" s="322"/>
      <c r="BW254" s="322"/>
      <c r="BX254" s="322"/>
      <c r="BY254" s="322"/>
      <c r="BZ254" s="322"/>
    </row>
    <row r="255" spans="1:78" ht="15" customHeight="1" x14ac:dyDescent="0.2">
      <c r="A255" s="313" t="str">
        <f t="shared" si="4"/>
        <v>INDEC-MO - 51620-1</v>
      </c>
      <c r="B255" s="313">
        <v>51620</v>
      </c>
      <c r="C255" s="316" t="s">
        <v>53</v>
      </c>
      <c r="D255" s="313">
        <v>1</v>
      </c>
      <c r="E255" s="320" t="s">
        <v>346</v>
      </c>
      <c r="H255" s="322"/>
      <c r="I255" s="322"/>
      <c r="J255" s="322"/>
      <c r="K255" s="322"/>
      <c r="L255" s="322"/>
      <c r="M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c r="BF255" s="322"/>
      <c r="BG255" s="322"/>
      <c r="BH255" s="322"/>
      <c r="BI255" s="322"/>
      <c r="BJ255" s="322"/>
      <c r="BK255" s="322"/>
      <c r="BL255" s="322"/>
      <c r="BM255" s="322"/>
      <c r="BN255" s="322"/>
      <c r="BO255" s="322"/>
      <c r="BP255" s="322"/>
      <c r="BQ255" s="322"/>
      <c r="BR255" s="322"/>
      <c r="BS255" s="322"/>
      <c r="BT255" s="322"/>
      <c r="BU255" s="322"/>
      <c r="BV255" s="322"/>
      <c r="BW255" s="322"/>
      <c r="BX255" s="322"/>
      <c r="BY255" s="322"/>
      <c r="BZ255" s="322"/>
    </row>
    <row r="256" spans="1:78" ht="15" customHeight="1" x14ac:dyDescent="0.2">
      <c r="A256" s="313" t="str">
        <f t="shared" si="4"/>
        <v>INDEC-MO - 51690-1</v>
      </c>
      <c r="B256" s="313">
        <v>51690</v>
      </c>
      <c r="C256" s="316" t="s">
        <v>53</v>
      </c>
      <c r="D256" s="313">
        <v>1</v>
      </c>
      <c r="E256" s="320" t="s">
        <v>347</v>
      </c>
      <c r="H256" s="322"/>
      <c r="I256" s="322"/>
      <c r="J256" s="322"/>
      <c r="K256" s="322"/>
      <c r="L256" s="322"/>
      <c r="M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c r="BB256" s="322"/>
      <c r="BC256" s="322"/>
      <c r="BD256" s="322"/>
      <c r="BE256" s="322"/>
      <c r="BF256" s="322"/>
      <c r="BG256" s="322"/>
      <c r="BH256" s="322"/>
      <c r="BI256" s="322"/>
      <c r="BJ256" s="322"/>
      <c r="BK256" s="322"/>
      <c r="BL256" s="322"/>
      <c r="BM256" s="322"/>
      <c r="BN256" s="322"/>
      <c r="BO256" s="322"/>
      <c r="BP256" s="322"/>
      <c r="BQ256" s="322"/>
      <c r="BR256" s="322"/>
      <c r="BS256" s="322"/>
      <c r="BT256" s="322"/>
      <c r="BU256" s="322"/>
      <c r="BV256" s="322"/>
      <c r="BW256" s="322"/>
      <c r="BX256" s="322"/>
      <c r="BY256" s="322"/>
      <c r="BZ256" s="322"/>
    </row>
    <row r="257" spans="1:78" ht="15" customHeight="1" x14ac:dyDescent="0.2">
      <c r="A257" s="313" t="str">
        <f t="shared" si="4"/>
        <v>INDEC-MO - 51630-1</v>
      </c>
      <c r="B257" s="313">
        <v>51630</v>
      </c>
      <c r="C257" s="316" t="s">
        <v>53</v>
      </c>
      <c r="D257" s="313">
        <v>1</v>
      </c>
      <c r="E257" s="320" t="s">
        <v>348</v>
      </c>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c r="BF257" s="322"/>
      <c r="BG257" s="322"/>
      <c r="BH257" s="322"/>
      <c r="BI257" s="322"/>
      <c r="BJ257" s="322"/>
      <c r="BK257" s="322"/>
      <c r="BL257" s="322"/>
      <c r="BM257" s="322"/>
      <c r="BN257" s="322"/>
      <c r="BO257" s="322"/>
      <c r="BP257" s="322"/>
      <c r="BQ257" s="322"/>
      <c r="BR257" s="322"/>
      <c r="BS257" s="322"/>
      <c r="BT257" s="322"/>
      <c r="BU257" s="322"/>
      <c r="BV257" s="322"/>
      <c r="BW257" s="322"/>
      <c r="BX257" s="322"/>
      <c r="BY257" s="322"/>
      <c r="BZ257" s="322"/>
    </row>
    <row r="258" spans="1:78" s="326" customFormat="1" ht="15" customHeight="1" x14ac:dyDescent="0.2">
      <c r="A258" s="324" t="str">
        <f t="shared" si="4"/>
        <v>INDEC-MO - 51720-1</v>
      </c>
      <c r="B258" s="324">
        <v>51720</v>
      </c>
      <c r="C258" s="326" t="s">
        <v>53</v>
      </c>
      <c r="D258" s="324">
        <v>1</v>
      </c>
      <c r="E258" s="325" t="s">
        <v>349</v>
      </c>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c r="AI258" s="327"/>
      <c r="AJ258" s="327"/>
      <c r="AK258" s="327"/>
      <c r="AL258" s="327"/>
      <c r="AM258" s="327"/>
      <c r="AN258" s="327"/>
      <c r="AO258" s="327"/>
      <c r="AP258" s="327"/>
      <c r="AQ258" s="327"/>
      <c r="AR258" s="327"/>
      <c r="AS258" s="327"/>
      <c r="AT258" s="327"/>
      <c r="AU258" s="327"/>
      <c r="AV258" s="327"/>
      <c r="AW258" s="327"/>
      <c r="AX258" s="327"/>
      <c r="AY258" s="327"/>
      <c r="AZ258" s="327"/>
      <c r="BA258" s="327"/>
      <c r="BB258" s="327"/>
      <c r="BC258" s="327"/>
      <c r="BD258" s="327"/>
      <c r="BE258" s="327"/>
      <c r="BF258" s="327"/>
      <c r="BG258" s="327"/>
      <c r="BH258" s="327"/>
      <c r="BI258" s="327"/>
      <c r="BJ258" s="327"/>
      <c r="BK258" s="327"/>
      <c r="BL258" s="327"/>
      <c r="BM258" s="327"/>
      <c r="BN258" s="327"/>
      <c r="BO258" s="327"/>
      <c r="BP258" s="327"/>
      <c r="BQ258" s="327"/>
      <c r="BR258" s="327"/>
      <c r="BS258" s="327"/>
      <c r="BT258" s="327"/>
      <c r="BU258" s="327"/>
      <c r="BV258" s="327"/>
      <c r="BW258" s="327"/>
      <c r="BX258" s="327"/>
      <c r="BY258" s="327"/>
      <c r="BZ258" s="327"/>
    </row>
    <row r="259" spans="1:78" ht="15" customHeight="1" x14ac:dyDescent="0.2">
      <c r="A259" s="313" t="str">
        <f t="shared" si="4"/>
        <v>INDEC-MO - 51730-1</v>
      </c>
      <c r="B259" s="313">
        <v>51730</v>
      </c>
      <c r="C259" s="316" t="s">
        <v>53</v>
      </c>
      <c r="D259" s="313">
        <v>1</v>
      </c>
      <c r="E259" s="320" t="s">
        <v>350</v>
      </c>
      <c r="H259" s="322"/>
      <c r="I259" s="322"/>
      <c r="J259" s="322"/>
      <c r="K259" s="322"/>
      <c r="L259" s="322"/>
      <c r="M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c r="BB259" s="322"/>
      <c r="BC259" s="322"/>
      <c r="BD259" s="322"/>
      <c r="BE259" s="322"/>
      <c r="BF259" s="322"/>
      <c r="BG259" s="322"/>
      <c r="BH259" s="322"/>
      <c r="BI259" s="322"/>
      <c r="BJ259" s="322"/>
      <c r="BK259" s="322"/>
      <c r="BL259" s="322"/>
      <c r="BM259" s="322"/>
      <c r="BN259" s="322"/>
      <c r="BO259" s="322"/>
      <c r="BP259" s="322"/>
      <c r="BQ259" s="322"/>
      <c r="BR259" s="322"/>
      <c r="BS259" s="322"/>
      <c r="BT259" s="322"/>
      <c r="BU259" s="322"/>
      <c r="BV259" s="322"/>
      <c r="BW259" s="322"/>
      <c r="BX259" s="322"/>
      <c r="BY259" s="322"/>
      <c r="BZ259" s="322"/>
    </row>
    <row r="260" spans="1:78" ht="15" customHeight="1" x14ac:dyDescent="0.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c r="BF260" s="322"/>
      <c r="BG260" s="322"/>
      <c r="BH260" s="322"/>
      <c r="BI260" s="322"/>
      <c r="BJ260" s="322"/>
      <c r="BK260" s="322"/>
      <c r="BL260" s="322"/>
      <c r="BM260" s="322"/>
      <c r="BN260" s="322"/>
      <c r="BO260" s="322"/>
      <c r="BP260" s="322"/>
      <c r="BQ260" s="322"/>
      <c r="BR260" s="322"/>
      <c r="BS260" s="322"/>
      <c r="BT260" s="322"/>
      <c r="BU260" s="322"/>
      <c r="BV260" s="322"/>
      <c r="BW260" s="322"/>
      <c r="BX260" s="322"/>
      <c r="BY260" s="322"/>
      <c r="BZ260" s="322"/>
    </row>
    <row r="261" spans="1:78" ht="15" customHeight="1" x14ac:dyDescent="0.2">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c r="BF261" s="322"/>
      <c r="BG261" s="322"/>
      <c r="BH261" s="322"/>
      <c r="BI261" s="322"/>
      <c r="BJ261" s="322"/>
      <c r="BK261" s="322"/>
      <c r="BL261" s="322"/>
      <c r="BM261" s="322"/>
      <c r="BN261" s="322"/>
      <c r="BO261" s="322"/>
      <c r="BP261" s="322"/>
      <c r="BQ261" s="322"/>
      <c r="BR261" s="322"/>
      <c r="BS261" s="322"/>
      <c r="BT261" s="322"/>
      <c r="BU261" s="322"/>
      <c r="BV261" s="322"/>
      <c r="BW261" s="322"/>
      <c r="BX261" s="322"/>
      <c r="BY261" s="322"/>
      <c r="BZ261" s="322"/>
    </row>
    <row r="262" spans="1:78" ht="15" customHeight="1" x14ac:dyDescent="0.2">
      <c r="A262" s="331"/>
      <c r="B262" s="315" t="s">
        <v>552</v>
      </c>
      <c r="C262" s="329"/>
      <c r="D262" s="330"/>
      <c r="E262" s="330"/>
      <c r="F262" s="330"/>
      <c r="G262" s="331"/>
      <c r="H262" s="322"/>
      <c r="I262" s="322"/>
      <c r="J262" s="322"/>
      <c r="K262" s="322"/>
      <c r="L262" s="322"/>
      <c r="M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c r="BB262" s="322"/>
      <c r="BC262" s="322"/>
      <c r="BD262" s="322"/>
      <c r="BE262" s="322"/>
      <c r="BF262" s="322"/>
      <c r="BG262" s="322"/>
      <c r="BH262" s="322"/>
      <c r="BI262" s="322"/>
      <c r="BJ262" s="322"/>
      <c r="BK262" s="322"/>
      <c r="BL262" s="322"/>
      <c r="BM262" s="322"/>
      <c r="BN262" s="322"/>
      <c r="BO262" s="322"/>
      <c r="BP262" s="322"/>
      <c r="BQ262" s="322"/>
      <c r="BR262" s="322"/>
      <c r="BS262" s="322"/>
      <c r="BT262" s="322"/>
      <c r="BU262" s="322"/>
      <c r="BV262" s="322"/>
      <c r="BW262" s="322"/>
      <c r="BX262" s="322"/>
      <c r="BY262" s="322"/>
      <c r="BZ262" s="322"/>
    </row>
    <row r="263" spans="1:78" ht="15" customHeight="1" x14ac:dyDescent="0.2">
      <c r="A263" s="336"/>
      <c r="B263" s="330"/>
      <c r="C263" s="329"/>
      <c r="D263" s="337"/>
      <c r="E263" s="329"/>
      <c r="F263" s="329"/>
      <c r="G263" s="338"/>
      <c r="H263" s="322"/>
      <c r="I263" s="322"/>
      <c r="J263" s="322"/>
      <c r="K263" s="322"/>
      <c r="L263" s="322"/>
      <c r="M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c r="BB263" s="322"/>
      <c r="BC263" s="322"/>
      <c r="BD263" s="322"/>
      <c r="BE263" s="322"/>
      <c r="BF263" s="322"/>
      <c r="BG263" s="322"/>
      <c r="BH263" s="322"/>
      <c r="BI263" s="322"/>
      <c r="BJ263" s="322"/>
      <c r="BK263" s="322"/>
      <c r="BL263" s="322"/>
      <c r="BM263" s="322"/>
      <c r="BN263" s="322"/>
      <c r="BO263" s="322"/>
      <c r="BP263" s="322"/>
      <c r="BQ263" s="322"/>
      <c r="BR263" s="322"/>
      <c r="BS263" s="322"/>
      <c r="BT263" s="322"/>
      <c r="BU263" s="322"/>
      <c r="BV263" s="322"/>
      <c r="BW263" s="322"/>
      <c r="BX263" s="322"/>
      <c r="BY263" s="322"/>
      <c r="BZ263" s="322"/>
    </row>
    <row r="264" spans="1:78" ht="15" customHeight="1" x14ac:dyDescent="0.2">
      <c r="A264" s="430" t="s">
        <v>351</v>
      </c>
      <c r="B264" s="430" t="s">
        <v>50</v>
      </c>
      <c r="C264" s="430"/>
      <c r="D264" s="430"/>
      <c r="E264" s="430" t="s">
        <v>339</v>
      </c>
      <c r="F264" s="339"/>
      <c r="G264" s="339"/>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c r="BB264" s="322"/>
      <c r="BC264" s="322"/>
      <c r="BD264" s="322"/>
      <c r="BE264" s="322"/>
      <c r="BF264" s="322"/>
      <c r="BG264" s="322"/>
      <c r="BH264" s="322"/>
      <c r="BI264" s="322"/>
      <c r="BJ264" s="322"/>
      <c r="BK264" s="322"/>
      <c r="BL264" s="322"/>
      <c r="BM264" s="322"/>
      <c r="BN264" s="322"/>
      <c r="BO264" s="322"/>
      <c r="BP264" s="322"/>
      <c r="BQ264" s="322"/>
      <c r="BR264" s="322"/>
      <c r="BS264" s="322"/>
      <c r="BT264" s="322"/>
      <c r="BU264" s="322"/>
      <c r="BV264" s="322"/>
      <c r="BW264" s="322"/>
      <c r="BX264" s="322"/>
      <c r="BY264" s="322"/>
      <c r="BZ264" s="322"/>
    </row>
    <row r="265" spans="1:78" ht="15" customHeight="1" x14ac:dyDescent="0.2">
      <c r="A265" s="430"/>
      <c r="B265" s="430"/>
      <c r="C265" s="430"/>
      <c r="D265" s="430"/>
      <c r="E265" s="430"/>
      <c r="F265" s="339"/>
      <c r="G265" s="339"/>
      <c r="H265" s="322"/>
      <c r="I265" s="322"/>
      <c r="J265" s="322"/>
      <c r="K265" s="322"/>
      <c r="L265" s="322"/>
      <c r="M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c r="BF265" s="322"/>
      <c r="BG265" s="322"/>
      <c r="BH265" s="322"/>
      <c r="BI265" s="322"/>
      <c r="BJ265" s="322"/>
      <c r="BK265" s="322"/>
      <c r="BL265" s="322"/>
      <c r="BM265" s="322"/>
      <c r="BN265" s="322"/>
      <c r="BO265" s="322"/>
      <c r="BP265" s="322"/>
      <c r="BQ265" s="322"/>
      <c r="BR265" s="322"/>
      <c r="BS265" s="322"/>
      <c r="BT265" s="322"/>
      <c r="BU265" s="322"/>
      <c r="BV265" s="322"/>
      <c r="BW265" s="322"/>
      <c r="BX265" s="322"/>
      <c r="BY265" s="322"/>
      <c r="BZ265" s="322"/>
    </row>
    <row r="266" spans="1:78" ht="15" customHeight="1" x14ac:dyDescent="0.2">
      <c r="A266" s="329"/>
      <c r="B266" s="330"/>
      <c r="C266" s="329"/>
      <c r="D266" s="330"/>
      <c r="E266" s="329"/>
      <c r="F266" s="329"/>
      <c r="G266" s="329"/>
      <c r="H266" s="322"/>
      <c r="I266" s="322"/>
      <c r="J266" s="322"/>
      <c r="K266" s="322"/>
      <c r="L266" s="322"/>
      <c r="M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c r="BB266" s="322"/>
      <c r="BC266" s="322"/>
      <c r="BD266" s="322"/>
      <c r="BE266" s="322"/>
      <c r="BF266" s="322"/>
      <c r="BG266" s="322"/>
      <c r="BH266" s="322"/>
      <c r="BI266" s="322"/>
      <c r="BJ266" s="322"/>
      <c r="BK266" s="322"/>
      <c r="BL266" s="322"/>
      <c r="BM266" s="322"/>
      <c r="BN266" s="322"/>
      <c r="BO266" s="322"/>
      <c r="BP266" s="322"/>
      <c r="BQ266" s="322"/>
      <c r="BR266" s="322"/>
      <c r="BS266" s="322"/>
      <c r="BT266" s="322"/>
      <c r="BU266" s="322"/>
      <c r="BV266" s="322"/>
      <c r="BW266" s="322"/>
      <c r="BX266" s="322"/>
      <c r="BY266" s="322"/>
      <c r="BZ266" s="322"/>
    </row>
    <row r="267" spans="1:78" ht="15" customHeight="1" x14ac:dyDescent="0.2">
      <c r="A267" s="313" t="str">
        <f>CONCATENATE("INDEC-MO - ",B267,C267,D267)</f>
        <v>INDEC-MO - 51720-1</v>
      </c>
      <c r="B267" s="313">
        <v>51720</v>
      </c>
      <c r="C267" s="316" t="s">
        <v>53</v>
      </c>
      <c r="D267" s="313">
        <v>1</v>
      </c>
      <c r="E267" s="333" t="s">
        <v>553</v>
      </c>
      <c r="F267" s="329"/>
      <c r="G267" s="329"/>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c r="BB267" s="322"/>
      <c r="BC267" s="322"/>
      <c r="BD267" s="322"/>
      <c r="BE267" s="322"/>
      <c r="BF267" s="322"/>
      <c r="BG267" s="322"/>
      <c r="BH267" s="322"/>
      <c r="BI267" s="322"/>
      <c r="BJ267" s="322"/>
      <c r="BK267" s="322"/>
      <c r="BL267" s="322"/>
      <c r="BM267" s="322"/>
      <c r="BN267" s="322"/>
      <c r="BO267" s="322"/>
      <c r="BP267" s="322"/>
      <c r="BQ267" s="322"/>
      <c r="BR267" s="322"/>
      <c r="BS267" s="322"/>
      <c r="BT267" s="322"/>
      <c r="BU267" s="322"/>
      <c r="BV267" s="322"/>
      <c r="BW267" s="322"/>
      <c r="BX267" s="322"/>
      <c r="BY267" s="322"/>
      <c r="BZ267" s="322"/>
    </row>
    <row r="268" spans="1:78" ht="15" customHeight="1" x14ac:dyDescent="0.2">
      <c r="A268" s="329"/>
      <c r="B268" s="330"/>
      <c r="C268" s="329"/>
      <c r="D268" s="330"/>
      <c r="E268" s="329"/>
      <c r="F268" s="329"/>
      <c r="G268" s="329"/>
      <c r="H268" s="322"/>
      <c r="I268" s="322"/>
      <c r="J268" s="322"/>
      <c r="K268" s="322"/>
      <c r="L268" s="322"/>
      <c r="M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c r="BB268" s="322"/>
      <c r="BC268" s="322"/>
      <c r="BD268" s="322"/>
      <c r="BE268" s="322"/>
      <c r="BF268" s="322"/>
      <c r="BG268" s="322"/>
      <c r="BH268" s="322"/>
      <c r="BI268" s="322"/>
      <c r="BJ268" s="322"/>
      <c r="BK268" s="322"/>
      <c r="BL268" s="322"/>
      <c r="BM268" s="322"/>
      <c r="BN268" s="322"/>
      <c r="BO268" s="322"/>
      <c r="BP268" s="322"/>
      <c r="BQ268" s="322"/>
      <c r="BR268" s="322"/>
      <c r="BS268" s="322"/>
      <c r="BT268" s="322"/>
      <c r="BU268" s="322"/>
      <c r="BV268" s="322"/>
      <c r="BW268" s="322"/>
      <c r="BX268" s="322"/>
      <c r="BY268" s="322"/>
      <c r="BZ268" s="322"/>
    </row>
    <row r="269" spans="1:78" ht="15" customHeight="1" x14ac:dyDescent="0.2">
      <c r="H269" s="322"/>
      <c r="I269" s="322"/>
      <c r="J269" s="322"/>
      <c r="K269" s="322"/>
      <c r="L269" s="322"/>
      <c r="M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c r="BB269" s="322"/>
      <c r="BC269" s="322"/>
      <c r="BD269" s="322"/>
      <c r="BE269" s="322"/>
      <c r="BF269" s="322"/>
      <c r="BG269" s="322"/>
      <c r="BH269" s="322"/>
      <c r="BI269" s="322"/>
      <c r="BJ269" s="322"/>
      <c r="BK269" s="322"/>
      <c r="BL269" s="322"/>
      <c r="BM269" s="322"/>
      <c r="BN269" s="322"/>
      <c r="BO269" s="322"/>
      <c r="BP269" s="322"/>
      <c r="BQ269" s="322"/>
      <c r="BR269" s="322"/>
      <c r="BS269" s="322"/>
      <c r="BT269" s="322"/>
      <c r="BU269" s="322"/>
      <c r="BV269" s="322"/>
      <c r="BW269" s="322"/>
      <c r="BX269" s="322"/>
      <c r="BY269" s="322"/>
      <c r="BZ269" s="322"/>
    </row>
    <row r="270" spans="1:78" ht="15" customHeight="1" x14ac:dyDescent="0.2">
      <c r="H270" s="322"/>
      <c r="I270" s="322"/>
      <c r="J270" s="322"/>
      <c r="K270" s="322"/>
      <c r="L270" s="322"/>
      <c r="M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c r="BB270" s="322"/>
      <c r="BC270" s="322"/>
      <c r="BD270" s="322"/>
      <c r="BE270" s="322"/>
      <c r="BF270" s="322"/>
      <c r="BG270" s="322"/>
      <c r="BH270" s="322"/>
      <c r="BI270" s="322"/>
      <c r="BJ270" s="322"/>
      <c r="BK270" s="322"/>
      <c r="BL270" s="322"/>
      <c r="BM270" s="322"/>
      <c r="BN270" s="322"/>
      <c r="BO270" s="322"/>
      <c r="BP270" s="322"/>
      <c r="BQ270" s="322"/>
      <c r="BR270" s="322"/>
      <c r="BS270" s="322"/>
      <c r="BT270" s="322"/>
      <c r="BU270" s="322"/>
      <c r="BV270" s="322"/>
      <c r="BW270" s="322"/>
      <c r="BX270" s="322"/>
      <c r="BY270" s="322"/>
      <c r="BZ270" s="322"/>
    </row>
    <row r="271" spans="1:78" ht="15" customHeight="1" x14ac:dyDescent="0.2">
      <c r="A271" s="314"/>
      <c r="B271" s="315" t="s">
        <v>352</v>
      </c>
      <c r="C271" s="314"/>
      <c r="D271" s="315"/>
      <c r="H271" s="322"/>
      <c r="I271" s="322"/>
      <c r="J271" s="322"/>
      <c r="K271" s="322"/>
      <c r="L271" s="322"/>
      <c r="M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c r="BB271" s="322"/>
      <c r="BC271" s="322"/>
      <c r="BD271" s="322"/>
      <c r="BE271" s="322"/>
      <c r="BF271" s="322"/>
      <c r="BG271" s="322"/>
      <c r="BH271" s="322"/>
      <c r="BI271" s="322"/>
      <c r="BJ271" s="322"/>
      <c r="BK271" s="322"/>
      <c r="BL271" s="322"/>
      <c r="BM271" s="322"/>
      <c r="BN271" s="322"/>
      <c r="BO271" s="322"/>
      <c r="BP271" s="322"/>
      <c r="BQ271" s="322"/>
      <c r="BR271" s="322"/>
      <c r="BS271" s="322"/>
      <c r="BT271" s="322"/>
      <c r="BU271" s="322"/>
      <c r="BV271" s="322"/>
      <c r="BW271" s="322"/>
      <c r="BX271" s="322"/>
      <c r="BY271" s="322"/>
      <c r="BZ271" s="322"/>
    </row>
    <row r="272" spans="1:78" ht="15" customHeight="1" x14ac:dyDescent="0.2">
      <c r="H272" s="322"/>
      <c r="I272" s="322"/>
      <c r="J272" s="322"/>
      <c r="K272" s="322"/>
      <c r="L272" s="322"/>
      <c r="M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c r="BB272" s="322"/>
      <c r="BC272" s="322"/>
      <c r="BD272" s="322"/>
      <c r="BE272" s="322"/>
      <c r="BF272" s="322"/>
      <c r="BG272" s="322"/>
      <c r="BH272" s="322"/>
      <c r="BI272" s="322"/>
      <c r="BJ272" s="322"/>
      <c r="BK272" s="322"/>
      <c r="BL272" s="322"/>
      <c r="BM272" s="322"/>
      <c r="BN272" s="322"/>
      <c r="BO272" s="322"/>
      <c r="BP272" s="322"/>
      <c r="BQ272" s="322"/>
      <c r="BR272" s="322"/>
      <c r="BS272" s="322"/>
      <c r="BT272" s="322"/>
      <c r="BU272" s="322"/>
      <c r="BV272" s="322"/>
      <c r="BW272" s="322"/>
      <c r="BX272" s="322"/>
      <c r="BY272" s="322"/>
      <c r="BZ272" s="322"/>
    </row>
    <row r="273" spans="1:78" ht="15" customHeight="1" x14ac:dyDescent="0.2">
      <c r="A273" s="430" t="s">
        <v>351</v>
      </c>
      <c r="B273" s="430" t="s">
        <v>50</v>
      </c>
      <c r="C273" s="430"/>
      <c r="D273" s="430"/>
      <c r="E273" s="430" t="s">
        <v>353</v>
      </c>
      <c r="H273" s="322"/>
      <c r="I273" s="322"/>
      <c r="J273" s="322"/>
      <c r="K273" s="322"/>
      <c r="L273" s="322"/>
      <c r="M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c r="BF273" s="322"/>
      <c r="BG273" s="322"/>
      <c r="BH273" s="322"/>
      <c r="BI273" s="322"/>
      <c r="BJ273" s="322"/>
      <c r="BK273" s="322"/>
      <c r="BL273" s="322"/>
      <c r="BM273" s="322"/>
      <c r="BN273" s="322"/>
      <c r="BO273" s="322"/>
      <c r="BP273" s="322"/>
      <c r="BQ273" s="322"/>
      <c r="BR273" s="322"/>
      <c r="BS273" s="322"/>
      <c r="BT273" s="322"/>
      <c r="BU273" s="322"/>
      <c r="BV273" s="322"/>
      <c r="BW273" s="322"/>
      <c r="BX273" s="322"/>
      <c r="BY273" s="322"/>
      <c r="BZ273" s="322"/>
    </row>
    <row r="274" spans="1:78" ht="15" customHeight="1" x14ac:dyDescent="0.2">
      <c r="A274" s="430"/>
      <c r="B274" s="430" t="s">
        <v>52</v>
      </c>
      <c r="C274" s="430"/>
      <c r="D274" s="430"/>
      <c r="E274" s="430"/>
      <c r="H274" s="322"/>
      <c r="I274" s="322"/>
      <c r="J274" s="322"/>
      <c r="K274" s="322"/>
      <c r="L274" s="322"/>
      <c r="M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c r="BF274" s="322"/>
      <c r="BG274" s="322"/>
      <c r="BH274" s="322"/>
      <c r="BI274" s="322"/>
      <c r="BJ274" s="322"/>
      <c r="BK274" s="322"/>
      <c r="BL274" s="322"/>
      <c r="BM274" s="322"/>
      <c r="BN274" s="322"/>
      <c r="BO274" s="322"/>
      <c r="BP274" s="322"/>
      <c r="BQ274" s="322"/>
      <c r="BR274" s="322"/>
      <c r="BS274" s="322"/>
      <c r="BT274" s="322"/>
      <c r="BU274" s="322"/>
      <c r="BV274" s="322"/>
      <c r="BW274" s="322"/>
      <c r="BX274" s="322"/>
      <c r="BY274" s="322"/>
      <c r="BZ274" s="322"/>
    </row>
    <row r="275" spans="1:78" ht="15" customHeight="1" x14ac:dyDescent="0.2">
      <c r="E275" s="319"/>
      <c r="H275" s="322"/>
      <c r="I275" s="322"/>
      <c r="J275" s="322"/>
      <c r="K275" s="322"/>
      <c r="L275" s="322"/>
      <c r="M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c r="BB275" s="322"/>
      <c r="BC275" s="322"/>
      <c r="BD275" s="322"/>
      <c r="BE275" s="322"/>
      <c r="BF275" s="322"/>
      <c r="BG275" s="322"/>
      <c r="BH275" s="322"/>
      <c r="BI275" s="322"/>
      <c r="BJ275" s="322"/>
      <c r="BK275" s="322"/>
      <c r="BL275" s="322"/>
      <c r="BM275" s="322"/>
      <c r="BN275" s="322"/>
      <c r="BO275" s="322"/>
      <c r="BP275" s="322"/>
      <c r="BQ275" s="322"/>
      <c r="BR275" s="322"/>
      <c r="BS275" s="322"/>
      <c r="BT275" s="322"/>
      <c r="BU275" s="322"/>
      <c r="BV275" s="322"/>
      <c r="BW275" s="322"/>
      <c r="BX275" s="322"/>
      <c r="BY275" s="322"/>
      <c r="BZ275" s="322"/>
    </row>
    <row r="276" spans="1:78" ht="15" customHeight="1" x14ac:dyDescent="0.2">
      <c r="A276" s="313" t="str">
        <f t="shared" ref="A276:A283" si="5">CONCATENATE("INDEC-EC - ",B276,C276,D276)</f>
        <v>INDEC-EC - 43520-11</v>
      </c>
      <c r="B276" s="313">
        <v>43520</v>
      </c>
      <c r="C276" s="320" t="s">
        <v>53</v>
      </c>
      <c r="D276" s="313">
        <v>11</v>
      </c>
      <c r="E276" s="320" t="s">
        <v>354</v>
      </c>
      <c r="H276" s="322"/>
      <c r="I276" s="322"/>
      <c r="J276" s="322"/>
      <c r="K276" s="322"/>
      <c r="L276" s="322"/>
      <c r="M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c r="BF276" s="322"/>
      <c r="BG276" s="322"/>
      <c r="BH276" s="322"/>
      <c r="BI276" s="322"/>
      <c r="BJ276" s="322"/>
      <c r="BK276" s="322"/>
      <c r="BL276" s="322"/>
      <c r="BM276" s="322"/>
      <c r="BN276" s="322"/>
      <c r="BO276" s="322"/>
      <c r="BP276" s="322"/>
      <c r="BQ276" s="322"/>
      <c r="BR276" s="322"/>
      <c r="BS276" s="322"/>
      <c r="BT276" s="322"/>
      <c r="BU276" s="322"/>
      <c r="BV276" s="322"/>
      <c r="BW276" s="322"/>
      <c r="BX276" s="322"/>
      <c r="BY276" s="322"/>
      <c r="BZ276" s="322"/>
    </row>
    <row r="277" spans="1:78" ht="15" customHeight="1" x14ac:dyDescent="0.2">
      <c r="A277" s="313" t="str">
        <f t="shared" si="5"/>
        <v>INDEC-EC - 44440-2</v>
      </c>
      <c r="B277" s="313">
        <v>44440</v>
      </c>
      <c r="C277" s="320" t="s">
        <v>53</v>
      </c>
      <c r="D277" s="313">
        <v>2</v>
      </c>
      <c r="E277" s="320" t="s">
        <v>355</v>
      </c>
      <c r="H277" s="322"/>
      <c r="I277" s="322"/>
      <c r="J277" s="322"/>
      <c r="K277" s="322"/>
      <c r="L277" s="322"/>
      <c r="M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c r="BB277" s="322"/>
      <c r="BC277" s="322"/>
      <c r="BD277" s="322"/>
      <c r="BE277" s="322"/>
      <c r="BF277" s="322"/>
      <c r="BG277" s="322"/>
      <c r="BH277" s="322"/>
      <c r="BI277" s="322"/>
      <c r="BJ277" s="322"/>
      <c r="BK277" s="322"/>
      <c r="BL277" s="322"/>
      <c r="BM277" s="322"/>
      <c r="BN277" s="322"/>
      <c r="BO277" s="322"/>
      <c r="BP277" s="322"/>
      <c r="BQ277" s="322"/>
      <c r="BR277" s="322"/>
      <c r="BS277" s="322"/>
      <c r="BT277" s="322"/>
      <c r="BU277" s="322"/>
      <c r="BV277" s="322"/>
      <c r="BW277" s="322"/>
      <c r="BX277" s="322"/>
      <c r="BY277" s="322"/>
      <c r="BZ277" s="322"/>
    </row>
    <row r="278" spans="1:78" ht="15" customHeight="1" x14ac:dyDescent="0.2">
      <c r="A278" s="313" t="str">
        <f t="shared" si="5"/>
        <v>INDEC-EC - 44221-11</v>
      </c>
      <c r="B278" s="313">
        <v>44221</v>
      </c>
      <c r="C278" s="320" t="s">
        <v>53</v>
      </c>
      <c r="D278" s="313">
        <v>11</v>
      </c>
      <c r="E278" s="320" t="s">
        <v>356</v>
      </c>
      <c r="H278" s="322"/>
      <c r="I278" s="322"/>
      <c r="J278" s="322"/>
      <c r="K278" s="322"/>
      <c r="L278" s="322"/>
      <c r="M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c r="BB278" s="322"/>
      <c r="BC278" s="322"/>
      <c r="BD278" s="322"/>
      <c r="BE278" s="322"/>
      <c r="BF278" s="322"/>
      <c r="BG278" s="322"/>
      <c r="BH278" s="322"/>
      <c r="BI278" s="322"/>
      <c r="BJ278" s="322"/>
      <c r="BK278" s="322"/>
      <c r="BL278" s="322"/>
      <c r="BM278" s="322"/>
      <c r="BN278" s="322"/>
      <c r="BO278" s="322"/>
      <c r="BP278" s="322"/>
      <c r="BQ278" s="322"/>
      <c r="BR278" s="322"/>
      <c r="BS278" s="322"/>
      <c r="BT278" s="322"/>
      <c r="BU278" s="322"/>
      <c r="BV278" s="322"/>
      <c r="BW278" s="322"/>
      <c r="BX278" s="322"/>
      <c r="BY278" s="322"/>
      <c r="BZ278" s="322"/>
    </row>
    <row r="279" spans="1:78" ht="15" customHeight="1" x14ac:dyDescent="0.2">
      <c r="A279" s="313" t="str">
        <f t="shared" si="5"/>
        <v>INDEC-EC - 44221-12</v>
      </c>
      <c r="B279" s="313">
        <v>44221</v>
      </c>
      <c r="C279" s="320" t="s">
        <v>53</v>
      </c>
      <c r="D279" s="313">
        <v>12</v>
      </c>
      <c r="E279" s="320" t="s">
        <v>357</v>
      </c>
      <c r="H279" s="322"/>
      <c r="I279" s="322"/>
      <c r="J279" s="322"/>
      <c r="K279" s="322"/>
      <c r="L279" s="322"/>
      <c r="M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c r="BB279" s="322"/>
      <c r="BC279" s="322"/>
      <c r="BD279" s="322"/>
      <c r="BE279" s="322"/>
      <c r="BF279" s="322"/>
      <c r="BG279" s="322"/>
      <c r="BH279" s="322"/>
      <c r="BI279" s="322"/>
      <c r="BJ279" s="322"/>
      <c r="BK279" s="322"/>
      <c r="BL279" s="322"/>
      <c r="BM279" s="322"/>
      <c r="BN279" s="322"/>
      <c r="BO279" s="322"/>
      <c r="BP279" s="322"/>
      <c r="BQ279" s="322"/>
      <c r="BR279" s="322"/>
      <c r="BS279" s="322"/>
      <c r="BT279" s="322"/>
      <c r="BU279" s="322"/>
      <c r="BV279" s="322"/>
      <c r="BW279" s="322"/>
      <c r="BX279" s="322"/>
      <c r="BY279" s="322"/>
      <c r="BZ279" s="322"/>
    </row>
    <row r="280" spans="1:78" ht="15" customHeight="1" x14ac:dyDescent="0.2">
      <c r="A280" s="313" t="str">
        <f t="shared" si="5"/>
        <v>INDEC-EC - 43520-21</v>
      </c>
      <c r="B280" s="313">
        <v>43520</v>
      </c>
      <c r="C280" s="320" t="s">
        <v>53</v>
      </c>
      <c r="D280" s="313">
        <v>21</v>
      </c>
      <c r="E280" s="320" t="s">
        <v>358</v>
      </c>
      <c r="H280" s="322"/>
      <c r="I280" s="322"/>
      <c r="J280" s="322"/>
      <c r="K280" s="322"/>
      <c r="L280" s="322"/>
      <c r="M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c r="BB280" s="322"/>
      <c r="BC280" s="322"/>
      <c r="BD280" s="322"/>
      <c r="BE280" s="322"/>
      <c r="BF280" s="322"/>
      <c r="BG280" s="322"/>
      <c r="BH280" s="322"/>
      <c r="BI280" s="322"/>
      <c r="BJ280" s="322"/>
      <c r="BK280" s="322"/>
      <c r="BL280" s="322"/>
      <c r="BM280" s="322"/>
      <c r="BN280" s="322"/>
      <c r="BO280" s="322"/>
      <c r="BP280" s="322"/>
      <c r="BQ280" s="322"/>
      <c r="BR280" s="322"/>
      <c r="BS280" s="322"/>
      <c r="BT280" s="322"/>
      <c r="BU280" s="322"/>
      <c r="BV280" s="322"/>
      <c r="BW280" s="322"/>
      <c r="BX280" s="322"/>
      <c r="BY280" s="322"/>
      <c r="BZ280" s="322"/>
    </row>
    <row r="281" spans="1:78" ht="15" customHeight="1" x14ac:dyDescent="0.2">
      <c r="A281" s="313" t="str">
        <f t="shared" si="5"/>
        <v>INDEC-EC - 44231-21</v>
      </c>
      <c r="B281" s="313">
        <v>44231</v>
      </c>
      <c r="C281" s="320" t="s">
        <v>53</v>
      </c>
      <c r="D281" s="313">
        <v>21</v>
      </c>
      <c r="E281" s="320" t="s">
        <v>359</v>
      </c>
      <c r="H281" s="322"/>
      <c r="I281" s="322"/>
      <c r="J281" s="322"/>
      <c r="K281" s="322"/>
      <c r="L281" s="322"/>
      <c r="M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c r="BB281" s="322"/>
      <c r="BC281" s="322"/>
      <c r="BD281" s="322"/>
      <c r="BE281" s="322"/>
      <c r="BF281" s="322"/>
      <c r="BG281" s="322"/>
      <c r="BH281" s="322"/>
      <c r="BI281" s="322"/>
      <c r="BJ281" s="322"/>
      <c r="BK281" s="322"/>
      <c r="BL281" s="322"/>
      <c r="BM281" s="322"/>
      <c r="BN281" s="322"/>
      <c r="BO281" s="322"/>
      <c r="BP281" s="322"/>
      <c r="BQ281" s="322"/>
      <c r="BR281" s="322"/>
      <c r="BS281" s="322"/>
      <c r="BT281" s="322"/>
      <c r="BU281" s="322"/>
      <c r="BV281" s="322"/>
      <c r="BW281" s="322"/>
      <c r="BX281" s="322"/>
      <c r="BY281" s="322"/>
      <c r="BZ281" s="322"/>
    </row>
    <row r="282" spans="1:78" s="326" customFormat="1" ht="15" customHeight="1" x14ac:dyDescent="0.2">
      <c r="A282" s="324" t="str">
        <f t="shared" si="5"/>
        <v>INDEC-EC - 44440-11</v>
      </c>
      <c r="B282" s="324">
        <v>44440</v>
      </c>
      <c r="C282" s="325" t="s">
        <v>53</v>
      </c>
      <c r="D282" s="324">
        <v>11</v>
      </c>
      <c r="E282" s="325" t="s">
        <v>360</v>
      </c>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c r="AH282" s="327"/>
      <c r="AI282" s="327"/>
      <c r="AJ282" s="327"/>
      <c r="AK282" s="327"/>
      <c r="AL282" s="327"/>
      <c r="AM282" s="327"/>
      <c r="AN282" s="327"/>
      <c r="AO282" s="327"/>
      <c r="AP282" s="327"/>
      <c r="AQ282" s="327"/>
      <c r="AR282" s="327"/>
      <c r="AS282" s="327"/>
      <c r="AT282" s="327"/>
      <c r="AU282" s="327"/>
      <c r="AV282" s="327"/>
      <c r="AW282" s="327"/>
      <c r="AX282" s="327"/>
      <c r="AY282" s="327"/>
      <c r="AZ282" s="327"/>
      <c r="BA282" s="327"/>
      <c r="BB282" s="327"/>
      <c r="BC282" s="327"/>
      <c r="BD282" s="327"/>
      <c r="BE282" s="327"/>
      <c r="BF282" s="327"/>
      <c r="BG282" s="327"/>
      <c r="BH282" s="327"/>
      <c r="BI282" s="327"/>
      <c r="BJ282" s="327"/>
      <c r="BK282" s="327"/>
      <c r="BL282" s="327"/>
      <c r="BM282" s="327"/>
      <c r="BN282" s="327"/>
      <c r="BO282" s="327"/>
      <c r="BP282" s="327"/>
      <c r="BQ282" s="327"/>
      <c r="BR282" s="327"/>
      <c r="BS282" s="327"/>
      <c r="BT282" s="327"/>
      <c r="BU282" s="327"/>
      <c r="BV282" s="327"/>
      <c r="BW282" s="327"/>
      <c r="BX282" s="327"/>
      <c r="BY282" s="327"/>
      <c r="BZ282" s="327"/>
    </row>
    <row r="283" spans="1:78" ht="15" customHeight="1" x14ac:dyDescent="0.2">
      <c r="A283" s="313" t="str">
        <f t="shared" si="5"/>
        <v>INDEC-EC - 44231-11</v>
      </c>
      <c r="B283" s="313">
        <v>44231</v>
      </c>
      <c r="C283" s="320" t="s">
        <v>53</v>
      </c>
      <c r="D283" s="313">
        <v>11</v>
      </c>
      <c r="E283" s="320" t="s">
        <v>361</v>
      </c>
      <c r="H283" s="322"/>
      <c r="I283" s="322"/>
      <c r="J283" s="322"/>
      <c r="K283" s="322"/>
      <c r="L283" s="322"/>
      <c r="M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c r="BB283" s="322"/>
      <c r="BC283" s="322"/>
      <c r="BD283" s="322"/>
      <c r="BE283" s="322"/>
      <c r="BF283" s="322"/>
      <c r="BG283" s="322"/>
      <c r="BH283" s="322"/>
      <c r="BI283" s="322"/>
      <c r="BJ283" s="322"/>
      <c r="BK283" s="322"/>
      <c r="BL283" s="322"/>
      <c r="BM283" s="322"/>
      <c r="BN283" s="322"/>
      <c r="BO283" s="322"/>
      <c r="BP283" s="322"/>
      <c r="BQ283" s="322"/>
      <c r="BR283" s="322"/>
      <c r="BS283" s="322"/>
      <c r="BT283" s="322"/>
      <c r="BU283" s="322"/>
      <c r="BV283" s="322"/>
      <c r="BW283" s="322"/>
      <c r="BX283" s="322"/>
      <c r="BY283" s="322"/>
      <c r="BZ283" s="322"/>
    </row>
    <row r="284" spans="1:78" ht="15" customHeight="1" x14ac:dyDescent="0.2">
      <c r="H284" s="322"/>
      <c r="I284" s="322"/>
      <c r="J284" s="322"/>
      <c r="K284" s="322"/>
      <c r="L284" s="322"/>
      <c r="M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c r="BB284" s="322"/>
      <c r="BC284" s="322"/>
      <c r="BD284" s="322"/>
      <c r="BE284" s="322"/>
      <c r="BF284" s="322"/>
      <c r="BG284" s="322"/>
      <c r="BH284" s="322"/>
      <c r="BI284" s="322"/>
      <c r="BJ284" s="322"/>
      <c r="BK284" s="322"/>
      <c r="BL284" s="322"/>
      <c r="BM284" s="322"/>
      <c r="BN284" s="322"/>
      <c r="BO284" s="322"/>
      <c r="BP284" s="322"/>
      <c r="BQ284" s="322"/>
      <c r="BR284" s="322"/>
      <c r="BS284" s="322"/>
      <c r="BT284" s="322"/>
      <c r="BU284" s="322"/>
      <c r="BV284" s="322"/>
      <c r="BW284" s="322"/>
      <c r="BX284" s="322"/>
      <c r="BY284" s="322"/>
      <c r="BZ284" s="322"/>
    </row>
    <row r="285" spans="1:78" ht="15" customHeight="1" x14ac:dyDescent="0.2">
      <c r="H285" s="322"/>
      <c r="I285" s="322"/>
      <c r="J285" s="322"/>
      <c r="K285" s="322"/>
      <c r="L285" s="322"/>
      <c r="M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c r="BB285" s="322"/>
      <c r="BC285" s="322"/>
      <c r="BD285" s="322"/>
      <c r="BE285" s="322"/>
      <c r="BF285" s="322"/>
      <c r="BG285" s="322"/>
      <c r="BH285" s="322"/>
      <c r="BI285" s="322"/>
      <c r="BJ285" s="322"/>
      <c r="BK285" s="322"/>
      <c r="BL285" s="322"/>
      <c r="BM285" s="322"/>
      <c r="BN285" s="322"/>
      <c r="BO285" s="322"/>
      <c r="BP285" s="322"/>
      <c r="BQ285" s="322"/>
      <c r="BR285" s="322"/>
      <c r="BS285" s="322"/>
      <c r="BT285" s="322"/>
      <c r="BU285" s="322"/>
      <c r="BV285" s="322"/>
      <c r="BW285" s="322"/>
      <c r="BX285" s="322"/>
      <c r="BY285" s="322"/>
      <c r="BZ285" s="322"/>
    </row>
    <row r="286" spans="1:78" ht="15" customHeight="1" x14ac:dyDescent="0.2">
      <c r="A286" s="314"/>
      <c r="B286" s="315" t="s">
        <v>362</v>
      </c>
      <c r="C286" s="314"/>
      <c r="D286" s="315"/>
      <c r="H286" s="322"/>
      <c r="I286" s="322"/>
      <c r="J286" s="322"/>
      <c r="K286" s="322"/>
      <c r="L286" s="322"/>
      <c r="M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B286" s="322"/>
      <c r="BC286" s="322"/>
      <c r="BD286" s="322"/>
      <c r="BE286" s="322"/>
      <c r="BF286" s="322"/>
      <c r="BG286" s="322"/>
      <c r="BH286" s="322"/>
      <c r="BI286" s="322"/>
      <c r="BJ286" s="322"/>
      <c r="BK286" s="322"/>
      <c r="BL286" s="322"/>
      <c r="BM286" s="322"/>
      <c r="BN286" s="322"/>
      <c r="BO286" s="322"/>
      <c r="BP286" s="322"/>
      <c r="BQ286" s="322"/>
      <c r="BR286" s="322"/>
      <c r="BS286" s="322"/>
      <c r="BT286" s="322"/>
      <c r="BU286" s="322"/>
      <c r="BV286" s="322"/>
      <c r="BW286" s="322"/>
      <c r="BX286" s="322"/>
      <c r="BY286" s="322"/>
      <c r="BZ286" s="322"/>
    </row>
    <row r="287" spans="1:78" ht="15" customHeight="1" x14ac:dyDescent="0.2">
      <c r="H287" s="322"/>
      <c r="I287" s="322"/>
      <c r="J287" s="322"/>
      <c r="K287" s="322"/>
      <c r="L287" s="322"/>
      <c r="M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c r="BF287" s="322"/>
      <c r="BG287" s="322"/>
      <c r="BH287" s="322"/>
      <c r="BI287" s="322"/>
      <c r="BJ287" s="322"/>
      <c r="BK287" s="322"/>
      <c r="BL287" s="322"/>
      <c r="BM287" s="322"/>
      <c r="BN287" s="322"/>
      <c r="BO287" s="322"/>
      <c r="BP287" s="322"/>
      <c r="BQ287" s="322"/>
      <c r="BR287" s="322"/>
      <c r="BS287" s="322"/>
      <c r="BT287" s="322"/>
      <c r="BU287" s="322"/>
      <c r="BV287" s="322"/>
      <c r="BW287" s="322"/>
      <c r="BX287" s="322"/>
      <c r="BY287" s="322"/>
      <c r="BZ287" s="322"/>
    </row>
    <row r="288" spans="1:78" ht="15" customHeight="1" x14ac:dyDescent="0.2">
      <c r="A288" s="430" t="s">
        <v>351</v>
      </c>
      <c r="B288" s="430" t="s">
        <v>50</v>
      </c>
      <c r="C288" s="430"/>
      <c r="D288" s="430"/>
      <c r="E288" s="430" t="s">
        <v>363</v>
      </c>
      <c r="H288" s="322"/>
      <c r="I288" s="322"/>
      <c r="J288" s="322"/>
      <c r="K288" s="322"/>
      <c r="L288" s="322"/>
      <c r="M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B288" s="322"/>
      <c r="BC288" s="322"/>
      <c r="BD288" s="322"/>
      <c r="BE288" s="322"/>
      <c r="BF288" s="322"/>
      <c r="BG288" s="322"/>
      <c r="BH288" s="322"/>
      <c r="BI288" s="322"/>
      <c r="BJ288" s="322"/>
      <c r="BK288" s="322"/>
      <c r="BL288" s="322"/>
      <c r="BM288" s="322"/>
      <c r="BN288" s="322"/>
      <c r="BO288" s="322"/>
      <c r="BP288" s="322"/>
      <c r="BQ288" s="322"/>
      <c r="BR288" s="322"/>
      <c r="BS288" s="322"/>
      <c r="BT288" s="322"/>
      <c r="BU288" s="322"/>
      <c r="BV288" s="322"/>
      <c r="BW288" s="322"/>
      <c r="BX288" s="322"/>
      <c r="BY288" s="322"/>
      <c r="BZ288" s="322"/>
    </row>
    <row r="289" spans="1:78" ht="15" customHeight="1" x14ac:dyDescent="0.2">
      <c r="A289" s="430"/>
      <c r="B289" s="430" t="s">
        <v>52</v>
      </c>
      <c r="C289" s="430"/>
      <c r="D289" s="430"/>
      <c r="E289" s="430"/>
      <c r="H289" s="322"/>
      <c r="I289" s="322"/>
      <c r="J289" s="322"/>
      <c r="K289" s="322"/>
      <c r="L289" s="322"/>
      <c r="M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c r="BB289" s="322"/>
      <c r="BC289" s="322"/>
      <c r="BD289" s="322"/>
      <c r="BE289" s="322"/>
      <c r="BF289" s="322"/>
      <c r="BG289" s="322"/>
      <c r="BH289" s="322"/>
      <c r="BI289" s="322"/>
      <c r="BJ289" s="322"/>
      <c r="BK289" s="322"/>
      <c r="BL289" s="322"/>
      <c r="BM289" s="322"/>
      <c r="BN289" s="322"/>
      <c r="BO289" s="322"/>
      <c r="BP289" s="322"/>
      <c r="BQ289" s="322"/>
      <c r="BR289" s="322"/>
      <c r="BS289" s="322"/>
      <c r="BT289" s="322"/>
      <c r="BU289" s="322"/>
      <c r="BV289" s="322"/>
      <c r="BW289" s="322"/>
      <c r="BX289" s="322"/>
      <c r="BY289" s="322"/>
      <c r="BZ289" s="322"/>
    </row>
    <row r="290" spans="1:78" ht="15" customHeight="1" x14ac:dyDescent="0.2">
      <c r="E290" s="319"/>
      <c r="H290" s="322"/>
      <c r="I290" s="322"/>
      <c r="J290" s="322"/>
      <c r="K290" s="322"/>
      <c r="L290" s="322"/>
      <c r="M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2"/>
      <c r="AN290" s="322"/>
      <c r="AO290" s="322"/>
      <c r="AP290" s="322"/>
      <c r="AQ290" s="322"/>
      <c r="AR290" s="322"/>
      <c r="AS290" s="322"/>
      <c r="AT290" s="322"/>
      <c r="AU290" s="322"/>
      <c r="AV290" s="322"/>
      <c r="AW290" s="322"/>
      <c r="AX290" s="322"/>
      <c r="AY290" s="322"/>
      <c r="AZ290" s="322"/>
      <c r="BA290" s="322"/>
      <c r="BB290" s="322"/>
      <c r="BC290" s="322"/>
      <c r="BD290" s="322"/>
      <c r="BE290" s="322"/>
      <c r="BF290" s="322"/>
      <c r="BG290" s="322"/>
      <c r="BH290" s="322"/>
      <c r="BI290" s="322"/>
      <c r="BJ290" s="322"/>
      <c r="BK290" s="322"/>
      <c r="BL290" s="322"/>
      <c r="BM290" s="322"/>
      <c r="BN290" s="322"/>
      <c r="BO290" s="322"/>
      <c r="BP290" s="322"/>
      <c r="BQ290" s="322"/>
      <c r="BR290" s="322"/>
      <c r="BS290" s="322"/>
      <c r="BT290" s="322"/>
      <c r="BU290" s="322"/>
      <c r="BV290" s="322"/>
      <c r="BW290" s="322"/>
      <c r="BX290" s="322"/>
      <c r="BY290" s="322"/>
      <c r="BZ290" s="322"/>
    </row>
    <row r="291" spans="1:78" ht="15" customHeight="1" x14ac:dyDescent="0.2">
      <c r="A291" s="313" t="str">
        <f t="shared" ref="A291:A298" si="6">CONCATENATE("INDEC-SA - ",B291,C291,D291)</f>
        <v>INDEC-SA - 83107-1</v>
      </c>
      <c r="B291" s="313">
        <v>83107</v>
      </c>
      <c r="C291" s="316" t="s">
        <v>53</v>
      </c>
      <c r="D291" s="313">
        <v>1</v>
      </c>
      <c r="E291" s="316" t="s">
        <v>364</v>
      </c>
      <c r="H291" s="322"/>
      <c r="I291" s="322"/>
      <c r="J291" s="322"/>
      <c r="K291" s="322"/>
      <c r="L291" s="322"/>
      <c r="M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2"/>
      <c r="AN291" s="322"/>
      <c r="AO291" s="322"/>
      <c r="AP291" s="322"/>
      <c r="AQ291" s="322"/>
      <c r="AR291" s="322"/>
      <c r="AS291" s="322"/>
      <c r="AT291" s="322"/>
      <c r="AU291" s="322"/>
      <c r="AV291" s="322"/>
      <c r="AW291" s="322"/>
      <c r="AX291" s="322"/>
      <c r="AY291" s="322"/>
      <c r="AZ291" s="322"/>
      <c r="BA291" s="322"/>
      <c r="BB291" s="322"/>
      <c r="BC291" s="322"/>
      <c r="BD291" s="322"/>
      <c r="BE291" s="322"/>
      <c r="BF291" s="322"/>
      <c r="BG291" s="322"/>
      <c r="BH291" s="322"/>
      <c r="BI291" s="322"/>
      <c r="BJ291" s="322"/>
      <c r="BK291" s="322"/>
      <c r="BL291" s="322"/>
      <c r="BM291" s="322"/>
      <c r="BN291" s="322"/>
      <c r="BO291" s="322"/>
      <c r="BP291" s="322"/>
      <c r="BQ291" s="322"/>
      <c r="BR291" s="322"/>
      <c r="BS291" s="322"/>
      <c r="BT291" s="322"/>
      <c r="BU291" s="322"/>
      <c r="BV291" s="322"/>
      <c r="BW291" s="322"/>
      <c r="BX291" s="322"/>
      <c r="BY291" s="322"/>
      <c r="BZ291" s="322"/>
    </row>
    <row r="292" spans="1:78" ht="15" customHeight="1" x14ac:dyDescent="0.2">
      <c r="A292" s="313" t="str">
        <f t="shared" si="6"/>
        <v>INDEC-SA - 71240-21</v>
      </c>
      <c r="B292" s="313">
        <v>71240</v>
      </c>
      <c r="C292" s="316" t="s">
        <v>53</v>
      </c>
      <c r="D292" s="313">
        <v>21</v>
      </c>
      <c r="E292" s="316" t="s">
        <v>365</v>
      </c>
      <c r="H292" s="322"/>
      <c r="I292" s="322"/>
      <c r="J292" s="322"/>
      <c r="K292" s="322"/>
      <c r="L292" s="322"/>
      <c r="M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c r="BB292" s="322"/>
      <c r="BC292" s="322"/>
      <c r="BD292" s="322"/>
      <c r="BE292" s="322"/>
      <c r="BF292" s="322"/>
      <c r="BG292" s="322"/>
      <c r="BH292" s="322"/>
      <c r="BI292" s="322"/>
      <c r="BJ292" s="322"/>
      <c r="BK292" s="322"/>
      <c r="BL292" s="322"/>
      <c r="BM292" s="322"/>
      <c r="BN292" s="322"/>
      <c r="BO292" s="322"/>
      <c r="BP292" s="322"/>
      <c r="BQ292" s="322"/>
      <c r="BR292" s="322"/>
      <c r="BS292" s="322"/>
      <c r="BT292" s="322"/>
      <c r="BU292" s="322"/>
      <c r="BV292" s="322"/>
      <c r="BW292" s="322"/>
      <c r="BX292" s="322"/>
      <c r="BY292" s="322"/>
      <c r="BZ292" s="322"/>
    </row>
    <row r="293" spans="1:78" ht="15" customHeight="1" x14ac:dyDescent="0.2">
      <c r="A293" s="313" t="str">
        <f t="shared" si="6"/>
        <v>INDEC-SA - 71240-31</v>
      </c>
      <c r="B293" s="313">
        <v>71240</v>
      </c>
      <c r="C293" s="316" t="s">
        <v>53</v>
      </c>
      <c r="D293" s="313">
        <v>31</v>
      </c>
      <c r="E293" s="316" t="s">
        <v>366</v>
      </c>
      <c r="H293" s="322"/>
      <c r="I293" s="322"/>
      <c r="J293" s="322"/>
      <c r="K293" s="322"/>
      <c r="L293" s="322"/>
      <c r="M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2"/>
      <c r="AN293" s="322"/>
      <c r="AO293" s="322"/>
      <c r="AP293" s="322"/>
      <c r="AQ293" s="322"/>
      <c r="AR293" s="322"/>
      <c r="AS293" s="322"/>
      <c r="AT293" s="322"/>
      <c r="AU293" s="322"/>
      <c r="AV293" s="322"/>
      <c r="AW293" s="322"/>
      <c r="AX293" s="322"/>
      <c r="AY293" s="322"/>
      <c r="AZ293" s="322"/>
      <c r="BA293" s="322"/>
      <c r="BB293" s="322"/>
      <c r="BC293" s="322"/>
      <c r="BD293" s="322"/>
      <c r="BE293" s="322"/>
      <c r="BF293" s="322"/>
      <c r="BG293" s="322"/>
      <c r="BH293" s="322"/>
      <c r="BI293" s="322"/>
      <c r="BJ293" s="322"/>
      <c r="BK293" s="322"/>
      <c r="BL293" s="322"/>
      <c r="BM293" s="322"/>
      <c r="BN293" s="322"/>
      <c r="BO293" s="322"/>
      <c r="BP293" s="322"/>
      <c r="BQ293" s="322"/>
      <c r="BR293" s="322"/>
      <c r="BS293" s="322"/>
      <c r="BT293" s="322"/>
      <c r="BU293" s="322"/>
      <c r="BV293" s="322"/>
      <c r="BW293" s="322"/>
      <c r="BX293" s="322"/>
      <c r="BY293" s="322"/>
      <c r="BZ293" s="322"/>
    </row>
    <row r="294" spans="1:78" ht="15" customHeight="1" x14ac:dyDescent="0.2">
      <c r="A294" s="313" t="str">
        <f t="shared" si="6"/>
        <v>INDEC-SA - 71240-11</v>
      </c>
      <c r="B294" s="313">
        <v>71240</v>
      </c>
      <c r="C294" s="316" t="s">
        <v>53</v>
      </c>
      <c r="D294" s="313">
        <v>11</v>
      </c>
      <c r="E294" s="316" t="s">
        <v>367</v>
      </c>
      <c r="H294" s="322"/>
      <c r="I294" s="322"/>
      <c r="J294" s="322"/>
      <c r="K294" s="322"/>
      <c r="L294" s="322"/>
      <c r="M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c r="BB294" s="322"/>
      <c r="BC294" s="322"/>
      <c r="BD294" s="322"/>
      <c r="BE294" s="322"/>
      <c r="BF294" s="322"/>
      <c r="BG294" s="322"/>
      <c r="BH294" s="322"/>
      <c r="BI294" s="322"/>
      <c r="BJ294" s="322"/>
      <c r="BK294" s="322"/>
      <c r="BL294" s="322"/>
      <c r="BM294" s="322"/>
      <c r="BN294" s="322"/>
      <c r="BO294" s="322"/>
      <c r="BP294" s="322"/>
      <c r="BQ294" s="322"/>
      <c r="BR294" s="322"/>
      <c r="BS294" s="322"/>
      <c r="BT294" s="322"/>
      <c r="BU294" s="322"/>
      <c r="BV294" s="322"/>
      <c r="BW294" s="322"/>
      <c r="BX294" s="322"/>
      <c r="BY294" s="322"/>
      <c r="BZ294" s="322"/>
    </row>
    <row r="295" spans="1:78" ht="15" customHeight="1" x14ac:dyDescent="0.2">
      <c r="A295" s="313" t="str">
        <f t="shared" si="6"/>
        <v>INDEC-SA - 74110-11</v>
      </c>
      <c r="B295" s="313">
        <v>74110</v>
      </c>
      <c r="C295" s="316" t="s">
        <v>53</v>
      </c>
      <c r="D295" s="313">
        <v>11</v>
      </c>
      <c r="E295" s="316" t="s">
        <v>368</v>
      </c>
      <c r="H295" s="322"/>
      <c r="I295" s="322"/>
      <c r="J295" s="322"/>
      <c r="K295" s="322"/>
      <c r="L295" s="322"/>
      <c r="M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2"/>
      <c r="AN295" s="322"/>
      <c r="AO295" s="322"/>
      <c r="AP295" s="322"/>
      <c r="AQ295" s="322"/>
      <c r="AR295" s="322"/>
      <c r="AS295" s="322"/>
      <c r="AT295" s="322"/>
      <c r="AU295" s="322"/>
      <c r="AV295" s="322"/>
      <c r="AW295" s="322"/>
      <c r="AX295" s="322"/>
      <c r="AY295" s="322"/>
      <c r="AZ295" s="322"/>
      <c r="BA295" s="322"/>
      <c r="BB295" s="322"/>
      <c r="BC295" s="322"/>
      <c r="BD295" s="322"/>
      <c r="BE295" s="322"/>
      <c r="BF295" s="322"/>
      <c r="BG295" s="322"/>
      <c r="BH295" s="322"/>
      <c r="BI295" s="322"/>
      <c r="BJ295" s="322"/>
      <c r="BK295" s="322"/>
      <c r="BL295" s="322"/>
      <c r="BM295" s="322"/>
      <c r="BN295" s="322"/>
      <c r="BO295" s="322"/>
      <c r="BP295" s="322"/>
      <c r="BQ295" s="322"/>
      <c r="BR295" s="322"/>
      <c r="BS295" s="322"/>
      <c r="BT295" s="322"/>
      <c r="BU295" s="322"/>
      <c r="BV295" s="322"/>
      <c r="BW295" s="322"/>
      <c r="BX295" s="322"/>
      <c r="BY295" s="322"/>
      <c r="BZ295" s="322"/>
    </row>
    <row r="296" spans="1:78" ht="15" customHeight="1" x14ac:dyDescent="0.2">
      <c r="A296" s="313" t="str">
        <f t="shared" si="6"/>
        <v>INDEC-SA - 71233-11</v>
      </c>
      <c r="B296" s="313">
        <v>71233</v>
      </c>
      <c r="C296" s="316" t="s">
        <v>53</v>
      </c>
      <c r="D296" s="313">
        <v>11</v>
      </c>
      <c r="E296" s="316" t="s">
        <v>369</v>
      </c>
      <c r="H296" s="322"/>
      <c r="I296" s="322"/>
      <c r="J296" s="322"/>
      <c r="K296" s="322"/>
      <c r="L296" s="322"/>
      <c r="M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c r="BB296" s="322"/>
      <c r="BC296" s="322"/>
      <c r="BD296" s="322"/>
      <c r="BE296" s="322"/>
      <c r="BF296" s="322"/>
      <c r="BG296" s="322"/>
      <c r="BH296" s="322"/>
      <c r="BI296" s="322"/>
      <c r="BJ296" s="322"/>
      <c r="BK296" s="322"/>
      <c r="BL296" s="322"/>
      <c r="BM296" s="322"/>
      <c r="BN296" s="322"/>
      <c r="BO296" s="322"/>
      <c r="BP296" s="322"/>
      <c r="BQ296" s="322"/>
      <c r="BR296" s="322"/>
      <c r="BS296" s="322"/>
      <c r="BT296" s="322"/>
      <c r="BU296" s="322"/>
      <c r="BV296" s="322"/>
      <c r="BW296" s="322"/>
      <c r="BX296" s="322"/>
      <c r="BY296" s="322"/>
      <c r="BZ296" s="322"/>
    </row>
    <row r="297" spans="1:78" ht="15" customHeight="1" x14ac:dyDescent="0.2">
      <c r="A297" s="313" t="str">
        <f t="shared" si="6"/>
        <v>INDEC-SA - 51800-11</v>
      </c>
      <c r="B297" s="313">
        <v>51800</v>
      </c>
      <c r="C297" s="316" t="s">
        <v>53</v>
      </c>
      <c r="D297" s="313">
        <v>11</v>
      </c>
      <c r="E297" s="340" t="s">
        <v>370</v>
      </c>
      <c r="H297" s="322"/>
      <c r="I297" s="322"/>
      <c r="J297" s="322"/>
      <c r="K297" s="322"/>
      <c r="L297" s="322"/>
      <c r="M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2"/>
      <c r="AN297" s="322"/>
      <c r="AO297" s="322"/>
      <c r="AP297" s="322"/>
      <c r="AQ297" s="322"/>
      <c r="AR297" s="322"/>
      <c r="AS297" s="322"/>
      <c r="AT297" s="322"/>
      <c r="AU297" s="322"/>
      <c r="AV297" s="322"/>
      <c r="AW297" s="322"/>
      <c r="AX297" s="322"/>
      <c r="AY297" s="322"/>
      <c r="AZ297" s="322"/>
      <c r="BA297" s="322"/>
      <c r="BB297" s="322"/>
      <c r="BC297" s="322"/>
      <c r="BD297" s="322"/>
      <c r="BE297" s="322"/>
      <c r="BF297" s="322"/>
      <c r="BG297" s="322"/>
      <c r="BH297" s="322"/>
      <c r="BI297" s="322"/>
      <c r="BJ297" s="322"/>
      <c r="BK297" s="322"/>
      <c r="BL297" s="322"/>
      <c r="BM297" s="322"/>
      <c r="BN297" s="322"/>
      <c r="BO297" s="322"/>
      <c r="BP297" s="322"/>
      <c r="BQ297" s="322"/>
      <c r="BR297" s="322"/>
      <c r="BS297" s="322"/>
      <c r="BT297" s="322"/>
      <c r="BU297" s="322"/>
      <c r="BV297" s="322"/>
      <c r="BW297" s="322"/>
      <c r="BX297" s="322"/>
      <c r="BY297" s="322"/>
      <c r="BZ297" s="322"/>
    </row>
    <row r="298" spans="1:78" ht="15" customHeight="1" x14ac:dyDescent="0.2">
      <c r="A298" s="313" t="str">
        <f t="shared" si="6"/>
        <v>INDEC-SA - 51800-21</v>
      </c>
      <c r="B298" s="313">
        <v>51800</v>
      </c>
      <c r="C298" s="316" t="s">
        <v>53</v>
      </c>
      <c r="D298" s="313">
        <v>21</v>
      </c>
      <c r="E298" s="316" t="s">
        <v>371</v>
      </c>
      <c r="H298" s="322"/>
      <c r="I298" s="322"/>
      <c r="J298" s="322"/>
      <c r="K298" s="322"/>
      <c r="L298" s="322"/>
      <c r="M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c r="BB298" s="322"/>
      <c r="BC298" s="322"/>
      <c r="BD298" s="322"/>
      <c r="BE298" s="322"/>
      <c r="BF298" s="322"/>
      <c r="BG298" s="322"/>
      <c r="BH298" s="322"/>
      <c r="BI298" s="322"/>
      <c r="BJ298" s="322"/>
      <c r="BK298" s="322"/>
      <c r="BL298" s="322"/>
      <c r="BM298" s="322"/>
      <c r="BN298" s="322"/>
      <c r="BO298" s="322"/>
      <c r="BP298" s="322"/>
      <c r="BQ298" s="322"/>
      <c r="BR298" s="322"/>
      <c r="BS298" s="322"/>
      <c r="BT298" s="322"/>
      <c r="BU298" s="322"/>
      <c r="BV298" s="322"/>
      <c r="BW298" s="322"/>
      <c r="BX298" s="322"/>
      <c r="BY298" s="322"/>
      <c r="BZ298" s="322"/>
    </row>
    <row r="299" spans="1:78" ht="15" customHeight="1" x14ac:dyDescent="0.2">
      <c r="H299" s="322"/>
      <c r="I299" s="322"/>
      <c r="J299" s="322"/>
      <c r="K299" s="322"/>
      <c r="L299" s="322"/>
      <c r="M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2"/>
      <c r="AY299" s="322"/>
      <c r="AZ299" s="322"/>
      <c r="BA299" s="322"/>
      <c r="BB299" s="322"/>
      <c r="BC299" s="322"/>
      <c r="BD299" s="322"/>
      <c r="BE299" s="322"/>
      <c r="BF299" s="322"/>
      <c r="BG299" s="322"/>
      <c r="BH299" s="322"/>
      <c r="BI299" s="322"/>
      <c r="BJ299" s="322"/>
      <c r="BK299" s="322"/>
      <c r="BL299" s="322"/>
      <c r="BM299" s="322"/>
      <c r="BN299" s="322"/>
      <c r="BO299" s="322"/>
      <c r="BP299" s="322"/>
      <c r="BQ299" s="322"/>
      <c r="BR299" s="322"/>
      <c r="BS299" s="322"/>
      <c r="BT299" s="322"/>
      <c r="BU299" s="322"/>
      <c r="BV299" s="322"/>
      <c r="BW299" s="322"/>
      <c r="BX299" s="322"/>
      <c r="BY299" s="322"/>
      <c r="BZ299" s="322"/>
    </row>
    <row r="300" spans="1:78" ht="15" customHeight="1" x14ac:dyDescent="0.2">
      <c r="H300" s="322"/>
      <c r="I300" s="322"/>
      <c r="J300" s="322"/>
      <c r="K300" s="322"/>
      <c r="L300" s="322"/>
      <c r="M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2"/>
      <c r="AN300" s="322"/>
      <c r="AO300" s="322"/>
      <c r="AP300" s="322"/>
      <c r="AQ300" s="322"/>
      <c r="AR300" s="322"/>
      <c r="AS300" s="322"/>
      <c r="AT300" s="322"/>
      <c r="AU300" s="322"/>
      <c r="AV300" s="322"/>
      <c r="AW300" s="322"/>
      <c r="AX300" s="322"/>
      <c r="AY300" s="322"/>
      <c r="AZ300" s="322"/>
      <c r="BA300" s="322"/>
      <c r="BB300" s="322"/>
      <c r="BC300" s="322"/>
      <c r="BD300" s="322"/>
      <c r="BE300" s="322"/>
      <c r="BF300" s="322"/>
      <c r="BG300" s="322"/>
      <c r="BH300" s="322"/>
      <c r="BI300" s="322"/>
      <c r="BJ300" s="322"/>
      <c r="BK300" s="322"/>
      <c r="BL300" s="322"/>
      <c r="BM300" s="322"/>
      <c r="BN300" s="322"/>
      <c r="BO300" s="322"/>
      <c r="BP300" s="322"/>
      <c r="BQ300" s="322"/>
      <c r="BR300" s="322"/>
      <c r="BS300" s="322"/>
      <c r="BT300" s="322"/>
      <c r="BU300" s="322"/>
      <c r="BV300" s="322"/>
      <c r="BW300" s="322"/>
      <c r="BX300" s="322"/>
      <c r="BY300" s="322"/>
      <c r="BZ300" s="322"/>
    </row>
    <row r="301" spans="1:78" ht="15" customHeight="1" x14ac:dyDescent="0.2">
      <c r="A301" s="341"/>
      <c r="B301" s="315" t="s">
        <v>511</v>
      </c>
      <c r="C301" s="341"/>
      <c r="D301" s="342"/>
      <c r="E301" s="341"/>
      <c r="F301" s="341"/>
      <c r="G301" s="341"/>
      <c r="H301" s="322"/>
      <c r="I301" s="322"/>
      <c r="J301" s="322"/>
      <c r="K301" s="322"/>
      <c r="L301" s="322"/>
      <c r="M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c r="BF301" s="322"/>
      <c r="BG301" s="322"/>
      <c r="BH301" s="322"/>
      <c r="BI301" s="322"/>
      <c r="BJ301" s="322"/>
      <c r="BK301" s="322"/>
      <c r="BL301" s="322"/>
      <c r="BM301" s="322"/>
      <c r="BN301" s="322"/>
      <c r="BO301" s="322"/>
      <c r="BP301" s="322"/>
      <c r="BQ301" s="322"/>
      <c r="BR301" s="322"/>
      <c r="BS301" s="322"/>
      <c r="BT301" s="322"/>
      <c r="BU301" s="322"/>
      <c r="BV301" s="322"/>
      <c r="BW301" s="322"/>
      <c r="BX301" s="322"/>
      <c r="BY301" s="322"/>
      <c r="BZ301" s="322"/>
    </row>
    <row r="302" spans="1:78" ht="15" customHeight="1" x14ac:dyDescent="0.2">
      <c r="H302" s="322"/>
      <c r="I302" s="322"/>
      <c r="J302" s="322"/>
      <c r="K302" s="322"/>
      <c r="L302" s="322"/>
      <c r="M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c r="BB302" s="322"/>
      <c r="BC302" s="322"/>
      <c r="BD302" s="322"/>
      <c r="BE302" s="322"/>
      <c r="BF302" s="322"/>
      <c r="BG302" s="322"/>
      <c r="BH302" s="322"/>
      <c r="BI302" s="322"/>
      <c r="BJ302" s="322"/>
      <c r="BK302" s="322"/>
      <c r="BL302" s="322"/>
      <c r="BM302" s="322"/>
      <c r="BN302" s="322"/>
      <c r="BO302" s="322"/>
      <c r="BP302" s="322"/>
      <c r="BQ302" s="322"/>
      <c r="BR302" s="322"/>
      <c r="BS302" s="322"/>
      <c r="BT302" s="322"/>
      <c r="BU302" s="322"/>
      <c r="BV302" s="322"/>
      <c r="BW302" s="322"/>
      <c r="BX302" s="322"/>
      <c r="BY302" s="322"/>
      <c r="BZ302" s="322"/>
    </row>
    <row r="303" spans="1:78" ht="15" customHeight="1" x14ac:dyDescent="0.2">
      <c r="A303" s="430" t="s">
        <v>351</v>
      </c>
      <c r="B303" s="430" t="s">
        <v>50</v>
      </c>
      <c r="C303" s="430"/>
      <c r="D303" s="430"/>
      <c r="E303" s="430" t="s">
        <v>51</v>
      </c>
      <c r="H303" s="322"/>
      <c r="I303" s="322"/>
      <c r="J303" s="322"/>
      <c r="K303" s="322"/>
      <c r="L303" s="322"/>
      <c r="M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2"/>
      <c r="AN303" s="322"/>
      <c r="AO303" s="322"/>
      <c r="AP303" s="322"/>
      <c r="AQ303" s="322"/>
      <c r="AR303" s="322"/>
      <c r="AS303" s="322"/>
      <c r="AT303" s="322"/>
      <c r="AU303" s="322"/>
      <c r="AV303" s="322"/>
      <c r="AW303" s="322"/>
      <c r="AX303" s="322"/>
      <c r="AY303" s="322"/>
      <c r="AZ303" s="322"/>
      <c r="BA303" s="322"/>
      <c r="BB303" s="322"/>
      <c r="BC303" s="322"/>
      <c r="BD303" s="322"/>
      <c r="BE303" s="322"/>
      <c r="BF303" s="322"/>
      <c r="BG303" s="322"/>
      <c r="BH303" s="322"/>
      <c r="BI303" s="322"/>
      <c r="BJ303" s="322"/>
      <c r="BK303" s="322"/>
      <c r="BL303" s="322"/>
      <c r="BM303" s="322"/>
      <c r="BN303" s="322"/>
      <c r="BO303" s="322"/>
      <c r="BP303" s="322"/>
      <c r="BQ303" s="322"/>
      <c r="BR303" s="322"/>
      <c r="BS303" s="322"/>
      <c r="BT303" s="322"/>
      <c r="BU303" s="322"/>
      <c r="BV303" s="322"/>
      <c r="BW303" s="322"/>
      <c r="BX303" s="322"/>
      <c r="BY303" s="322"/>
      <c r="BZ303" s="322"/>
    </row>
    <row r="304" spans="1:78" ht="15" customHeight="1" x14ac:dyDescent="0.2">
      <c r="A304" s="430"/>
      <c r="B304" s="430" t="s">
        <v>52</v>
      </c>
      <c r="C304" s="430"/>
      <c r="D304" s="430"/>
      <c r="E304" s="430"/>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2"/>
      <c r="AN304" s="322"/>
      <c r="AO304" s="322"/>
      <c r="AP304" s="322"/>
      <c r="AQ304" s="322"/>
      <c r="AR304" s="322"/>
      <c r="AS304" s="322"/>
      <c r="AT304" s="322"/>
      <c r="AU304" s="322"/>
      <c r="AV304" s="322"/>
      <c r="AW304" s="322"/>
      <c r="AX304" s="322"/>
      <c r="AY304" s="322"/>
      <c r="AZ304" s="322"/>
      <c r="BA304" s="322"/>
      <c r="BB304" s="322"/>
      <c r="BC304" s="322"/>
      <c r="BD304" s="322"/>
      <c r="BE304" s="322"/>
      <c r="BF304" s="322"/>
      <c r="BG304" s="322"/>
      <c r="BH304" s="322"/>
      <c r="BI304" s="322"/>
      <c r="BJ304" s="322"/>
      <c r="BK304" s="322"/>
      <c r="BL304" s="322"/>
      <c r="BM304" s="322"/>
      <c r="BN304" s="322"/>
      <c r="BO304" s="322"/>
      <c r="BP304" s="322"/>
      <c r="BQ304" s="322"/>
      <c r="BR304" s="322"/>
      <c r="BS304" s="322"/>
      <c r="BT304" s="322"/>
      <c r="BU304" s="322"/>
      <c r="BV304" s="322"/>
      <c r="BW304" s="322"/>
      <c r="BX304" s="322"/>
      <c r="BY304" s="322"/>
      <c r="BZ304" s="322"/>
    </row>
    <row r="305" spans="1:78" ht="15" customHeight="1" x14ac:dyDescent="0.2">
      <c r="A305" s="319"/>
      <c r="B305" s="319"/>
      <c r="C305" s="319"/>
      <c r="D305" s="319"/>
      <c r="E305" s="319"/>
      <c r="H305" s="322"/>
      <c r="I305" s="322"/>
      <c r="J305" s="322"/>
      <c r="K305" s="322"/>
      <c r="L305" s="322"/>
      <c r="M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322"/>
      <c r="BB305" s="322"/>
      <c r="BC305" s="322"/>
      <c r="BD305" s="322"/>
      <c r="BE305" s="322"/>
      <c r="BF305" s="322"/>
      <c r="BG305" s="322"/>
      <c r="BH305" s="322"/>
      <c r="BI305" s="322"/>
      <c r="BJ305" s="322"/>
      <c r="BK305" s="322"/>
      <c r="BL305" s="322"/>
      <c r="BM305" s="322"/>
      <c r="BN305" s="322"/>
      <c r="BO305" s="322"/>
      <c r="BP305" s="322"/>
      <c r="BQ305" s="322"/>
      <c r="BR305" s="322"/>
      <c r="BS305" s="322"/>
      <c r="BT305" s="322"/>
      <c r="BU305" s="322"/>
      <c r="BV305" s="322"/>
      <c r="BW305" s="322"/>
      <c r="BX305" s="322"/>
      <c r="BY305" s="322"/>
      <c r="BZ305" s="322"/>
    </row>
    <row r="306" spans="1:78" ht="15" customHeight="1" x14ac:dyDescent="0.2">
      <c r="A306" s="313" t="str">
        <f t="shared" ref="A306:A369" si="7">CONCATENATE("INDEC-PB - ",B306,C306,D306)</f>
        <v>INDEC-PB - 42120-1</v>
      </c>
      <c r="B306" s="313">
        <v>42120</v>
      </c>
      <c r="C306" s="316" t="s">
        <v>53</v>
      </c>
      <c r="D306" s="313">
        <v>1</v>
      </c>
      <c r="E306" s="343" t="s">
        <v>372</v>
      </c>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322"/>
      <c r="BB306" s="322"/>
      <c r="BC306" s="322"/>
      <c r="BD306" s="322"/>
      <c r="BE306" s="322"/>
      <c r="BF306" s="322"/>
      <c r="BG306" s="322"/>
      <c r="BH306" s="322"/>
      <c r="BI306" s="322"/>
      <c r="BJ306" s="322"/>
      <c r="BK306" s="322"/>
      <c r="BL306" s="322"/>
      <c r="BM306" s="322"/>
      <c r="BN306" s="322"/>
      <c r="BO306" s="322"/>
      <c r="BP306" s="322"/>
      <c r="BQ306" s="322"/>
      <c r="BR306" s="322"/>
      <c r="BS306" s="322"/>
      <c r="BT306" s="322"/>
      <c r="BU306" s="322"/>
      <c r="BV306" s="322"/>
      <c r="BW306" s="322"/>
      <c r="BX306" s="322"/>
      <c r="BY306" s="322"/>
      <c r="BZ306" s="322"/>
    </row>
    <row r="307" spans="1:78" ht="15" customHeight="1" x14ac:dyDescent="0.2">
      <c r="A307" s="313" t="str">
        <f t="shared" si="7"/>
        <v>INDEC-PB - 42120-2</v>
      </c>
      <c r="B307" s="313">
        <v>42120</v>
      </c>
      <c r="C307" s="316" t="s">
        <v>53</v>
      </c>
      <c r="D307" s="313">
        <v>2</v>
      </c>
      <c r="E307" s="343" t="s">
        <v>373</v>
      </c>
      <c r="G307" s="316" t="s">
        <v>1452</v>
      </c>
      <c r="H307" s="322"/>
      <c r="I307" s="322"/>
      <c r="J307" s="322"/>
      <c r="K307" s="322"/>
      <c r="L307" s="322"/>
      <c r="M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322"/>
      <c r="BB307" s="322"/>
      <c r="BC307" s="322"/>
      <c r="BD307" s="322"/>
      <c r="BE307" s="322"/>
      <c r="BF307" s="322"/>
      <c r="BG307" s="322"/>
      <c r="BH307" s="322"/>
      <c r="BI307" s="322"/>
      <c r="BJ307" s="322"/>
      <c r="BK307" s="322"/>
      <c r="BL307" s="322"/>
      <c r="BM307" s="322"/>
      <c r="BN307" s="322"/>
      <c r="BO307" s="322"/>
      <c r="BP307" s="322"/>
      <c r="BQ307" s="322"/>
      <c r="BR307" s="322"/>
      <c r="BS307" s="322"/>
      <c r="BT307" s="322"/>
      <c r="BU307" s="322"/>
      <c r="BV307" s="322"/>
      <c r="BW307" s="322"/>
      <c r="BX307" s="322"/>
      <c r="BY307" s="322"/>
      <c r="BZ307" s="322"/>
    </row>
    <row r="308" spans="1:78" ht="15" customHeight="1" x14ac:dyDescent="0.2">
      <c r="A308" s="313" t="str">
        <f t="shared" si="7"/>
        <v>INDEC-PB - 37910-1</v>
      </c>
      <c r="B308" s="313">
        <v>37910</v>
      </c>
      <c r="C308" s="316" t="s">
        <v>53</v>
      </c>
      <c r="D308" s="313">
        <v>1</v>
      </c>
      <c r="E308" s="343" t="s">
        <v>374</v>
      </c>
      <c r="H308" s="322"/>
      <c r="I308" s="322"/>
      <c r="J308" s="322"/>
      <c r="K308" s="322"/>
      <c r="L308" s="322"/>
      <c r="M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22"/>
      <c r="BB308" s="322"/>
      <c r="BC308" s="322"/>
      <c r="BD308" s="322"/>
      <c r="BE308" s="322"/>
      <c r="BF308" s="322"/>
      <c r="BG308" s="322"/>
      <c r="BH308" s="322"/>
      <c r="BI308" s="322"/>
      <c r="BJ308" s="322"/>
      <c r="BK308" s="322"/>
      <c r="BL308" s="322"/>
      <c r="BM308" s="322"/>
      <c r="BN308" s="322"/>
      <c r="BO308" s="322"/>
      <c r="BP308" s="322"/>
      <c r="BQ308" s="322"/>
      <c r="BR308" s="322"/>
      <c r="BS308" s="322"/>
      <c r="BT308" s="322"/>
      <c r="BU308" s="322"/>
      <c r="BV308" s="322"/>
      <c r="BW308" s="322"/>
      <c r="BX308" s="322"/>
      <c r="BY308" s="322"/>
      <c r="BZ308" s="322"/>
    </row>
    <row r="309" spans="1:78" ht="15" customHeight="1" x14ac:dyDescent="0.2">
      <c r="A309" s="313" t="str">
        <f t="shared" si="7"/>
        <v>INDEC-PB - 42921-4</v>
      </c>
      <c r="B309" s="313">
        <v>42921</v>
      </c>
      <c r="C309" s="316" t="s">
        <v>53</v>
      </c>
      <c r="D309" s="313">
        <v>4</v>
      </c>
      <c r="E309" s="343" t="s">
        <v>375</v>
      </c>
      <c r="H309" s="322"/>
      <c r="I309" s="322"/>
      <c r="J309" s="322"/>
      <c r="K309" s="322"/>
      <c r="L309" s="322"/>
      <c r="M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322"/>
      <c r="BB309" s="322"/>
      <c r="BC309" s="322"/>
      <c r="BD309" s="322"/>
      <c r="BE309" s="322"/>
      <c r="BF309" s="322"/>
      <c r="BG309" s="322"/>
      <c r="BH309" s="322"/>
      <c r="BI309" s="322"/>
      <c r="BJ309" s="322"/>
      <c r="BK309" s="322"/>
      <c r="BL309" s="322"/>
      <c r="BM309" s="322"/>
      <c r="BN309" s="322"/>
      <c r="BO309" s="322"/>
      <c r="BP309" s="322"/>
      <c r="BQ309" s="322"/>
      <c r="BR309" s="322"/>
      <c r="BS309" s="322"/>
      <c r="BT309" s="322"/>
      <c r="BU309" s="322"/>
      <c r="BV309" s="322"/>
      <c r="BW309" s="322"/>
      <c r="BX309" s="322"/>
      <c r="BY309" s="322"/>
      <c r="BZ309" s="322"/>
    </row>
    <row r="310" spans="1:78" ht="15" customHeight="1" x14ac:dyDescent="0.2">
      <c r="A310" s="313" t="str">
        <f t="shared" si="7"/>
        <v>INDEC-PB - 44251-1</v>
      </c>
      <c r="B310" s="313">
        <v>44251</v>
      </c>
      <c r="C310" s="316" t="s">
        <v>53</v>
      </c>
      <c r="D310" s="313">
        <v>1</v>
      </c>
      <c r="E310" s="343" t="s">
        <v>376</v>
      </c>
      <c r="H310" s="322"/>
      <c r="I310" s="322"/>
      <c r="J310" s="322"/>
      <c r="K310" s="322"/>
      <c r="L310" s="322"/>
      <c r="M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322"/>
      <c r="BB310" s="322"/>
      <c r="BC310" s="322"/>
      <c r="BD310" s="322"/>
      <c r="BE310" s="322"/>
      <c r="BF310" s="322"/>
      <c r="BG310" s="322"/>
      <c r="BH310" s="322"/>
      <c r="BI310" s="322"/>
      <c r="BJ310" s="322"/>
      <c r="BK310" s="322"/>
      <c r="BL310" s="322"/>
      <c r="BM310" s="322"/>
      <c r="BN310" s="322"/>
      <c r="BO310" s="322"/>
      <c r="BP310" s="322"/>
      <c r="BQ310" s="322"/>
      <c r="BR310" s="322"/>
      <c r="BS310" s="322"/>
      <c r="BT310" s="322"/>
      <c r="BU310" s="322"/>
      <c r="BV310" s="322"/>
      <c r="BW310" s="322"/>
      <c r="BX310" s="322"/>
      <c r="BY310" s="322"/>
      <c r="BZ310" s="322"/>
    </row>
    <row r="311" spans="1:78" ht="15" customHeight="1" x14ac:dyDescent="0.2">
      <c r="A311" s="313" t="str">
        <f t="shared" si="7"/>
        <v>INDEC-PB - 42922-1</v>
      </c>
      <c r="B311" s="313">
        <v>42922</v>
      </c>
      <c r="C311" s="316" t="s">
        <v>53</v>
      </c>
      <c r="D311" s="313">
        <v>1</v>
      </c>
      <c r="E311" s="343" t="s">
        <v>377</v>
      </c>
      <c r="H311" s="322"/>
      <c r="I311" s="322"/>
      <c r="J311" s="322"/>
      <c r="K311" s="322"/>
      <c r="L311" s="322"/>
      <c r="M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c r="BC311" s="322"/>
      <c r="BD311" s="322"/>
      <c r="BE311" s="322"/>
      <c r="BF311" s="322"/>
      <c r="BG311" s="322"/>
      <c r="BH311" s="322"/>
      <c r="BI311" s="322"/>
      <c r="BJ311" s="322"/>
      <c r="BK311" s="322"/>
      <c r="BL311" s="322"/>
      <c r="BM311" s="322"/>
      <c r="BN311" s="322"/>
      <c r="BO311" s="322"/>
      <c r="BP311" s="322"/>
      <c r="BQ311" s="322"/>
      <c r="BR311" s="322"/>
      <c r="BS311" s="322"/>
      <c r="BT311" s="322"/>
      <c r="BU311" s="322"/>
      <c r="BV311" s="322"/>
      <c r="BW311" s="322"/>
      <c r="BX311" s="322"/>
      <c r="BY311" s="322"/>
      <c r="BZ311" s="322"/>
    </row>
    <row r="312" spans="1:78" ht="15" customHeight="1" x14ac:dyDescent="0.2">
      <c r="A312" s="313" t="str">
        <f t="shared" si="7"/>
        <v>INDEC-PB - 33380-1</v>
      </c>
      <c r="B312" s="313">
        <v>33380</v>
      </c>
      <c r="C312" s="316" t="s">
        <v>53</v>
      </c>
      <c r="D312" s="313">
        <v>1</v>
      </c>
      <c r="E312" s="343" t="s">
        <v>378</v>
      </c>
      <c r="H312" s="322"/>
      <c r="I312" s="322"/>
      <c r="J312" s="322"/>
      <c r="K312" s="322"/>
      <c r="L312" s="322"/>
      <c r="M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c r="BC312" s="322"/>
      <c r="BD312" s="322"/>
      <c r="BE312" s="322"/>
      <c r="BF312" s="322"/>
      <c r="BG312" s="322"/>
      <c r="BH312" s="322"/>
      <c r="BI312" s="322"/>
      <c r="BJ312" s="322"/>
      <c r="BK312" s="322"/>
      <c r="BL312" s="322"/>
      <c r="BM312" s="322"/>
      <c r="BN312" s="322"/>
      <c r="BO312" s="322"/>
      <c r="BP312" s="322"/>
      <c r="BQ312" s="322"/>
      <c r="BR312" s="322"/>
      <c r="BS312" s="322"/>
      <c r="BT312" s="322"/>
      <c r="BU312" s="322"/>
      <c r="BV312" s="322"/>
      <c r="BW312" s="322"/>
      <c r="BX312" s="322"/>
      <c r="BY312" s="322"/>
      <c r="BZ312" s="322"/>
    </row>
    <row r="313" spans="1:78" ht="15" customHeight="1" x14ac:dyDescent="0.2">
      <c r="A313" s="313" t="str">
        <f t="shared" si="7"/>
        <v>INDEC-PB - 49229-1</v>
      </c>
      <c r="B313" s="313">
        <v>49229</v>
      </c>
      <c r="C313" s="316" t="s">
        <v>53</v>
      </c>
      <c r="D313" s="313">
        <v>1</v>
      </c>
      <c r="E313" s="343" t="s">
        <v>379</v>
      </c>
      <c r="H313" s="322"/>
      <c r="I313" s="322"/>
      <c r="J313" s="322"/>
      <c r="K313" s="322"/>
      <c r="L313" s="322"/>
      <c r="M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c r="BF313" s="322"/>
      <c r="BG313" s="322"/>
      <c r="BH313" s="322"/>
      <c r="BI313" s="322"/>
      <c r="BJ313" s="322"/>
      <c r="BK313" s="322"/>
      <c r="BL313" s="322"/>
      <c r="BM313" s="322"/>
      <c r="BN313" s="322"/>
      <c r="BO313" s="322"/>
      <c r="BP313" s="322"/>
      <c r="BQ313" s="322"/>
      <c r="BR313" s="322"/>
      <c r="BS313" s="322"/>
      <c r="BT313" s="322"/>
      <c r="BU313" s="322"/>
      <c r="BV313" s="322"/>
      <c r="BW313" s="322"/>
      <c r="BX313" s="322"/>
      <c r="BY313" s="322"/>
      <c r="BZ313" s="322"/>
    </row>
    <row r="314" spans="1:78" ht="15" customHeight="1" x14ac:dyDescent="0.2">
      <c r="A314" s="313" t="str">
        <f t="shared" si="7"/>
        <v>INDEC-PB - 46420-1</v>
      </c>
      <c r="B314" s="313">
        <v>46420</v>
      </c>
      <c r="C314" s="316" t="s">
        <v>53</v>
      </c>
      <c r="D314" s="313">
        <v>1</v>
      </c>
      <c r="E314" s="343" t="s">
        <v>380</v>
      </c>
      <c r="H314" s="322"/>
      <c r="I314" s="322"/>
      <c r="J314" s="322"/>
      <c r="K314" s="322"/>
      <c r="L314" s="322"/>
      <c r="M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c r="BC314" s="322"/>
      <c r="BD314" s="322"/>
      <c r="BE314" s="322"/>
      <c r="BF314" s="322"/>
      <c r="BG314" s="322"/>
      <c r="BH314" s="322"/>
      <c r="BI314" s="322"/>
      <c r="BJ314" s="322"/>
      <c r="BK314" s="322"/>
      <c r="BL314" s="322"/>
      <c r="BM314" s="322"/>
      <c r="BN314" s="322"/>
      <c r="BO314" s="322"/>
      <c r="BP314" s="322"/>
      <c r="BQ314" s="322"/>
      <c r="BR314" s="322"/>
      <c r="BS314" s="322"/>
      <c r="BT314" s="322"/>
      <c r="BU314" s="322"/>
      <c r="BV314" s="322"/>
      <c r="BW314" s="322"/>
      <c r="BX314" s="322"/>
      <c r="BY314" s="322"/>
      <c r="BZ314" s="322"/>
    </row>
    <row r="315" spans="1:78" ht="15" customHeight="1" x14ac:dyDescent="0.2">
      <c r="A315" s="313" t="str">
        <f t="shared" si="7"/>
        <v>INDEC-PB - 41263-1</v>
      </c>
      <c r="B315" s="313">
        <v>41263</v>
      </c>
      <c r="C315" s="316" t="s">
        <v>53</v>
      </c>
      <c r="D315" s="313">
        <v>1</v>
      </c>
      <c r="E315" s="343" t="s">
        <v>381</v>
      </c>
      <c r="G315" s="316" t="s">
        <v>1453</v>
      </c>
      <c r="H315" s="322"/>
      <c r="I315" s="322"/>
      <c r="J315" s="322"/>
      <c r="K315" s="322"/>
      <c r="L315" s="322"/>
      <c r="M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c r="BF315" s="322"/>
      <c r="BG315" s="322"/>
      <c r="BH315" s="322"/>
      <c r="BI315" s="322"/>
      <c r="BJ315" s="322"/>
      <c r="BK315" s="322"/>
      <c r="BL315" s="322"/>
      <c r="BM315" s="322"/>
      <c r="BN315" s="322"/>
      <c r="BO315" s="322"/>
      <c r="BP315" s="322"/>
      <c r="BQ315" s="322"/>
      <c r="BR315" s="322"/>
      <c r="BS315" s="322"/>
      <c r="BT315" s="322"/>
      <c r="BU315" s="322"/>
      <c r="BV315" s="322"/>
      <c r="BW315" s="322"/>
      <c r="BX315" s="322"/>
      <c r="BY315" s="322"/>
      <c r="BZ315" s="322"/>
    </row>
    <row r="316" spans="1:78" s="326" customFormat="1" ht="15" customHeight="1" x14ac:dyDescent="0.2">
      <c r="A316" s="324" t="str">
        <f t="shared" si="7"/>
        <v>INDEC-PB - 41241-1</v>
      </c>
      <c r="B316" s="324">
        <v>41241</v>
      </c>
      <c r="C316" s="326" t="s">
        <v>53</v>
      </c>
      <c r="D316" s="324">
        <v>1</v>
      </c>
      <c r="E316" s="344" t="s">
        <v>382</v>
      </c>
      <c r="G316" s="326" t="s">
        <v>1453</v>
      </c>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c r="AH316" s="327"/>
      <c r="AI316" s="327"/>
      <c r="AJ316" s="327"/>
      <c r="AK316" s="327"/>
      <c r="AL316" s="327"/>
      <c r="AM316" s="327"/>
      <c r="AN316" s="327"/>
      <c r="AO316" s="327"/>
      <c r="AP316" s="327"/>
      <c r="AQ316" s="327"/>
      <c r="AR316" s="327"/>
      <c r="AS316" s="327"/>
      <c r="AT316" s="327"/>
      <c r="AU316" s="327"/>
      <c r="AV316" s="327"/>
      <c r="AW316" s="327"/>
      <c r="AX316" s="327"/>
      <c r="AY316" s="327"/>
      <c r="AZ316" s="327"/>
      <c r="BA316" s="327"/>
      <c r="BB316" s="327"/>
      <c r="BC316" s="327"/>
      <c r="BD316" s="327"/>
      <c r="BE316" s="327"/>
      <c r="BF316" s="327"/>
      <c r="BG316" s="327"/>
      <c r="BH316" s="327"/>
      <c r="BI316" s="327"/>
      <c r="BJ316" s="327"/>
      <c r="BK316" s="327"/>
      <c r="BL316" s="327"/>
      <c r="BM316" s="327"/>
      <c r="BN316" s="327"/>
      <c r="BO316" s="327"/>
      <c r="BP316" s="327"/>
      <c r="BQ316" s="327"/>
      <c r="BR316" s="327"/>
      <c r="BS316" s="327"/>
      <c r="BT316" s="327"/>
      <c r="BU316" s="327"/>
      <c r="BV316" s="327"/>
      <c r="BW316" s="327"/>
      <c r="BX316" s="327"/>
      <c r="BY316" s="327"/>
      <c r="BZ316" s="327"/>
    </row>
    <row r="317" spans="1:78" ht="15" customHeight="1" x14ac:dyDescent="0.2">
      <c r="A317" s="313" t="str">
        <f t="shared" si="7"/>
        <v>INDEC-PB - 44216-1</v>
      </c>
      <c r="B317" s="313">
        <v>44216</v>
      </c>
      <c r="C317" s="316" t="s">
        <v>53</v>
      </c>
      <c r="D317" s="313">
        <v>1</v>
      </c>
      <c r="E317" s="343" t="s">
        <v>383</v>
      </c>
      <c r="G317" s="316" t="s">
        <v>1454</v>
      </c>
      <c r="H317" s="322"/>
      <c r="I317" s="322"/>
      <c r="J317" s="322"/>
      <c r="K317" s="322"/>
      <c r="L317" s="322"/>
      <c r="M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c r="BC317" s="322"/>
      <c r="BD317" s="322"/>
      <c r="BE317" s="322"/>
      <c r="BF317" s="322"/>
      <c r="BG317" s="322"/>
      <c r="BH317" s="322"/>
      <c r="BI317" s="322"/>
      <c r="BJ317" s="322"/>
      <c r="BK317" s="322"/>
      <c r="BL317" s="322"/>
      <c r="BM317" s="322"/>
      <c r="BN317" s="322"/>
      <c r="BO317" s="322"/>
      <c r="BP317" s="322"/>
      <c r="BQ317" s="322"/>
      <c r="BR317" s="322"/>
      <c r="BS317" s="322"/>
      <c r="BT317" s="322"/>
      <c r="BU317" s="322"/>
      <c r="BV317" s="322"/>
      <c r="BW317" s="322"/>
      <c r="BX317" s="322"/>
      <c r="BY317" s="322"/>
      <c r="BZ317" s="322"/>
    </row>
    <row r="318" spans="1:78" ht="15" customHeight="1" x14ac:dyDescent="0.2">
      <c r="A318" s="313" t="str">
        <f t="shared" si="7"/>
        <v>INDEC-PB - 15400-1</v>
      </c>
      <c r="B318" s="313">
        <v>15400</v>
      </c>
      <c r="C318" s="316" t="s">
        <v>53</v>
      </c>
      <c r="D318" s="313">
        <v>1</v>
      </c>
      <c r="E318" s="343" t="s">
        <v>384</v>
      </c>
      <c r="G318" s="316" t="s">
        <v>1455</v>
      </c>
      <c r="H318" s="322"/>
      <c r="I318" s="322"/>
      <c r="J318" s="322"/>
      <c r="K318" s="322"/>
      <c r="L318" s="322"/>
      <c r="M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c r="BC318" s="322"/>
      <c r="BD318" s="322"/>
      <c r="BE318" s="322"/>
      <c r="BF318" s="322"/>
      <c r="BG318" s="322"/>
      <c r="BH318" s="322"/>
      <c r="BI318" s="322"/>
      <c r="BJ318" s="322"/>
      <c r="BK318" s="322"/>
      <c r="BL318" s="322"/>
      <c r="BM318" s="322"/>
      <c r="BN318" s="322"/>
      <c r="BO318" s="322"/>
      <c r="BP318" s="322"/>
      <c r="BQ318" s="322"/>
      <c r="BR318" s="322"/>
      <c r="BS318" s="322"/>
      <c r="BT318" s="322"/>
      <c r="BU318" s="322"/>
      <c r="BV318" s="322"/>
      <c r="BW318" s="322"/>
      <c r="BX318" s="322"/>
      <c r="BY318" s="322"/>
      <c r="BZ318" s="322"/>
    </row>
    <row r="319" spans="1:78" ht="15" customHeight="1" x14ac:dyDescent="0.2">
      <c r="A319" s="313" t="str">
        <f t="shared" si="7"/>
        <v>INDEC-PB - 15310-1</v>
      </c>
      <c r="B319" s="313">
        <v>15310</v>
      </c>
      <c r="C319" s="316" t="s">
        <v>53</v>
      </c>
      <c r="D319" s="313">
        <v>1</v>
      </c>
      <c r="E319" s="343" t="s">
        <v>385</v>
      </c>
      <c r="H319" s="322"/>
      <c r="I319" s="322"/>
      <c r="J319" s="322"/>
      <c r="K319" s="322"/>
      <c r="L319" s="322"/>
      <c r="M319" s="322"/>
      <c r="N319" s="322"/>
      <c r="O319" s="322"/>
      <c r="P319" s="322"/>
      <c r="Q319" s="322"/>
      <c r="R319" s="322"/>
      <c r="S319" s="322"/>
      <c r="T319" s="322"/>
      <c r="U319" s="322"/>
      <c r="V319" s="322"/>
      <c r="W319" s="322"/>
      <c r="X319" s="322"/>
      <c r="Y319" s="322"/>
      <c r="Z319" s="322"/>
      <c r="AA319" s="322"/>
      <c r="AB319" s="322"/>
      <c r="AC319" s="322"/>
      <c r="AD319" s="322"/>
      <c r="AE319" s="322"/>
      <c r="AF319" s="322"/>
      <c r="AG319" s="322"/>
      <c r="AH319" s="322"/>
      <c r="AI319" s="322"/>
      <c r="AJ319" s="322"/>
      <c r="AK319" s="322"/>
      <c r="AL319" s="322"/>
      <c r="AM319" s="322"/>
      <c r="AN319" s="322"/>
      <c r="AO319" s="322"/>
      <c r="AP319" s="322"/>
      <c r="AQ319" s="322"/>
      <c r="AR319" s="322"/>
      <c r="AS319" s="322"/>
      <c r="AT319" s="322"/>
      <c r="AU319" s="322"/>
      <c r="AV319" s="322"/>
      <c r="AW319" s="322"/>
      <c r="AX319" s="322"/>
      <c r="AY319" s="322"/>
      <c r="AZ319" s="322"/>
      <c r="BA319" s="322"/>
      <c r="BB319" s="322"/>
      <c r="BC319" s="322"/>
      <c r="BD319" s="322"/>
      <c r="BE319" s="322"/>
      <c r="BF319" s="322"/>
      <c r="BG319" s="322"/>
      <c r="BH319" s="322"/>
      <c r="BI319" s="322"/>
      <c r="BJ319" s="322"/>
      <c r="BK319" s="322"/>
      <c r="BL319" s="322"/>
      <c r="BM319" s="322"/>
      <c r="BN319" s="322"/>
      <c r="BO319" s="322"/>
      <c r="BP319" s="322"/>
      <c r="BQ319" s="322"/>
      <c r="BR319" s="322"/>
      <c r="BS319" s="322"/>
      <c r="BT319" s="322"/>
      <c r="BU319" s="322"/>
      <c r="BV319" s="322"/>
      <c r="BW319" s="322"/>
      <c r="BX319" s="322"/>
      <c r="BY319" s="322"/>
      <c r="BZ319" s="322"/>
    </row>
    <row r="320" spans="1:78" s="326" customFormat="1" ht="15" customHeight="1" x14ac:dyDescent="0.2">
      <c r="A320" s="324" t="str">
        <f t="shared" si="7"/>
        <v>INDEC-PB - 37210-1</v>
      </c>
      <c r="B320" s="324">
        <v>37210</v>
      </c>
      <c r="C320" s="326" t="s">
        <v>53</v>
      </c>
      <c r="D320" s="324">
        <v>1</v>
      </c>
      <c r="E320" s="344" t="s">
        <v>386</v>
      </c>
      <c r="G320" s="326" t="s">
        <v>1456</v>
      </c>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c r="AI320" s="327"/>
      <c r="AJ320" s="327"/>
      <c r="AK320" s="327"/>
      <c r="AL320" s="327"/>
      <c r="AM320" s="327"/>
      <c r="AN320" s="327"/>
      <c r="AO320" s="327"/>
      <c r="AP320" s="327"/>
      <c r="AQ320" s="327"/>
      <c r="AR320" s="327"/>
      <c r="AS320" s="327"/>
      <c r="AT320" s="327"/>
      <c r="AU320" s="327"/>
      <c r="AV320" s="327"/>
      <c r="AW320" s="327"/>
      <c r="AX320" s="327"/>
      <c r="AY320" s="327"/>
      <c r="AZ320" s="327"/>
      <c r="BA320" s="327"/>
      <c r="BB320" s="327"/>
      <c r="BC320" s="327"/>
      <c r="BD320" s="327"/>
      <c r="BE320" s="327"/>
      <c r="BF320" s="327"/>
      <c r="BG320" s="327"/>
      <c r="BH320" s="327"/>
      <c r="BI320" s="327"/>
      <c r="BJ320" s="327"/>
      <c r="BK320" s="327"/>
      <c r="BL320" s="327"/>
      <c r="BM320" s="327"/>
      <c r="BN320" s="327"/>
      <c r="BO320" s="327"/>
      <c r="BP320" s="327"/>
      <c r="BQ320" s="327"/>
      <c r="BR320" s="327"/>
      <c r="BS320" s="327"/>
      <c r="BT320" s="327"/>
      <c r="BU320" s="327"/>
      <c r="BV320" s="327"/>
      <c r="BW320" s="327"/>
      <c r="BX320" s="327"/>
      <c r="BY320" s="327"/>
      <c r="BZ320" s="327"/>
    </row>
    <row r="321" spans="1:78" s="326" customFormat="1" ht="15" customHeight="1" x14ac:dyDescent="0.2">
      <c r="A321" s="324" t="str">
        <f t="shared" si="7"/>
        <v>INDEC-PB - 37540-2</v>
      </c>
      <c r="B321" s="324">
        <v>37540</v>
      </c>
      <c r="C321" s="326" t="s">
        <v>53</v>
      </c>
      <c r="D321" s="324">
        <v>2</v>
      </c>
      <c r="E321" s="344" t="s">
        <v>387</v>
      </c>
      <c r="G321" s="326" t="s">
        <v>1457</v>
      </c>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c r="AH321" s="327"/>
      <c r="AI321" s="327"/>
      <c r="AJ321" s="327"/>
      <c r="AK321" s="327"/>
      <c r="AL321" s="327"/>
      <c r="AM321" s="327"/>
      <c r="AN321" s="327"/>
      <c r="AO321" s="327"/>
      <c r="AP321" s="327"/>
      <c r="AQ321" s="327"/>
      <c r="AR321" s="327"/>
      <c r="AS321" s="327"/>
      <c r="AT321" s="327"/>
      <c r="AU321" s="327"/>
      <c r="AV321" s="327"/>
      <c r="AW321" s="327"/>
      <c r="AX321" s="327"/>
      <c r="AY321" s="327"/>
      <c r="AZ321" s="327"/>
      <c r="BA321" s="327"/>
      <c r="BB321" s="327"/>
      <c r="BC321" s="327"/>
      <c r="BD321" s="327"/>
      <c r="BE321" s="327"/>
      <c r="BF321" s="327"/>
      <c r="BG321" s="327"/>
      <c r="BH321" s="327"/>
      <c r="BI321" s="327"/>
      <c r="BJ321" s="327"/>
      <c r="BK321" s="327"/>
      <c r="BL321" s="327"/>
      <c r="BM321" s="327"/>
      <c r="BN321" s="327"/>
      <c r="BO321" s="327"/>
      <c r="BP321" s="327"/>
      <c r="BQ321" s="327"/>
      <c r="BR321" s="327"/>
      <c r="BS321" s="327"/>
      <c r="BT321" s="327"/>
      <c r="BU321" s="327"/>
      <c r="BV321" s="327"/>
      <c r="BW321" s="327"/>
      <c r="BX321" s="327"/>
      <c r="BY321" s="327"/>
      <c r="BZ321" s="327"/>
    </row>
    <row r="322" spans="1:78" ht="15" customHeight="1" x14ac:dyDescent="0.2">
      <c r="A322" s="313" t="str">
        <f t="shared" si="7"/>
        <v>INDEC-PB - 49113-1</v>
      </c>
      <c r="B322" s="313">
        <v>49113</v>
      </c>
      <c r="C322" s="316" t="s">
        <v>53</v>
      </c>
      <c r="D322" s="313">
        <v>1</v>
      </c>
      <c r="E322" s="343" t="s">
        <v>388</v>
      </c>
      <c r="H322" s="322"/>
      <c r="I322" s="322"/>
      <c r="J322" s="322"/>
      <c r="K322" s="322"/>
      <c r="L322" s="322"/>
      <c r="M322" s="322"/>
      <c r="N322" s="322"/>
      <c r="O322" s="322"/>
      <c r="P322" s="322"/>
      <c r="Q322" s="322"/>
      <c r="R322" s="322"/>
      <c r="S322" s="322"/>
      <c r="T322" s="322"/>
      <c r="U322" s="322"/>
      <c r="V322" s="322"/>
      <c r="W322" s="322"/>
      <c r="X322" s="322"/>
      <c r="Y322" s="322"/>
      <c r="Z322" s="322"/>
      <c r="AA322" s="322"/>
      <c r="AB322" s="322"/>
      <c r="AC322" s="322"/>
      <c r="AD322" s="322"/>
      <c r="AE322" s="322"/>
      <c r="AF322" s="322"/>
      <c r="AG322" s="322"/>
      <c r="AH322" s="322"/>
      <c r="AI322" s="322"/>
      <c r="AJ322" s="322"/>
      <c r="AK322" s="322"/>
      <c r="AL322" s="322"/>
      <c r="AM322" s="322"/>
      <c r="AN322" s="322"/>
      <c r="AO322" s="322"/>
      <c r="AP322" s="322"/>
      <c r="AQ322" s="322"/>
      <c r="AR322" s="322"/>
      <c r="AS322" s="322"/>
      <c r="AT322" s="322"/>
      <c r="AU322" s="322"/>
      <c r="AV322" s="322"/>
      <c r="AW322" s="322"/>
      <c r="AX322" s="322"/>
      <c r="AY322" s="322"/>
      <c r="AZ322" s="322"/>
      <c r="BA322" s="322"/>
      <c r="BB322" s="322"/>
      <c r="BC322" s="322"/>
      <c r="BD322" s="322"/>
      <c r="BE322" s="322"/>
      <c r="BF322" s="322"/>
      <c r="BG322" s="322"/>
      <c r="BH322" s="322"/>
      <c r="BI322" s="322"/>
      <c r="BJ322" s="322"/>
      <c r="BK322" s="322"/>
      <c r="BL322" s="322"/>
      <c r="BM322" s="322"/>
      <c r="BN322" s="322"/>
      <c r="BO322" s="322"/>
      <c r="BP322" s="322"/>
      <c r="BQ322" s="322"/>
      <c r="BR322" s="322"/>
      <c r="BS322" s="322"/>
      <c r="BT322" s="322"/>
      <c r="BU322" s="322"/>
      <c r="BV322" s="322"/>
      <c r="BW322" s="322"/>
      <c r="BX322" s="322"/>
      <c r="BY322" s="322"/>
      <c r="BZ322" s="322"/>
    </row>
    <row r="323" spans="1:78" ht="15" customHeight="1" x14ac:dyDescent="0.2">
      <c r="A323" s="313" t="str">
        <f t="shared" si="7"/>
        <v>INDEC-PB - 36270-1</v>
      </c>
      <c r="B323" s="313">
        <v>36270</v>
      </c>
      <c r="C323" s="316" t="s">
        <v>53</v>
      </c>
      <c r="D323" s="313">
        <v>1</v>
      </c>
      <c r="E323" s="343" t="s">
        <v>389</v>
      </c>
      <c r="H323" s="322"/>
      <c r="I323" s="322"/>
      <c r="J323" s="322"/>
      <c r="K323" s="322"/>
      <c r="L323" s="322"/>
      <c r="M323" s="322"/>
      <c r="N323" s="322"/>
      <c r="O323" s="322"/>
      <c r="P323" s="322"/>
      <c r="Q323" s="322"/>
      <c r="R323" s="322"/>
      <c r="S323" s="322"/>
      <c r="T323" s="322"/>
      <c r="U323" s="322"/>
      <c r="V323" s="322"/>
      <c r="W323" s="322"/>
      <c r="X323" s="322"/>
      <c r="Y323" s="322"/>
      <c r="Z323" s="322"/>
      <c r="AA323" s="322"/>
      <c r="AB323" s="322"/>
      <c r="AC323" s="322"/>
      <c r="AD323" s="322"/>
      <c r="AE323" s="322"/>
      <c r="AF323" s="322"/>
      <c r="AG323" s="322"/>
      <c r="AH323" s="322"/>
      <c r="AI323" s="322"/>
      <c r="AJ323" s="322"/>
      <c r="AK323" s="322"/>
      <c r="AL323" s="322"/>
      <c r="AM323" s="322"/>
      <c r="AN323" s="322"/>
      <c r="AO323" s="322"/>
      <c r="AP323" s="322"/>
      <c r="AQ323" s="322"/>
      <c r="AR323" s="322"/>
      <c r="AS323" s="322"/>
      <c r="AT323" s="322"/>
      <c r="AU323" s="322"/>
      <c r="AV323" s="322"/>
      <c r="AW323" s="322"/>
      <c r="AX323" s="322"/>
      <c r="AY323" s="322"/>
      <c r="AZ323" s="322"/>
      <c r="BA323" s="322"/>
      <c r="BB323" s="322"/>
      <c r="BC323" s="322"/>
      <c r="BD323" s="322"/>
      <c r="BE323" s="322"/>
      <c r="BF323" s="322"/>
      <c r="BG323" s="322"/>
      <c r="BH323" s="322"/>
      <c r="BI323" s="322"/>
      <c r="BJ323" s="322"/>
      <c r="BK323" s="322"/>
      <c r="BL323" s="322"/>
      <c r="BM323" s="322"/>
      <c r="BN323" s="322"/>
      <c r="BO323" s="322"/>
      <c r="BP323" s="322"/>
      <c r="BQ323" s="322"/>
      <c r="BR323" s="322"/>
      <c r="BS323" s="322"/>
      <c r="BT323" s="322"/>
      <c r="BU323" s="322"/>
      <c r="BV323" s="322"/>
      <c r="BW323" s="322"/>
      <c r="BX323" s="322"/>
      <c r="BY323" s="322"/>
      <c r="BZ323" s="322"/>
    </row>
    <row r="324" spans="1:78" ht="15" customHeight="1" x14ac:dyDescent="0.2">
      <c r="A324" s="313" t="str">
        <f t="shared" si="7"/>
        <v>INDEC-PB - 46539-1</v>
      </c>
      <c r="B324" s="313">
        <v>46539</v>
      </c>
      <c r="C324" s="316" t="s">
        <v>53</v>
      </c>
      <c r="D324" s="313">
        <v>1</v>
      </c>
      <c r="E324" s="343" t="s">
        <v>390</v>
      </c>
      <c r="H324" s="322"/>
      <c r="I324" s="322"/>
      <c r="J324" s="322"/>
      <c r="K324" s="322"/>
      <c r="L324" s="322"/>
      <c r="M324" s="322"/>
      <c r="N324" s="322"/>
      <c r="O324" s="322"/>
      <c r="P324" s="322"/>
      <c r="Q324" s="322"/>
      <c r="R324" s="322"/>
      <c r="S324" s="322"/>
      <c r="T324" s="322"/>
      <c r="U324" s="322"/>
      <c r="V324" s="322"/>
      <c r="W324" s="322"/>
      <c r="X324" s="322"/>
      <c r="Y324" s="322"/>
      <c r="Z324" s="322"/>
      <c r="AA324" s="322"/>
      <c r="AB324" s="322"/>
      <c r="AC324" s="322"/>
      <c r="AD324" s="322"/>
      <c r="AE324" s="322"/>
      <c r="AF324" s="322"/>
      <c r="AG324" s="322"/>
      <c r="AH324" s="322"/>
      <c r="AI324" s="322"/>
      <c r="AJ324" s="322"/>
      <c r="AK324" s="322"/>
      <c r="AL324" s="322"/>
      <c r="AM324" s="322"/>
      <c r="AN324" s="322"/>
      <c r="AO324" s="322"/>
      <c r="AP324" s="322"/>
      <c r="AQ324" s="322"/>
      <c r="AR324" s="322"/>
      <c r="AS324" s="322"/>
      <c r="AT324" s="322"/>
      <c r="AU324" s="322"/>
      <c r="AV324" s="322"/>
      <c r="AW324" s="322"/>
      <c r="AX324" s="322"/>
      <c r="AY324" s="322"/>
      <c r="AZ324" s="322"/>
      <c r="BA324" s="322"/>
      <c r="BB324" s="322"/>
      <c r="BC324" s="322"/>
      <c r="BD324" s="322"/>
      <c r="BE324" s="322"/>
      <c r="BF324" s="322"/>
      <c r="BG324" s="322"/>
      <c r="BH324" s="322"/>
      <c r="BI324" s="322"/>
      <c r="BJ324" s="322"/>
      <c r="BK324" s="322"/>
      <c r="BL324" s="322"/>
      <c r="BM324" s="322"/>
      <c r="BN324" s="322"/>
      <c r="BO324" s="322"/>
      <c r="BP324" s="322"/>
      <c r="BQ324" s="322"/>
      <c r="BR324" s="322"/>
      <c r="BS324" s="322"/>
      <c r="BT324" s="322"/>
      <c r="BU324" s="322"/>
      <c r="BV324" s="322"/>
      <c r="BW324" s="322"/>
      <c r="BX324" s="322"/>
      <c r="BY324" s="322"/>
      <c r="BZ324" s="322"/>
    </row>
    <row r="325" spans="1:78" ht="15" customHeight="1" x14ac:dyDescent="0.2">
      <c r="A325" s="313" t="str">
        <f t="shared" si="7"/>
        <v>INDEC-PB - 37370-1</v>
      </c>
      <c r="B325" s="313">
        <v>37370</v>
      </c>
      <c r="C325" s="316" t="s">
        <v>53</v>
      </c>
      <c r="D325" s="313">
        <v>1</v>
      </c>
      <c r="E325" s="343" t="s">
        <v>391</v>
      </c>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322"/>
      <c r="AF325" s="322"/>
      <c r="AG325" s="322"/>
      <c r="AH325" s="322"/>
      <c r="AI325" s="322"/>
      <c r="AJ325" s="322"/>
      <c r="AK325" s="322"/>
      <c r="AL325" s="322"/>
      <c r="AM325" s="322"/>
      <c r="AN325" s="322"/>
      <c r="AO325" s="322"/>
      <c r="AP325" s="322"/>
      <c r="AQ325" s="322"/>
      <c r="AR325" s="322"/>
      <c r="AS325" s="322"/>
      <c r="AT325" s="322"/>
      <c r="AU325" s="322"/>
      <c r="AV325" s="322"/>
      <c r="AW325" s="322"/>
      <c r="AX325" s="322"/>
      <c r="AY325" s="322"/>
      <c r="AZ325" s="322"/>
      <c r="BA325" s="322"/>
      <c r="BB325" s="322"/>
      <c r="BC325" s="322"/>
      <c r="BD325" s="322"/>
      <c r="BE325" s="322"/>
      <c r="BF325" s="322"/>
      <c r="BG325" s="322"/>
      <c r="BH325" s="322"/>
      <c r="BI325" s="322"/>
      <c r="BJ325" s="322"/>
      <c r="BK325" s="322"/>
      <c r="BL325" s="322"/>
      <c r="BM325" s="322"/>
      <c r="BN325" s="322"/>
      <c r="BO325" s="322"/>
      <c r="BP325" s="322"/>
      <c r="BQ325" s="322"/>
      <c r="BR325" s="322"/>
      <c r="BS325" s="322"/>
      <c r="BT325" s="322"/>
      <c r="BU325" s="322"/>
      <c r="BV325" s="322"/>
      <c r="BW325" s="322"/>
      <c r="BX325" s="322"/>
      <c r="BY325" s="322"/>
      <c r="BZ325" s="322"/>
    </row>
    <row r="326" spans="1:78" ht="15" customHeight="1" x14ac:dyDescent="0.2">
      <c r="A326" s="313" t="str">
        <f t="shared" si="7"/>
        <v>INDEC-PB - 35110-4</v>
      </c>
      <c r="B326" s="313">
        <v>35110</v>
      </c>
      <c r="C326" s="316" t="s">
        <v>53</v>
      </c>
      <c r="D326" s="313">
        <v>4</v>
      </c>
      <c r="E326" s="343" t="s">
        <v>392</v>
      </c>
      <c r="H326" s="322"/>
      <c r="I326" s="322"/>
      <c r="J326" s="322"/>
      <c r="K326" s="322"/>
      <c r="L326" s="322"/>
      <c r="M326" s="322"/>
      <c r="N326" s="322"/>
      <c r="O326" s="322"/>
      <c r="P326" s="322"/>
      <c r="Q326" s="322"/>
      <c r="R326" s="322"/>
      <c r="S326" s="322"/>
      <c r="T326" s="322"/>
      <c r="U326" s="322"/>
      <c r="V326" s="322"/>
      <c r="W326" s="322"/>
      <c r="X326" s="322"/>
      <c r="Y326" s="322"/>
      <c r="Z326" s="322"/>
      <c r="AA326" s="322"/>
      <c r="AB326" s="322"/>
      <c r="AC326" s="322"/>
      <c r="AD326" s="322"/>
      <c r="AE326" s="322"/>
      <c r="AF326" s="322"/>
      <c r="AG326" s="322"/>
      <c r="AH326" s="322"/>
      <c r="AI326" s="322"/>
      <c r="AJ326" s="322"/>
      <c r="AK326" s="322"/>
      <c r="AL326" s="322"/>
      <c r="AM326" s="322"/>
      <c r="AN326" s="322"/>
      <c r="AO326" s="322"/>
      <c r="AP326" s="322"/>
      <c r="AQ326" s="322"/>
      <c r="AR326" s="322"/>
      <c r="AS326" s="322"/>
      <c r="AT326" s="322"/>
      <c r="AU326" s="322"/>
      <c r="AV326" s="322"/>
      <c r="AW326" s="322"/>
      <c r="AX326" s="322"/>
      <c r="AY326" s="322"/>
      <c r="AZ326" s="322"/>
      <c r="BA326" s="322"/>
      <c r="BB326" s="322"/>
      <c r="BC326" s="322"/>
      <c r="BD326" s="322"/>
      <c r="BE326" s="322"/>
      <c r="BF326" s="322"/>
      <c r="BG326" s="322"/>
      <c r="BH326" s="322"/>
      <c r="BI326" s="322"/>
      <c r="BJ326" s="322"/>
      <c r="BK326" s="322"/>
      <c r="BL326" s="322"/>
      <c r="BM326" s="322"/>
      <c r="BN326" s="322"/>
      <c r="BO326" s="322"/>
      <c r="BP326" s="322"/>
      <c r="BQ326" s="322"/>
      <c r="BR326" s="322"/>
      <c r="BS326" s="322"/>
      <c r="BT326" s="322"/>
      <c r="BU326" s="322"/>
      <c r="BV326" s="322"/>
      <c r="BW326" s="322"/>
      <c r="BX326" s="322"/>
      <c r="BY326" s="322"/>
      <c r="BZ326" s="322"/>
    </row>
    <row r="327" spans="1:78" ht="15" customHeight="1" x14ac:dyDescent="0.2">
      <c r="A327" s="313" t="str">
        <f t="shared" si="7"/>
        <v>INDEC-PB - 41261-1</v>
      </c>
      <c r="B327" s="313">
        <v>41261</v>
      </c>
      <c r="C327" s="316" t="s">
        <v>53</v>
      </c>
      <c r="D327" s="313">
        <v>1</v>
      </c>
      <c r="E327" s="343" t="s">
        <v>393</v>
      </c>
      <c r="H327" s="322"/>
      <c r="I327" s="322"/>
      <c r="J327" s="322"/>
      <c r="K327" s="322"/>
      <c r="L327" s="322"/>
      <c r="M327" s="322"/>
      <c r="N327" s="322"/>
      <c r="O327" s="322"/>
      <c r="P327" s="322"/>
      <c r="Q327" s="322"/>
      <c r="R327" s="322"/>
      <c r="S327" s="322"/>
      <c r="T327" s="322"/>
      <c r="U327" s="322"/>
      <c r="V327" s="322"/>
      <c r="W327" s="322"/>
      <c r="X327" s="322"/>
      <c r="Y327" s="322"/>
      <c r="Z327" s="322"/>
      <c r="AA327" s="322"/>
      <c r="AB327" s="322"/>
      <c r="AC327" s="322"/>
      <c r="AD327" s="322"/>
      <c r="AE327" s="322"/>
      <c r="AF327" s="322"/>
      <c r="AG327" s="322"/>
      <c r="AH327" s="322"/>
      <c r="AI327" s="322"/>
      <c r="AJ327" s="322"/>
      <c r="AK327" s="322"/>
      <c r="AL327" s="322"/>
      <c r="AM327" s="322"/>
      <c r="AN327" s="322"/>
      <c r="AO327" s="322"/>
      <c r="AP327" s="322"/>
      <c r="AQ327" s="322"/>
      <c r="AR327" s="322"/>
      <c r="AS327" s="322"/>
      <c r="AT327" s="322"/>
      <c r="AU327" s="322"/>
      <c r="AV327" s="322"/>
      <c r="AW327" s="322"/>
      <c r="AX327" s="322"/>
      <c r="AY327" s="322"/>
      <c r="AZ327" s="322"/>
      <c r="BA327" s="322"/>
      <c r="BB327" s="322"/>
      <c r="BC327" s="322"/>
      <c r="BD327" s="322"/>
      <c r="BE327" s="322"/>
      <c r="BF327" s="322"/>
      <c r="BG327" s="322"/>
      <c r="BH327" s="322"/>
      <c r="BI327" s="322"/>
      <c r="BJ327" s="322"/>
      <c r="BK327" s="322"/>
      <c r="BL327" s="322"/>
      <c r="BM327" s="322"/>
      <c r="BN327" s="322"/>
      <c r="BO327" s="322"/>
      <c r="BP327" s="322"/>
      <c r="BQ327" s="322"/>
      <c r="BR327" s="322"/>
      <c r="BS327" s="322"/>
      <c r="BT327" s="322"/>
      <c r="BU327" s="322"/>
      <c r="BV327" s="322"/>
      <c r="BW327" s="322"/>
      <c r="BX327" s="322"/>
      <c r="BY327" s="322"/>
      <c r="BZ327" s="322"/>
    </row>
    <row r="328" spans="1:78" ht="15" customHeight="1" x14ac:dyDescent="0.2">
      <c r="A328" s="313" t="str">
        <f t="shared" si="7"/>
        <v>INDEC-PB - 36490-6</v>
      </c>
      <c r="B328" s="313">
        <v>36490</v>
      </c>
      <c r="C328" s="316" t="s">
        <v>53</v>
      </c>
      <c r="D328" s="313">
        <v>6</v>
      </c>
      <c r="E328" s="343" t="s">
        <v>394</v>
      </c>
      <c r="H328" s="322"/>
      <c r="I328" s="322"/>
      <c r="J328" s="322"/>
      <c r="K328" s="322"/>
      <c r="L328" s="322"/>
      <c r="M328" s="322"/>
      <c r="N328" s="322"/>
      <c r="O328" s="322"/>
      <c r="P328" s="322"/>
      <c r="Q328" s="322"/>
      <c r="R328" s="322"/>
      <c r="S328" s="322"/>
      <c r="T328" s="322"/>
      <c r="U328" s="322"/>
      <c r="V328" s="322"/>
      <c r="W328" s="322"/>
      <c r="X328" s="322"/>
      <c r="Y328" s="322"/>
      <c r="Z328" s="322"/>
      <c r="AA328" s="322"/>
      <c r="AB328" s="322"/>
      <c r="AC328" s="322"/>
      <c r="AD328" s="322"/>
      <c r="AE328" s="322"/>
      <c r="AF328" s="322"/>
      <c r="AG328" s="322"/>
      <c r="AH328" s="322"/>
      <c r="AI328" s="322"/>
      <c r="AJ328" s="322"/>
      <c r="AK328" s="322"/>
      <c r="AL328" s="322"/>
      <c r="AM328" s="322"/>
      <c r="AN328" s="322"/>
      <c r="AO328" s="322"/>
      <c r="AP328" s="322"/>
      <c r="AQ328" s="322"/>
      <c r="AR328" s="322"/>
      <c r="AS328" s="322"/>
      <c r="AT328" s="322"/>
      <c r="AU328" s="322"/>
      <c r="AV328" s="322"/>
      <c r="AW328" s="322"/>
      <c r="AX328" s="322"/>
      <c r="AY328" s="322"/>
      <c r="AZ328" s="322"/>
      <c r="BA328" s="322"/>
      <c r="BB328" s="322"/>
      <c r="BC328" s="322"/>
      <c r="BD328" s="322"/>
      <c r="BE328" s="322"/>
      <c r="BF328" s="322"/>
      <c r="BG328" s="322"/>
      <c r="BH328" s="322"/>
      <c r="BI328" s="322"/>
      <c r="BJ328" s="322"/>
      <c r="BK328" s="322"/>
      <c r="BL328" s="322"/>
      <c r="BM328" s="322"/>
      <c r="BN328" s="322"/>
      <c r="BO328" s="322"/>
      <c r="BP328" s="322"/>
      <c r="BQ328" s="322"/>
      <c r="BR328" s="322"/>
      <c r="BS328" s="322"/>
      <c r="BT328" s="322"/>
      <c r="BU328" s="322"/>
      <c r="BV328" s="322"/>
      <c r="BW328" s="322"/>
      <c r="BX328" s="322"/>
      <c r="BY328" s="322"/>
      <c r="BZ328" s="322"/>
    </row>
    <row r="329" spans="1:78" ht="15" customHeight="1" x14ac:dyDescent="0.2">
      <c r="A329" s="313" t="str">
        <f t="shared" si="7"/>
        <v>INDEC-PB - 42944-1</v>
      </c>
      <c r="B329" s="313">
        <v>42944</v>
      </c>
      <c r="C329" s="316" t="s">
        <v>53</v>
      </c>
      <c r="D329" s="313">
        <v>1</v>
      </c>
      <c r="E329" s="343" t="s">
        <v>395</v>
      </c>
      <c r="H329" s="322"/>
      <c r="I329" s="322"/>
      <c r="J329" s="322"/>
      <c r="K329" s="322"/>
      <c r="L329" s="322"/>
      <c r="M329" s="322"/>
      <c r="N329" s="322"/>
      <c r="O329" s="322"/>
      <c r="P329" s="322"/>
      <c r="Q329" s="322"/>
      <c r="R329" s="322"/>
      <c r="S329" s="322"/>
      <c r="T329" s="322"/>
      <c r="U329" s="322"/>
      <c r="V329" s="322"/>
      <c r="W329" s="322"/>
      <c r="X329" s="322"/>
      <c r="Y329" s="322"/>
      <c r="Z329" s="322"/>
      <c r="AA329" s="322"/>
      <c r="AB329" s="322"/>
      <c r="AC329" s="322"/>
      <c r="AD329" s="322"/>
      <c r="AE329" s="322"/>
      <c r="AF329" s="322"/>
      <c r="AG329" s="322"/>
      <c r="AH329" s="322"/>
      <c r="AI329" s="322"/>
      <c r="AJ329" s="322"/>
      <c r="AK329" s="322"/>
      <c r="AL329" s="322"/>
      <c r="AM329" s="322"/>
      <c r="AN329" s="322"/>
      <c r="AO329" s="322"/>
      <c r="AP329" s="322"/>
      <c r="AQ329" s="322"/>
      <c r="AR329" s="322"/>
      <c r="AS329" s="322"/>
      <c r="AT329" s="322"/>
      <c r="AU329" s="322"/>
      <c r="AV329" s="322"/>
      <c r="AW329" s="322"/>
      <c r="AX329" s="322"/>
      <c r="AY329" s="322"/>
      <c r="AZ329" s="322"/>
      <c r="BA329" s="322"/>
      <c r="BB329" s="322"/>
      <c r="BC329" s="322"/>
      <c r="BD329" s="322"/>
      <c r="BE329" s="322"/>
      <c r="BF329" s="322"/>
      <c r="BG329" s="322"/>
      <c r="BH329" s="322"/>
      <c r="BI329" s="322"/>
      <c r="BJ329" s="322"/>
      <c r="BK329" s="322"/>
      <c r="BL329" s="322"/>
      <c r="BM329" s="322"/>
      <c r="BN329" s="322"/>
      <c r="BO329" s="322"/>
      <c r="BP329" s="322"/>
      <c r="BQ329" s="322"/>
      <c r="BR329" s="322"/>
      <c r="BS329" s="322"/>
      <c r="BT329" s="322"/>
      <c r="BU329" s="322"/>
      <c r="BV329" s="322"/>
      <c r="BW329" s="322"/>
      <c r="BX329" s="322"/>
      <c r="BY329" s="322"/>
      <c r="BZ329" s="322"/>
    </row>
    <row r="330" spans="1:78" ht="15" customHeight="1" x14ac:dyDescent="0.2">
      <c r="A330" s="313" t="str">
        <f t="shared" si="7"/>
        <v>INDEC-PB - 42320-1</v>
      </c>
      <c r="B330" s="313">
        <v>42320</v>
      </c>
      <c r="C330" s="316" t="s">
        <v>53</v>
      </c>
      <c r="D330" s="313">
        <v>1</v>
      </c>
      <c r="E330" s="343" t="s">
        <v>396</v>
      </c>
      <c r="H330" s="322"/>
      <c r="I330" s="322"/>
      <c r="J330" s="322"/>
      <c r="K330" s="322"/>
      <c r="L330" s="322"/>
      <c r="M330" s="322"/>
      <c r="N330" s="322"/>
      <c r="O330" s="322"/>
      <c r="P330" s="322"/>
      <c r="Q330" s="322"/>
      <c r="R330" s="322"/>
      <c r="S330" s="322"/>
      <c r="T330" s="322"/>
      <c r="U330" s="322"/>
      <c r="V330" s="322"/>
      <c r="W330" s="322"/>
      <c r="X330" s="322"/>
      <c r="Y330" s="322"/>
      <c r="Z330" s="322"/>
      <c r="AA330" s="322"/>
      <c r="AB330" s="322"/>
      <c r="AC330" s="322"/>
      <c r="AD330" s="322"/>
      <c r="AE330" s="322"/>
      <c r="AF330" s="322"/>
      <c r="AG330" s="322"/>
      <c r="AH330" s="322"/>
      <c r="AI330" s="322"/>
      <c r="AJ330" s="322"/>
      <c r="AK330" s="322"/>
      <c r="AL330" s="322"/>
      <c r="AM330" s="322"/>
      <c r="AN330" s="322"/>
      <c r="AO330" s="322"/>
      <c r="AP330" s="322"/>
      <c r="AQ330" s="322"/>
      <c r="AR330" s="322"/>
      <c r="AS330" s="322"/>
      <c r="AT330" s="322"/>
      <c r="AU330" s="322"/>
      <c r="AV330" s="322"/>
      <c r="AW330" s="322"/>
      <c r="AX330" s="322"/>
      <c r="AY330" s="322"/>
      <c r="AZ330" s="322"/>
      <c r="BA330" s="322"/>
      <c r="BB330" s="322"/>
      <c r="BC330" s="322"/>
      <c r="BD330" s="322"/>
      <c r="BE330" s="322"/>
      <c r="BF330" s="322"/>
      <c r="BG330" s="322"/>
      <c r="BH330" s="322"/>
      <c r="BI330" s="322"/>
      <c r="BJ330" s="322"/>
      <c r="BK330" s="322"/>
      <c r="BL330" s="322"/>
      <c r="BM330" s="322"/>
      <c r="BN330" s="322"/>
      <c r="BO330" s="322"/>
      <c r="BP330" s="322"/>
      <c r="BQ330" s="322"/>
      <c r="BR330" s="322"/>
      <c r="BS330" s="322"/>
      <c r="BT330" s="322"/>
      <c r="BU330" s="322"/>
      <c r="BV330" s="322"/>
      <c r="BW330" s="322"/>
      <c r="BX330" s="322"/>
      <c r="BY330" s="322"/>
      <c r="BZ330" s="322"/>
    </row>
    <row r="331" spans="1:78" ht="15" customHeight="1" x14ac:dyDescent="0.2">
      <c r="A331" s="313" t="str">
        <f t="shared" si="7"/>
        <v>INDEC-PB - 37420-1</v>
      </c>
      <c r="B331" s="313">
        <v>37420</v>
      </c>
      <c r="C331" s="316" t="s">
        <v>53</v>
      </c>
      <c r="D331" s="313">
        <v>1</v>
      </c>
      <c r="E331" s="343" t="s">
        <v>397</v>
      </c>
      <c r="H331" s="322"/>
      <c r="I331" s="322"/>
      <c r="J331" s="322"/>
      <c r="K331" s="322"/>
      <c r="L331" s="322"/>
      <c r="M331" s="322"/>
      <c r="N331" s="322"/>
      <c r="O331" s="322"/>
      <c r="P331" s="322"/>
      <c r="Q331" s="322"/>
      <c r="R331" s="322"/>
      <c r="S331" s="322"/>
      <c r="T331" s="322"/>
      <c r="U331" s="322"/>
      <c r="V331" s="322"/>
      <c r="W331" s="322"/>
      <c r="X331" s="322"/>
      <c r="Y331" s="322"/>
      <c r="Z331" s="322"/>
      <c r="AA331" s="322"/>
      <c r="AB331" s="322"/>
      <c r="AC331" s="322"/>
      <c r="AD331" s="322"/>
      <c r="AE331" s="322"/>
      <c r="AF331" s="322"/>
      <c r="AG331" s="322"/>
      <c r="AH331" s="322"/>
      <c r="AI331" s="322"/>
      <c r="AJ331" s="322"/>
      <c r="AK331" s="322"/>
      <c r="AL331" s="322"/>
      <c r="AM331" s="322"/>
      <c r="AN331" s="322"/>
      <c r="AO331" s="322"/>
      <c r="AP331" s="322"/>
      <c r="AQ331" s="322"/>
      <c r="AR331" s="322"/>
      <c r="AS331" s="322"/>
      <c r="AT331" s="322"/>
      <c r="AU331" s="322"/>
      <c r="AV331" s="322"/>
      <c r="AW331" s="322"/>
      <c r="AX331" s="322"/>
      <c r="AY331" s="322"/>
      <c r="AZ331" s="322"/>
      <c r="BA331" s="322"/>
      <c r="BB331" s="322"/>
      <c r="BC331" s="322"/>
      <c r="BD331" s="322"/>
      <c r="BE331" s="322"/>
      <c r="BF331" s="322"/>
      <c r="BG331" s="322"/>
      <c r="BH331" s="322"/>
      <c r="BI331" s="322"/>
      <c r="BJ331" s="322"/>
      <c r="BK331" s="322"/>
      <c r="BL331" s="322"/>
      <c r="BM331" s="322"/>
      <c r="BN331" s="322"/>
      <c r="BO331" s="322"/>
      <c r="BP331" s="322"/>
      <c r="BQ331" s="322"/>
      <c r="BR331" s="322"/>
      <c r="BS331" s="322"/>
      <c r="BT331" s="322"/>
      <c r="BU331" s="322"/>
      <c r="BV331" s="322"/>
      <c r="BW331" s="322"/>
      <c r="BX331" s="322"/>
      <c r="BY331" s="322"/>
      <c r="BZ331" s="322"/>
    </row>
    <row r="332" spans="1:78" s="326" customFormat="1" ht="15" customHeight="1" x14ac:dyDescent="0.2">
      <c r="A332" s="324" t="str">
        <f t="shared" si="7"/>
        <v>INDEC-PB - 49115-2</v>
      </c>
      <c r="B332" s="324">
        <v>49115</v>
      </c>
      <c r="C332" s="326" t="s">
        <v>53</v>
      </c>
      <c r="D332" s="324">
        <v>2</v>
      </c>
      <c r="E332" s="344" t="s">
        <v>398</v>
      </c>
      <c r="G332" s="326" t="s">
        <v>1458</v>
      </c>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c r="AH332" s="327"/>
      <c r="AI332" s="327"/>
      <c r="AJ332" s="327"/>
      <c r="AK332" s="327"/>
      <c r="AL332" s="327"/>
      <c r="AM332" s="327"/>
      <c r="AN332" s="327"/>
      <c r="AO332" s="327"/>
      <c r="AP332" s="327"/>
      <c r="AQ332" s="327"/>
      <c r="AR332" s="327"/>
      <c r="AS332" s="327"/>
      <c r="AT332" s="327"/>
      <c r="AU332" s="327"/>
      <c r="AV332" s="327"/>
      <c r="AW332" s="327"/>
      <c r="AX332" s="327"/>
      <c r="AY332" s="327"/>
      <c r="AZ332" s="327"/>
      <c r="BA332" s="327"/>
      <c r="BB332" s="327"/>
      <c r="BC332" s="327"/>
      <c r="BD332" s="327"/>
      <c r="BE332" s="327"/>
      <c r="BF332" s="327"/>
      <c r="BG332" s="327"/>
      <c r="BH332" s="327"/>
      <c r="BI332" s="327"/>
      <c r="BJ332" s="327"/>
      <c r="BK332" s="327"/>
      <c r="BL332" s="327"/>
      <c r="BM332" s="327"/>
      <c r="BN332" s="327"/>
      <c r="BO332" s="327"/>
      <c r="BP332" s="327"/>
      <c r="BQ332" s="327"/>
      <c r="BR332" s="327"/>
      <c r="BS332" s="327"/>
      <c r="BT332" s="327"/>
      <c r="BU332" s="327"/>
      <c r="BV332" s="327"/>
      <c r="BW332" s="327"/>
      <c r="BX332" s="327"/>
      <c r="BY332" s="327"/>
      <c r="BZ332" s="327"/>
    </row>
    <row r="333" spans="1:78" s="326" customFormat="1" ht="15" customHeight="1" x14ac:dyDescent="0.2">
      <c r="A333" s="324" t="str">
        <f t="shared" si="7"/>
        <v>INDEC-PB - 36320-3</v>
      </c>
      <c r="B333" s="324">
        <v>36320</v>
      </c>
      <c r="C333" s="326" t="s">
        <v>53</v>
      </c>
      <c r="D333" s="324">
        <v>3</v>
      </c>
      <c r="E333" s="344" t="s">
        <v>399</v>
      </c>
      <c r="G333" s="326" t="s">
        <v>1459</v>
      </c>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c r="AH333" s="327"/>
      <c r="AI333" s="327"/>
      <c r="AJ333" s="327"/>
      <c r="AK333" s="327"/>
      <c r="AL333" s="327"/>
      <c r="AM333" s="327"/>
      <c r="AN333" s="327"/>
      <c r="AO333" s="327"/>
      <c r="AP333" s="327"/>
      <c r="AQ333" s="327"/>
      <c r="AR333" s="327"/>
      <c r="AS333" s="327"/>
      <c r="AT333" s="327"/>
      <c r="AU333" s="327"/>
      <c r="AV333" s="327"/>
      <c r="AW333" s="327"/>
      <c r="AX333" s="327"/>
      <c r="AY333" s="327"/>
      <c r="AZ333" s="327"/>
      <c r="BA333" s="327"/>
      <c r="BB333" s="327"/>
      <c r="BC333" s="327"/>
      <c r="BD333" s="327"/>
      <c r="BE333" s="327"/>
      <c r="BF333" s="327"/>
      <c r="BG333" s="327"/>
      <c r="BH333" s="327"/>
      <c r="BI333" s="327"/>
      <c r="BJ333" s="327"/>
      <c r="BK333" s="327"/>
      <c r="BL333" s="327"/>
      <c r="BM333" s="327"/>
      <c r="BN333" s="327"/>
      <c r="BO333" s="327"/>
      <c r="BP333" s="327"/>
      <c r="BQ333" s="327"/>
      <c r="BR333" s="327"/>
      <c r="BS333" s="327"/>
      <c r="BT333" s="327"/>
      <c r="BU333" s="327"/>
      <c r="BV333" s="327"/>
      <c r="BW333" s="327"/>
      <c r="BX333" s="327"/>
      <c r="BY333" s="327"/>
      <c r="BZ333" s="327"/>
    </row>
    <row r="334" spans="1:78" s="326" customFormat="1" ht="15" customHeight="1" x14ac:dyDescent="0.2">
      <c r="A334" s="324" t="str">
        <f t="shared" si="7"/>
        <v>INDEC-PB - 36320-2</v>
      </c>
      <c r="B334" s="324">
        <v>36320</v>
      </c>
      <c r="C334" s="326" t="s">
        <v>53</v>
      </c>
      <c r="D334" s="324">
        <v>2</v>
      </c>
      <c r="E334" s="344" t="s">
        <v>400</v>
      </c>
      <c r="G334" s="326" t="s">
        <v>1459</v>
      </c>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c r="AH334" s="327"/>
      <c r="AI334" s="327"/>
      <c r="AJ334" s="327"/>
      <c r="AK334" s="327"/>
      <c r="AL334" s="327"/>
      <c r="AM334" s="327"/>
      <c r="AN334" s="327"/>
      <c r="AO334" s="327"/>
      <c r="AP334" s="327"/>
      <c r="AQ334" s="327"/>
      <c r="AR334" s="327"/>
      <c r="AS334" s="327"/>
      <c r="AT334" s="327"/>
      <c r="AU334" s="327"/>
      <c r="AV334" s="327"/>
      <c r="AW334" s="327"/>
      <c r="AX334" s="327"/>
      <c r="AY334" s="327"/>
      <c r="AZ334" s="327"/>
      <c r="BA334" s="327"/>
      <c r="BB334" s="327"/>
      <c r="BC334" s="327"/>
      <c r="BD334" s="327"/>
      <c r="BE334" s="327"/>
      <c r="BF334" s="327"/>
      <c r="BG334" s="327"/>
      <c r="BH334" s="327"/>
      <c r="BI334" s="327"/>
      <c r="BJ334" s="327"/>
      <c r="BK334" s="327"/>
      <c r="BL334" s="327"/>
      <c r="BM334" s="327"/>
      <c r="BN334" s="327"/>
      <c r="BO334" s="327"/>
      <c r="BP334" s="327"/>
      <c r="BQ334" s="327"/>
      <c r="BR334" s="327"/>
      <c r="BS334" s="327"/>
      <c r="BT334" s="327"/>
      <c r="BU334" s="327"/>
      <c r="BV334" s="327"/>
      <c r="BW334" s="327"/>
      <c r="BX334" s="327"/>
      <c r="BY334" s="327"/>
      <c r="BZ334" s="327"/>
    </row>
    <row r="335" spans="1:78" ht="15" customHeight="1" x14ac:dyDescent="0.2">
      <c r="A335" s="313" t="str">
        <f t="shared" si="7"/>
        <v>INDEC-PB - 36320-1</v>
      </c>
      <c r="B335" s="313">
        <v>36320</v>
      </c>
      <c r="C335" s="316" t="s">
        <v>53</v>
      </c>
      <c r="D335" s="313">
        <v>1</v>
      </c>
      <c r="E335" s="343" t="s">
        <v>401</v>
      </c>
      <c r="H335" s="322"/>
      <c r="I335" s="322"/>
      <c r="J335" s="322"/>
      <c r="K335" s="322"/>
      <c r="L335" s="322"/>
      <c r="M335" s="322"/>
      <c r="N335" s="322"/>
      <c r="O335" s="322"/>
      <c r="P335" s="322"/>
      <c r="Q335" s="322"/>
      <c r="R335" s="322"/>
      <c r="S335" s="322"/>
      <c r="T335" s="322"/>
      <c r="U335" s="322"/>
      <c r="V335" s="322"/>
      <c r="W335" s="322"/>
      <c r="X335" s="322"/>
      <c r="Y335" s="322"/>
      <c r="Z335" s="322"/>
      <c r="AA335" s="322"/>
      <c r="AB335" s="322"/>
      <c r="AC335" s="322"/>
      <c r="AD335" s="322"/>
      <c r="AE335" s="322"/>
      <c r="AF335" s="322"/>
      <c r="AG335" s="322"/>
      <c r="AH335" s="322"/>
      <c r="AI335" s="322"/>
      <c r="AJ335" s="322"/>
      <c r="AK335" s="322"/>
      <c r="AL335" s="322"/>
      <c r="AM335" s="322"/>
      <c r="AN335" s="322"/>
      <c r="AO335" s="322"/>
      <c r="AP335" s="322"/>
      <c r="AQ335" s="322"/>
      <c r="AR335" s="322"/>
      <c r="AS335" s="322"/>
      <c r="AT335" s="322"/>
      <c r="AU335" s="322"/>
      <c r="AV335" s="322"/>
      <c r="AW335" s="322"/>
      <c r="AX335" s="322"/>
      <c r="AY335" s="322"/>
      <c r="AZ335" s="322"/>
      <c r="BA335" s="322"/>
      <c r="BB335" s="322"/>
      <c r="BC335" s="322"/>
      <c r="BD335" s="322"/>
      <c r="BE335" s="322"/>
      <c r="BF335" s="322"/>
      <c r="BG335" s="322"/>
      <c r="BH335" s="322"/>
      <c r="BI335" s="322"/>
      <c r="BJ335" s="322"/>
      <c r="BK335" s="322"/>
      <c r="BL335" s="322"/>
      <c r="BM335" s="322"/>
      <c r="BN335" s="322"/>
      <c r="BO335" s="322"/>
      <c r="BP335" s="322"/>
      <c r="BQ335" s="322"/>
      <c r="BR335" s="322"/>
      <c r="BS335" s="322"/>
      <c r="BT335" s="322"/>
      <c r="BU335" s="322"/>
      <c r="BV335" s="322"/>
      <c r="BW335" s="322"/>
      <c r="BX335" s="322"/>
      <c r="BY335" s="322"/>
      <c r="BZ335" s="322"/>
    </row>
    <row r="336" spans="1:78" ht="15" customHeight="1" x14ac:dyDescent="0.2">
      <c r="A336" s="313" t="str">
        <f t="shared" si="7"/>
        <v>INDEC-PB - 46220-1</v>
      </c>
      <c r="B336" s="313">
        <v>46220</v>
      </c>
      <c r="C336" s="316" t="s">
        <v>53</v>
      </c>
      <c r="D336" s="313">
        <v>1</v>
      </c>
      <c r="E336" s="343" t="s">
        <v>402</v>
      </c>
      <c r="H336" s="322"/>
      <c r="I336" s="322"/>
      <c r="J336" s="322"/>
      <c r="K336" s="322"/>
      <c r="L336" s="322"/>
      <c r="M336" s="322"/>
      <c r="N336" s="322"/>
      <c r="O336" s="322"/>
      <c r="P336" s="322"/>
      <c r="Q336" s="322"/>
      <c r="R336" s="322"/>
      <c r="S336" s="322"/>
      <c r="T336" s="322"/>
      <c r="U336" s="322"/>
      <c r="V336" s="322"/>
      <c r="W336" s="322"/>
      <c r="X336" s="322"/>
      <c r="Y336" s="322"/>
      <c r="Z336" s="322"/>
      <c r="AA336" s="322"/>
      <c r="AB336" s="322"/>
      <c r="AC336" s="322"/>
      <c r="AD336" s="322"/>
      <c r="AE336" s="322"/>
      <c r="AF336" s="322"/>
      <c r="AG336" s="322"/>
      <c r="AH336" s="322"/>
      <c r="AI336" s="322"/>
      <c r="AJ336" s="322"/>
      <c r="AK336" s="322"/>
      <c r="AL336" s="322"/>
      <c r="AM336" s="322"/>
      <c r="AN336" s="322"/>
      <c r="AO336" s="322"/>
      <c r="AP336" s="322"/>
      <c r="AQ336" s="322"/>
      <c r="AR336" s="322"/>
      <c r="AS336" s="322"/>
      <c r="AT336" s="322"/>
      <c r="AU336" s="322"/>
      <c r="AV336" s="322"/>
      <c r="AW336" s="322"/>
      <c r="AX336" s="322"/>
      <c r="AY336" s="322"/>
      <c r="AZ336" s="322"/>
      <c r="BA336" s="322"/>
      <c r="BB336" s="322"/>
      <c r="BC336" s="322"/>
      <c r="BD336" s="322"/>
      <c r="BE336" s="322"/>
      <c r="BF336" s="322"/>
      <c r="BG336" s="322"/>
      <c r="BH336" s="322"/>
      <c r="BI336" s="322"/>
      <c r="BJ336" s="322"/>
      <c r="BK336" s="322"/>
      <c r="BL336" s="322"/>
      <c r="BM336" s="322"/>
      <c r="BN336" s="322"/>
      <c r="BO336" s="322"/>
      <c r="BP336" s="322"/>
      <c r="BQ336" s="322"/>
      <c r="BR336" s="322"/>
      <c r="BS336" s="322"/>
      <c r="BT336" s="322"/>
      <c r="BU336" s="322"/>
      <c r="BV336" s="322"/>
      <c r="BW336" s="322"/>
      <c r="BX336" s="322"/>
      <c r="BY336" s="322"/>
      <c r="BZ336" s="322"/>
    </row>
    <row r="337" spans="1:78" s="326" customFormat="1" ht="15" customHeight="1" x14ac:dyDescent="0.2">
      <c r="A337" s="324" t="str">
        <f t="shared" si="7"/>
        <v>INDEC-PB - 34800-1</v>
      </c>
      <c r="B337" s="324">
        <v>34800</v>
      </c>
      <c r="C337" s="326" t="s">
        <v>53</v>
      </c>
      <c r="D337" s="324">
        <v>1</v>
      </c>
      <c r="E337" s="344" t="s">
        <v>403</v>
      </c>
      <c r="G337" s="326" t="s">
        <v>1460</v>
      </c>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c r="AH337" s="327"/>
      <c r="AI337" s="327"/>
      <c r="AJ337" s="327"/>
      <c r="AK337" s="327"/>
      <c r="AL337" s="327"/>
      <c r="AM337" s="327"/>
      <c r="AN337" s="327"/>
      <c r="AO337" s="327"/>
      <c r="AP337" s="327"/>
      <c r="AQ337" s="327"/>
      <c r="AR337" s="327"/>
      <c r="AS337" s="327"/>
      <c r="AT337" s="327"/>
      <c r="AU337" s="327"/>
      <c r="AV337" s="327"/>
      <c r="AW337" s="327"/>
      <c r="AX337" s="327"/>
      <c r="AY337" s="327"/>
      <c r="AZ337" s="327"/>
      <c r="BA337" s="327"/>
      <c r="BB337" s="327"/>
      <c r="BC337" s="327"/>
      <c r="BD337" s="327"/>
      <c r="BE337" s="327"/>
      <c r="BF337" s="327"/>
      <c r="BG337" s="327"/>
      <c r="BH337" s="327"/>
      <c r="BI337" s="327"/>
      <c r="BJ337" s="327"/>
      <c r="BK337" s="327"/>
      <c r="BL337" s="327"/>
      <c r="BM337" s="327"/>
      <c r="BN337" s="327"/>
      <c r="BO337" s="327"/>
      <c r="BP337" s="327"/>
      <c r="BQ337" s="327"/>
      <c r="BR337" s="327"/>
      <c r="BS337" s="327"/>
      <c r="BT337" s="327"/>
      <c r="BU337" s="327"/>
      <c r="BV337" s="327"/>
      <c r="BW337" s="327"/>
      <c r="BX337" s="327"/>
      <c r="BY337" s="327"/>
      <c r="BZ337" s="327"/>
    </row>
    <row r="338" spans="1:78" ht="15" customHeight="1" x14ac:dyDescent="0.2">
      <c r="A338" s="313" t="str">
        <f t="shared" si="7"/>
        <v>INDEC-PB - 37440-1</v>
      </c>
      <c r="B338" s="313">
        <v>37440</v>
      </c>
      <c r="C338" s="316" t="s">
        <v>53</v>
      </c>
      <c r="D338" s="313">
        <v>1</v>
      </c>
      <c r="E338" s="343" t="s">
        <v>404</v>
      </c>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2"/>
      <c r="AN338" s="322"/>
      <c r="AO338" s="322"/>
      <c r="AP338" s="322"/>
      <c r="AQ338" s="322"/>
      <c r="AR338" s="322"/>
      <c r="AS338" s="322"/>
      <c r="AT338" s="322"/>
      <c r="AU338" s="322"/>
      <c r="AV338" s="322"/>
      <c r="AW338" s="322"/>
      <c r="AX338" s="322"/>
      <c r="AY338" s="322"/>
      <c r="AZ338" s="322"/>
      <c r="BA338" s="322"/>
      <c r="BB338" s="322"/>
      <c r="BC338" s="322"/>
      <c r="BD338" s="322"/>
      <c r="BE338" s="322"/>
      <c r="BF338" s="322"/>
      <c r="BG338" s="322"/>
      <c r="BH338" s="322"/>
      <c r="BI338" s="322"/>
      <c r="BJ338" s="322"/>
      <c r="BK338" s="322"/>
      <c r="BL338" s="322"/>
      <c r="BM338" s="322"/>
      <c r="BN338" s="322"/>
      <c r="BO338" s="322"/>
      <c r="BP338" s="322"/>
      <c r="BQ338" s="322"/>
      <c r="BR338" s="322"/>
      <c r="BS338" s="322"/>
      <c r="BT338" s="322"/>
      <c r="BU338" s="322"/>
      <c r="BV338" s="322"/>
      <c r="BW338" s="322"/>
      <c r="BX338" s="322"/>
      <c r="BY338" s="322"/>
      <c r="BZ338" s="322"/>
    </row>
    <row r="339" spans="1:78" ht="15" customHeight="1" x14ac:dyDescent="0.2">
      <c r="A339" s="313" t="str">
        <f t="shared" si="7"/>
        <v>INDEC-PB - 42992-1</v>
      </c>
      <c r="B339" s="313">
        <v>42992</v>
      </c>
      <c r="C339" s="316" t="s">
        <v>53</v>
      </c>
      <c r="D339" s="313">
        <v>1</v>
      </c>
      <c r="E339" s="343" t="s">
        <v>405</v>
      </c>
      <c r="H339" s="322"/>
      <c r="I339" s="322"/>
      <c r="J339" s="322"/>
      <c r="K339" s="322"/>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322"/>
      <c r="BQ339" s="322"/>
      <c r="BR339" s="322"/>
      <c r="BS339" s="322"/>
      <c r="BT339" s="322"/>
      <c r="BU339" s="322"/>
      <c r="BV339" s="322"/>
      <c r="BW339" s="322"/>
      <c r="BX339" s="322"/>
      <c r="BY339" s="322"/>
      <c r="BZ339" s="322"/>
    </row>
    <row r="340" spans="1:78" ht="15" customHeight="1" x14ac:dyDescent="0.2">
      <c r="A340" s="313" t="str">
        <f t="shared" si="7"/>
        <v>INDEC-PB - 42999-2</v>
      </c>
      <c r="B340" s="313">
        <v>42999</v>
      </c>
      <c r="C340" s="316" t="s">
        <v>53</v>
      </c>
      <c r="D340" s="313">
        <v>2</v>
      </c>
      <c r="E340" s="343" t="s">
        <v>406</v>
      </c>
      <c r="H340" s="322"/>
      <c r="I340" s="322"/>
      <c r="J340" s="322"/>
      <c r="K340" s="322"/>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322"/>
      <c r="BQ340" s="322"/>
      <c r="BR340" s="322"/>
      <c r="BS340" s="322"/>
      <c r="BT340" s="322"/>
      <c r="BU340" s="322"/>
      <c r="BV340" s="322"/>
      <c r="BW340" s="322"/>
      <c r="BX340" s="322"/>
      <c r="BY340" s="322"/>
      <c r="BZ340" s="322"/>
    </row>
    <row r="341" spans="1:78" ht="15" customHeight="1" x14ac:dyDescent="0.2">
      <c r="A341" s="313" t="str">
        <f t="shared" si="7"/>
        <v>INDEC-PB - 42944-2</v>
      </c>
      <c r="B341" s="313">
        <v>42944</v>
      </c>
      <c r="C341" s="316" t="s">
        <v>53</v>
      </c>
      <c r="D341" s="313">
        <v>2</v>
      </c>
      <c r="E341" s="343" t="s">
        <v>407</v>
      </c>
      <c r="G341" s="316" t="s">
        <v>1461</v>
      </c>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322"/>
      <c r="AF341" s="322"/>
      <c r="AG341" s="322"/>
      <c r="AH341" s="322"/>
      <c r="AI341" s="322"/>
      <c r="AJ341" s="322"/>
      <c r="AK341" s="322"/>
      <c r="AL341" s="322"/>
      <c r="AM341" s="322"/>
      <c r="AN341" s="322"/>
      <c r="AO341" s="322"/>
      <c r="AP341" s="322"/>
      <c r="AQ341" s="322"/>
      <c r="AR341" s="322"/>
      <c r="AS341" s="322"/>
      <c r="AT341" s="322"/>
      <c r="AU341" s="322"/>
      <c r="AV341" s="322"/>
      <c r="AW341" s="322"/>
      <c r="AX341" s="322"/>
      <c r="AY341" s="322"/>
      <c r="AZ341" s="322"/>
      <c r="BA341" s="322"/>
      <c r="BB341" s="322"/>
      <c r="BC341" s="322"/>
      <c r="BD341" s="322"/>
      <c r="BE341" s="322"/>
      <c r="BF341" s="322"/>
      <c r="BG341" s="322"/>
      <c r="BH341" s="322"/>
      <c r="BI341" s="322"/>
      <c r="BJ341" s="322"/>
      <c r="BK341" s="322"/>
      <c r="BL341" s="322"/>
      <c r="BM341" s="322"/>
      <c r="BN341" s="322"/>
      <c r="BO341" s="322"/>
      <c r="BP341" s="322"/>
      <c r="BQ341" s="322"/>
      <c r="BR341" s="322"/>
      <c r="BS341" s="322"/>
      <c r="BT341" s="322"/>
      <c r="BU341" s="322"/>
      <c r="BV341" s="322"/>
      <c r="BW341" s="322"/>
      <c r="BX341" s="322"/>
      <c r="BY341" s="322"/>
      <c r="BZ341" s="322"/>
    </row>
    <row r="342" spans="1:78" ht="15" customHeight="1" x14ac:dyDescent="0.2">
      <c r="A342" s="313" t="str">
        <f t="shared" si="7"/>
        <v>INDEC-PB - 43230-1</v>
      </c>
      <c r="B342" s="313">
        <v>43230</v>
      </c>
      <c r="C342" s="316" t="s">
        <v>53</v>
      </c>
      <c r="D342" s="313">
        <v>1</v>
      </c>
      <c r="E342" s="343" t="s">
        <v>408</v>
      </c>
      <c r="H342" s="322"/>
      <c r="I342" s="322"/>
      <c r="J342" s="322"/>
      <c r="K342" s="322"/>
      <c r="L342" s="322"/>
      <c r="M342" s="322"/>
      <c r="N342" s="322"/>
      <c r="O342" s="322"/>
      <c r="P342" s="322"/>
      <c r="Q342" s="322"/>
      <c r="R342" s="322"/>
      <c r="S342" s="322"/>
      <c r="T342" s="322"/>
      <c r="U342" s="322"/>
      <c r="V342" s="322"/>
      <c r="W342" s="322"/>
      <c r="X342" s="322"/>
      <c r="Y342" s="322"/>
      <c r="Z342" s="322"/>
      <c r="AA342" s="322"/>
      <c r="AB342" s="322"/>
      <c r="AC342" s="322"/>
      <c r="AD342" s="322"/>
      <c r="AE342" s="322"/>
      <c r="AF342" s="322"/>
      <c r="AG342" s="322"/>
      <c r="AH342" s="322"/>
      <c r="AI342" s="322"/>
      <c r="AJ342" s="322"/>
      <c r="AK342" s="322"/>
      <c r="AL342" s="322"/>
      <c r="AM342" s="322"/>
      <c r="AN342" s="322"/>
      <c r="AO342" s="322"/>
      <c r="AP342" s="322"/>
      <c r="AQ342" s="322"/>
      <c r="AR342" s="322"/>
      <c r="AS342" s="322"/>
      <c r="AT342" s="322"/>
      <c r="AU342" s="322"/>
      <c r="AV342" s="322"/>
      <c r="AW342" s="322"/>
      <c r="AX342" s="322"/>
      <c r="AY342" s="322"/>
      <c r="AZ342" s="322"/>
      <c r="BA342" s="322"/>
      <c r="BB342" s="322"/>
      <c r="BC342" s="322"/>
      <c r="BD342" s="322"/>
      <c r="BE342" s="322"/>
      <c r="BF342" s="322"/>
      <c r="BG342" s="322"/>
      <c r="BH342" s="322"/>
      <c r="BI342" s="322"/>
      <c r="BJ342" s="322"/>
      <c r="BK342" s="322"/>
      <c r="BL342" s="322"/>
      <c r="BM342" s="322"/>
      <c r="BN342" s="322"/>
      <c r="BO342" s="322"/>
      <c r="BP342" s="322"/>
      <c r="BQ342" s="322"/>
      <c r="BR342" s="322"/>
      <c r="BS342" s="322"/>
      <c r="BT342" s="322"/>
      <c r="BU342" s="322"/>
      <c r="BV342" s="322"/>
      <c r="BW342" s="322"/>
      <c r="BX342" s="322"/>
      <c r="BY342" s="322"/>
      <c r="BZ342" s="322"/>
    </row>
    <row r="343" spans="1:78" ht="15" customHeight="1" x14ac:dyDescent="0.2">
      <c r="A343" s="313" t="str">
        <f t="shared" si="7"/>
        <v>INDEC-PB - 46340-1</v>
      </c>
      <c r="B343" s="313">
        <v>46340</v>
      </c>
      <c r="C343" s="316" t="s">
        <v>53</v>
      </c>
      <c r="D343" s="313">
        <v>1</v>
      </c>
      <c r="E343" s="343" t="s">
        <v>409</v>
      </c>
      <c r="H343" s="322"/>
      <c r="I343" s="322"/>
      <c r="J343" s="322"/>
      <c r="K343" s="322"/>
      <c r="L343" s="322"/>
      <c r="M343" s="322"/>
      <c r="N343" s="322"/>
      <c r="O343" s="322"/>
      <c r="P343" s="322"/>
      <c r="Q343" s="322"/>
      <c r="R343" s="322"/>
      <c r="S343" s="322"/>
      <c r="T343" s="322"/>
      <c r="U343" s="322"/>
      <c r="V343" s="322"/>
      <c r="W343" s="322"/>
      <c r="X343" s="322"/>
      <c r="Y343" s="322"/>
      <c r="Z343" s="322"/>
      <c r="AA343" s="322"/>
      <c r="AB343" s="322"/>
      <c r="AC343" s="322"/>
      <c r="AD343" s="322"/>
      <c r="AE343" s="322"/>
      <c r="AF343" s="322"/>
      <c r="AG343" s="322"/>
      <c r="AH343" s="322"/>
      <c r="AI343" s="322"/>
      <c r="AJ343" s="322"/>
      <c r="AK343" s="322"/>
      <c r="AL343" s="322"/>
      <c r="AM343" s="322"/>
      <c r="AN343" s="322"/>
      <c r="AO343" s="322"/>
      <c r="AP343" s="322"/>
      <c r="AQ343" s="322"/>
      <c r="AR343" s="322"/>
      <c r="AS343" s="322"/>
      <c r="AT343" s="322"/>
      <c r="AU343" s="322"/>
      <c r="AV343" s="322"/>
      <c r="AW343" s="322"/>
      <c r="AX343" s="322"/>
      <c r="AY343" s="322"/>
      <c r="AZ343" s="322"/>
      <c r="BA343" s="322"/>
      <c r="BB343" s="322"/>
      <c r="BC343" s="322"/>
      <c r="BD343" s="322"/>
      <c r="BE343" s="322"/>
      <c r="BF343" s="322"/>
      <c r="BG343" s="322"/>
      <c r="BH343" s="322"/>
      <c r="BI343" s="322"/>
      <c r="BJ343" s="322"/>
      <c r="BK343" s="322"/>
      <c r="BL343" s="322"/>
      <c r="BM343" s="322"/>
      <c r="BN343" s="322"/>
      <c r="BO343" s="322"/>
      <c r="BP343" s="322"/>
      <c r="BQ343" s="322"/>
      <c r="BR343" s="322"/>
      <c r="BS343" s="322"/>
      <c r="BT343" s="322"/>
      <c r="BU343" s="322"/>
      <c r="BV343" s="322"/>
      <c r="BW343" s="322"/>
      <c r="BX343" s="322"/>
      <c r="BY343" s="322"/>
      <c r="BZ343" s="322"/>
    </row>
    <row r="344" spans="1:78" s="326" customFormat="1" ht="15" customHeight="1" x14ac:dyDescent="0.2">
      <c r="A344" s="324" t="str">
        <f t="shared" si="7"/>
        <v>INDEC-PB - 36270-2</v>
      </c>
      <c r="B344" s="324">
        <v>36270</v>
      </c>
      <c r="C344" s="326" t="s">
        <v>53</v>
      </c>
      <c r="D344" s="324">
        <v>2</v>
      </c>
      <c r="E344" s="344" t="s">
        <v>410</v>
      </c>
      <c r="G344" s="326" t="s">
        <v>1462</v>
      </c>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c r="AI344" s="327"/>
      <c r="AJ344" s="327"/>
      <c r="AK344" s="327"/>
      <c r="AL344" s="327"/>
      <c r="AM344" s="327"/>
      <c r="AN344" s="327"/>
      <c r="AO344" s="327"/>
      <c r="AP344" s="327"/>
      <c r="AQ344" s="327"/>
      <c r="AR344" s="327"/>
      <c r="AS344" s="327"/>
      <c r="AT344" s="327"/>
      <c r="AU344" s="327"/>
      <c r="AV344" s="327"/>
      <c r="AW344" s="327"/>
      <c r="AX344" s="327"/>
      <c r="AY344" s="327"/>
      <c r="AZ344" s="327"/>
      <c r="BA344" s="327"/>
      <c r="BB344" s="327"/>
      <c r="BC344" s="327"/>
      <c r="BD344" s="327"/>
      <c r="BE344" s="327"/>
      <c r="BF344" s="327"/>
      <c r="BG344" s="327"/>
      <c r="BH344" s="327"/>
      <c r="BI344" s="327"/>
      <c r="BJ344" s="327"/>
      <c r="BK344" s="327"/>
      <c r="BL344" s="327"/>
      <c r="BM344" s="327"/>
      <c r="BN344" s="327"/>
      <c r="BO344" s="327"/>
      <c r="BP344" s="327"/>
      <c r="BQ344" s="327"/>
      <c r="BR344" s="327"/>
      <c r="BS344" s="327"/>
      <c r="BT344" s="327"/>
      <c r="BU344" s="327"/>
      <c r="BV344" s="327"/>
      <c r="BW344" s="327"/>
      <c r="BX344" s="327"/>
      <c r="BY344" s="327"/>
      <c r="BZ344" s="327"/>
    </row>
    <row r="345" spans="1:78" ht="15" customHeight="1" x14ac:dyDescent="0.2">
      <c r="A345" s="313" t="str">
        <f t="shared" si="7"/>
        <v>INDEC-PB - 42190-2</v>
      </c>
      <c r="B345" s="313">
        <v>42190</v>
      </c>
      <c r="C345" s="316" t="s">
        <v>53</v>
      </c>
      <c r="D345" s="313">
        <v>2</v>
      </c>
      <c r="E345" s="343" t="s">
        <v>411</v>
      </c>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c r="AE345" s="322"/>
      <c r="AF345" s="322"/>
      <c r="AG345" s="322"/>
      <c r="AH345" s="322"/>
      <c r="AI345" s="322"/>
      <c r="AJ345" s="322"/>
      <c r="AK345" s="322"/>
      <c r="AL345" s="322"/>
      <c r="AM345" s="322"/>
      <c r="AN345" s="322"/>
      <c r="AO345" s="322"/>
      <c r="AP345" s="322"/>
      <c r="AQ345" s="322"/>
      <c r="AR345" s="322"/>
      <c r="AS345" s="322"/>
      <c r="AT345" s="322"/>
      <c r="AU345" s="322"/>
      <c r="AV345" s="322"/>
      <c r="AW345" s="322"/>
      <c r="AX345" s="322"/>
      <c r="AY345" s="322"/>
      <c r="AZ345" s="322"/>
      <c r="BA345" s="322"/>
      <c r="BB345" s="322"/>
      <c r="BC345" s="322"/>
      <c r="BD345" s="322"/>
      <c r="BE345" s="322"/>
      <c r="BF345" s="322"/>
      <c r="BG345" s="322"/>
      <c r="BH345" s="322"/>
      <c r="BI345" s="322"/>
      <c r="BJ345" s="322"/>
      <c r="BK345" s="322"/>
      <c r="BL345" s="322"/>
      <c r="BM345" s="322"/>
      <c r="BN345" s="322"/>
      <c r="BO345" s="322"/>
      <c r="BP345" s="322"/>
      <c r="BQ345" s="322"/>
      <c r="BR345" s="322"/>
      <c r="BS345" s="322"/>
      <c r="BT345" s="322"/>
      <c r="BU345" s="322"/>
      <c r="BV345" s="322"/>
      <c r="BW345" s="322"/>
      <c r="BX345" s="322"/>
      <c r="BY345" s="322"/>
      <c r="BZ345" s="322"/>
    </row>
    <row r="346" spans="1:78" ht="15" customHeight="1" x14ac:dyDescent="0.2">
      <c r="A346" s="313" t="str">
        <f t="shared" si="7"/>
        <v>INDEC-PB - 36990-2</v>
      </c>
      <c r="B346" s="313">
        <v>36990</v>
      </c>
      <c r="C346" s="316" t="s">
        <v>53</v>
      </c>
      <c r="D346" s="313">
        <v>2</v>
      </c>
      <c r="E346" s="343" t="s">
        <v>412</v>
      </c>
      <c r="G346" s="316" t="s">
        <v>1463</v>
      </c>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c r="AF346" s="322"/>
      <c r="AG346" s="322"/>
      <c r="AH346" s="322"/>
      <c r="AI346" s="322"/>
      <c r="AJ346" s="322"/>
      <c r="AK346" s="322"/>
      <c r="AL346" s="322"/>
      <c r="AM346" s="322"/>
      <c r="AN346" s="322"/>
      <c r="AO346" s="322"/>
      <c r="AP346" s="322"/>
      <c r="AQ346" s="322"/>
      <c r="AR346" s="322"/>
      <c r="AS346" s="322"/>
      <c r="AT346" s="322"/>
      <c r="AU346" s="322"/>
      <c r="AV346" s="322"/>
      <c r="AW346" s="322"/>
      <c r="AX346" s="322"/>
      <c r="AY346" s="322"/>
      <c r="AZ346" s="322"/>
      <c r="BA346" s="322"/>
      <c r="BB346" s="322"/>
      <c r="BC346" s="322"/>
      <c r="BD346" s="322"/>
      <c r="BE346" s="322"/>
      <c r="BF346" s="322"/>
      <c r="BG346" s="322"/>
      <c r="BH346" s="322"/>
      <c r="BI346" s="322"/>
      <c r="BJ346" s="322"/>
      <c r="BK346" s="322"/>
      <c r="BL346" s="322"/>
      <c r="BM346" s="322"/>
      <c r="BN346" s="322"/>
      <c r="BO346" s="322"/>
      <c r="BP346" s="322"/>
      <c r="BQ346" s="322"/>
      <c r="BR346" s="322"/>
      <c r="BS346" s="322"/>
      <c r="BT346" s="322"/>
      <c r="BU346" s="322"/>
      <c r="BV346" s="322"/>
      <c r="BW346" s="322"/>
      <c r="BX346" s="322"/>
      <c r="BY346" s="322"/>
      <c r="BZ346" s="322"/>
    </row>
    <row r="347" spans="1:78" s="326" customFormat="1" ht="15" customHeight="1" x14ac:dyDescent="0.2">
      <c r="A347" s="324" t="str">
        <f t="shared" si="7"/>
        <v>INDEC-PB - 31600-1</v>
      </c>
      <c r="B347" s="324">
        <v>31600</v>
      </c>
      <c r="C347" s="326" t="s">
        <v>53</v>
      </c>
      <c r="D347" s="324">
        <v>1</v>
      </c>
      <c r="E347" s="344" t="s">
        <v>413</v>
      </c>
      <c r="G347" s="326" t="s">
        <v>1464</v>
      </c>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c r="AH347" s="327"/>
      <c r="AI347" s="327"/>
      <c r="AJ347" s="327"/>
      <c r="AK347" s="327"/>
      <c r="AL347" s="327"/>
      <c r="AM347" s="327"/>
      <c r="AN347" s="327"/>
      <c r="AO347" s="327"/>
      <c r="AP347" s="327"/>
      <c r="AQ347" s="327"/>
      <c r="AR347" s="327"/>
      <c r="AS347" s="327"/>
      <c r="AT347" s="327"/>
      <c r="AU347" s="327"/>
      <c r="AV347" s="327"/>
      <c r="AW347" s="327"/>
      <c r="AX347" s="327"/>
      <c r="AY347" s="327"/>
      <c r="AZ347" s="327"/>
      <c r="BA347" s="327"/>
      <c r="BB347" s="327"/>
      <c r="BC347" s="327"/>
      <c r="BD347" s="327"/>
      <c r="BE347" s="327"/>
      <c r="BF347" s="327"/>
      <c r="BG347" s="327"/>
      <c r="BH347" s="327"/>
      <c r="BI347" s="327"/>
      <c r="BJ347" s="327"/>
      <c r="BK347" s="327"/>
      <c r="BL347" s="327"/>
      <c r="BM347" s="327"/>
      <c r="BN347" s="327"/>
      <c r="BO347" s="327"/>
      <c r="BP347" s="327"/>
      <c r="BQ347" s="327"/>
      <c r="BR347" s="327"/>
      <c r="BS347" s="327"/>
      <c r="BT347" s="327"/>
      <c r="BU347" s="327"/>
      <c r="BV347" s="327"/>
      <c r="BW347" s="327"/>
      <c r="BX347" s="327"/>
      <c r="BY347" s="327"/>
      <c r="BZ347" s="327"/>
    </row>
    <row r="348" spans="1:78" ht="15" customHeight="1" x14ac:dyDescent="0.2">
      <c r="A348" s="313" t="str">
        <f t="shared" si="7"/>
        <v>INDEC-PB - 32600-1</v>
      </c>
      <c r="B348" s="313">
        <v>32600</v>
      </c>
      <c r="C348" s="316" t="s">
        <v>53</v>
      </c>
      <c r="D348" s="313">
        <v>1</v>
      </c>
      <c r="E348" s="343" t="s">
        <v>414</v>
      </c>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c r="AE348" s="322"/>
      <c r="AF348" s="322"/>
      <c r="AG348" s="322"/>
      <c r="AH348" s="322"/>
      <c r="AI348" s="322"/>
      <c r="AJ348" s="322"/>
      <c r="AK348" s="322"/>
      <c r="AL348" s="322"/>
      <c r="AM348" s="322"/>
      <c r="AN348" s="322"/>
      <c r="AO348" s="322"/>
      <c r="AP348" s="322"/>
      <c r="AQ348" s="322"/>
      <c r="AR348" s="322"/>
      <c r="AS348" s="322"/>
      <c r="AT348" s="322"/>
      <c r="AU348" s="322"/>
      <c r="AV348" s="322"/>
      <c r="AW348" s="322"/>
      <c r="AX348" s="322"/>
      <c r="AY348" s="322"/>
      <c r="AZ348" s="322"/>
      <c r="BA348" s="322"/>
      <c r="BB348" s="322"/>
      <c r="BC348" s="322"/>
      <c r="BD348" s="322"/>
      <c r="BE348" s="322"/>
      <c r="BF348" s="322"/>
      <c r="BG348" s="322"/>
      <c r="BH348" s="322"/>
      <c r="BI348" s="322"/>
      <c r="BJ348" s="322"/>
      <c r="BK348" s="322"/>
      <c r="BL348" s="322"/>
      <c r="BM348" s="322"/>
      <c r="BN348" s="322"/>
      <c r="BO348" s="322"/>
      <c r="BP348" s="322"/>
      <c r="BQ348" s="322"/>
      <c r="BR348" s="322"/>
      <c r="BS348" s="322"/>
      <c r="BT348" s="322"/>
      <c r="BU348" s="322"/>
      <c r="BV348" s="322"/>
      <c r="BW348" s="322"/>
      <c r="BX348" s="322"/>
      <c r="BY348" s="322"/>
      <c r="BZ348" s="322"/>
    </row>
    <row r="349" spans="1:78" ht="15" customHeight="1" x14ac:dyDescent="0.2">
      <c r="A349" s="313" t="str">
        <f t="shared" si="7"/>
        <v>INDEC-PB - 36111-3</v>
      </c>
      <c r="B349" s="313">
        <v>36111</v>
      </c>
      <c r="C349" s="316" t="s">
        <v>53</v>
      </c>
      <c r="D349" s="313">
        <v>3</v>
      </c>
      <c r="E349" s="343" t="s">
        <v>415</v>
      </c>
      <c r="G349" s="316" t="s">
        <v>1465</v>
      </c>
      <c r="H349" s="322"/>
      <c r="I349" s="322"/>
      <c r="J349" s="322"/>
      <c r="K349" s="322"/>
      <c r="L349" s="322"/>
      <c r="M349" s="322"/>
      <c r="N349" s="322"/>
      <c r="O349" s="322"/>
      <c r="P349" s="322"/>
      <c r="Q349" s="322"/>
      <c r="R349" s="322"/>
      <c r="S349" s="322"/>
      <c r="T349" s="322"/>
      <c r="U349" s="322"/>
      <c r="V349" s="322"/>
      <c r="W349" s="322"/>
      <c r="X349" s="322"/>
      <c r="Y349" s="322"/>
      <c r="Z349" s="322"/>
      <c r="AA349" s="322"/>
      <c r="AB349" s="322"/>
      <c r="AC349" s="322"/>
      <c r="AD349" s="322"/>
      <c r="AE349" s="322"/>
      <c r="AF349" s="322"/>
      <c r="AG349" s="322"/>
      <c r="AH349" s="322"/>
      <c r="AI349" s="322"/>
      <c r="AJ349" s="322"/>
      <c r="AK349" s="322"/>
      <c r="AL349" s="322"/>
      <c r="AM349" s="322"/>
      <c r="AN349" s="322"/>
      <c r="AO349" s="322"/>
      <c r="AP349" s="322"/>
      <c r="AQ349" s="322"/>
      <c r="AR349" s="322"/>
      <c r="AS349" s="322"/>
      <c r="AT349" s="322"/>
      <c r="AU349" s="322"/>
      <c r="AV349" s="322"/>
      <c r="AW349" s="322"/>
      <c r="AX349" s="322"/>
      <c r="AY349" s="322"/>
      <c r="AZ349" s="322"/>
      <c r="BA349" s="322"/>
      <c r="BB349" s="322"/>
      <c r="BC349" s="322"/>
      <c r="BD349" s="322"/>
      <c r="BE349" s="322"/>
      <c r="BF349" s="322"/>
      <c r="BG349" s="322"/>
      <c r="BH349" s="322"/>
      <c r="BI349" s="322"/>
      <c r="BJ349" s="322"/>
      <c r="BK349" s="322"/>
      <c r="BL349" s="322"/>
      <c r="BM349" s="322"/>
      <c r="BN349" s="322"/>
      <c r="BO349" s="322"/>
      <c r="BP349" s="322"/>
      <c r="BQ349" s="322"/>
      <c r="BR349" s="322"/>
      <c r="BS349" s="322"/>
      <c r="BT349" s="322"/>
      <c r="BU349" s="322"/>
      <c r="BV349" s="322"/>
      <c r="BW349" s="322"/>
      <c r="BX349" s="322"/>
      <c r="BY349" s="322"/>
      <c r="BZ349" s="322"/>
    </row>
    <row r="350" spans="1:78" ht="15" customHeight="1" x14ac:dyDescent="0.2">
      <c r="A350" s="313" t="str">
        <f t="shared" si="7"/>
        <v>INDEC-PB - 36111-2</v>
      </c>
      <c r="B350" s="313">
        <v>36111</v>
      </c>
      <c r="C350" s="316" t="s">
        <v>53</v>
      </c>
      <c r="D350" s="313">
        <v>2</v>
      </c>
      <c r="E350" s="343" t="s">
        <v>416</v>
      </c>
      <c r="G350" s="316" t="s">
        <v>1465</v>
      </c>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322"/>
      <c r="AF350" s="322"/>
      <c r="AG350" s="322"/>
      <c r="AH350" s="322"/>
      <c r="AI350" s="322"/>
      <c r="AJ350" s="322"/>
      <c r="AK350" s="322"/>
      <c r="AL350" s="322"/>
      <c r="AM350" s="322"/>
      <c r="AN350" s="322"/>
      <c r="AO350" s="322"/>
      <c r="AP350" s="322"/>
      <c r="AQ350" s="322"/>
      <c r="AR350" s="322"/>
      <c r="AS350" s="322"/>
      <c r="AT350" s="322"/>
      <c r="AU350" s="322"/>
      <c r="AV350" s="322"/>
      <c r="AW350" s="322"/>
      <c r="AX350" s="322"/>
      <c r="AY350" s="322"/>
      <c r="AZ350" s="322"/>
      <c r="BA350" s="322"/>
      <c r="BB350" s="322"/>
      <c r="BC350" s="322"/>
      <c r="BD350" s="322"/>
      <c r="BE350" s="322"/>
      <c r="BF350" s="322"/>
      <c r="BG350" s="322"/>
      <c r="BH350" s="322"/>
      <c r="BI350" s="322"/>
      <c r="BJ350" s="322"/>
      <c r="BK350" s="322"/>
      <c r="BL350" s="322"/>
      <c r="BM350" s="322"/>
      <c r="BN350" s="322"/>
      <c r="BO350" s="322"/>
      <c r="BP350" s="322"/>
      <c r="BQ350" s="322"/>
      <c r="BR350" s="322"/>
      <c r="BS350" s="322"/>
      <c r="BT350" s="322"/>
      <c r="BU350" s="322"/>
      <c r="BV350" s="322"/>
      <c r="BW350" s="322"/>
      <c r="BX350" s="322"/>
      <c r="BY350" s="322"/>
      <c r="BZ350" s="322"/>
    </row>
    <row r="351" spans="1:78" s="326" customFormat="1" ht="15" customHeight="1" x14ac:dyDescent="0.2">
      <c r="A351" s="324" t="str">
        <f t="shared" si="7"/>
        <v>INDEC-PB - 36111-1</v>
      </c>
      <c r="B351" s="324">
        <v>36111</v>
      </c>
      <c r="C351" s="326" t="s">
        <v>53</v>
      </c>
      <c r="D351" s="324">
        <v>1</v>
      </c>
      <c r="E351" s="344" t="s">
        <v>417</v>
      </c>
      <c r="G351" s="326" t="s">
        <v>1465</v>
      </c>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c r="AH351" s="327"/>
      <c r="AI351" s="327"/>
      <c r="AJ351" s="327"/>
      <c r="AK351" s="327"/>
      <c r="AL351" s="327"/>
      <c r="AM351" s="327"/>
      <c r="AN351" s="327"/>
      <c r="AO351" s="327"/>
      <c r="AP351" s="327"/>
      <c r="AQ351" s="327"/>
      <c r="AR351" s="327"/>
      <c r="AS351" s="327"/>
      <c r="AT351" s="327"/>
      <c r="AU351" s="327"/>
      <c r="AV351" s="327"/>
      <c r="AW351" s="327"/>
      <c r="AX351" s="327"/>
      <c r="AY351" s="327"/>
      <c r="AZ351" s="327"/>
      <c r="BA351" s="327"/>
      <c r="BB351" s="327"/>
      <c r="BC351" s="327"/>
      <c r="BD351" s="327"/>
      <c r="BE351" s="327"/>
      <c r="BF351" s="327"/>
      <c r="BG351" s="327"/>
      <c r="BH351" s="327"/>
      <c r="BI351" s="327"/>
      <c r="BJ351" s="327"/>
      <c r="BK351" s="327"/>
      <c r="BL351" s="327"/>
      <c r="BM351" s="327"/>
      <c r="BN351" s="327"/>
      <c r="BO351" s="327"/>
      <c r="BP351" s="327"/>
      <c r="BQ351" s="327"/>
      <c r="BR351" s="327"/>
      <c r="BS351" s="327"/>
      <c r="BT351" s="327"/>
      <c r="BU351" s="327"/>
      <c r="BV351" s="327"/>
      <c r="BW351" s="327"/>
      <c r="BX351" s="327"/>
      <c r="BY351" s="327"/>
      <c r="BZ351" s="327"/>
    </row>
    <row r="352" spans="1:78" ht="15" customHeight="1" x14ac:dyDescent="0.2">
      <c r="A352" s="313" t="str">
        <f t="shared" si="7"/>
        <v>INDEC-PB - 42921-1</v>
      </c>
      <c r="B352" s="313">
        <v>42921</v>
      </c>
      <c r="C352" s="316" t="s">
        <v>53</v>
      </c>
      <c r="D352" s="313">
        <v>1</v>
      </c>
      <c r="E352" s="343" t="s">
        <v>418</v>
      </c>
      <c r="H352" s="322"/>
      <c r="I352" s="322"/>
      <c r="J352" s="322"/>
      <c r="K352" s="322"/>
      <c r="L352" s="322"/>
      <c r="M352" s="322"/>
      <c r="N352" s="322"/>
      <c r="O352" s="322"/>
      <c r="P352" s="322"/>
      <c r="Q352" s="322"/>
      <c r="R352" s="322"/>
      <c r="S352" s="322"/>
      <c r="T352" s="322"/>
      <c r="U352" s="322"/>
      <c r="V352" s="322"/>
      <c r="W352" s="322"/>
      <c r="X352" s="322"/>
      <c r="Y352" s="322"/>
      <c r="Z352" s="322"/>
      <c r="AA352" s="322"/>
      <c r="AB352" s="322"/>
      <c r="AC352" s="322"/>
      <c r="AD352" s="322"/>
      <c r="AE352" s="322"/>
      <c r="AF352" s="322"/>
      <c r="AG352" s="322"/>
      <c r="AH352" s="322"/>
      <c r="AI352" s="322"/>
      <c r="AJ352" s="322"/>
      <c r="AK352" s="322"/>
      <c r="AL352" s="322"/>
      <c r="AM352" s="322"/>
      <c r="AN352" s="322"/>
      <c r="AO352" s="322"/>
      <c r="AP352" s="322"/>
      <c r="AQ352" s="322"/>
      <c r="AR352" s="322"/>
      <c r="AS352" s="322"/>
      <c r="AT352" s="322"/>
      <c r="AU352" s="322"/>
      <c r="AV352" s="322"/>
      <c r="AW352" s="322"/>
      <c r="AX352" s="322"/>
      <c r="AY352" s="322"/>
      <c r="AZ352" s="322"/>
      <c r="BA352" s="322"/>
      <c r="BB352" s="322"/>
      <c r="BC352" s="322"/>
      <c r="BD352" s="322"/>
      <c r="BE352" s="322"/>
      <c r="BF352" s="322"/>
      <c r="BG352" s="322"/>
      <c r="BH352" s="322"/>
      <c r="BI352" s="322"/>
      <c r="BJ352" s="322"/>
      <c r="BK352" s="322"/>
      <c r="BL352" s="322"/>
      <c r="BM352" s="322"/>
      <c r="BN352" s="322"/>
      <c r="BO352" s="322"/>
      <c r="BP352" s="322"/>
      <c r="BQ352" s="322"/>
      <c r="BR352" s="322"/>
      <c r="BS352" s="322"/>
      <c r="BT352" s="322"/>
      <c r="BU352" s="322"/>
      <c r="BV352" s="322"/>
      <c r="BW352" s="322"/>
      <c r="BX352" s="322"/>
      <c r="BY352" s="322"/>
      <c r="BZ352" s="322"/>
    </row>
    <row r="353" spans="1:78" s="326" customFormat="1" ht="15" customHeight="1" x14ac:dyDescent="0.2">
      <c r="A353" s="324" t="str">
        <f t="shared" si="7"/>
        <v>INDEC-PB - 34800-2</v>
      </c>
      <c r="B353" s="324">
        <v>34800</v>
      </c>
      <c r="C353" s="326" t="s">
        <v>53</v>
      </c>
      <c r="D353" s="324">
        <v>2</v>
      </c>
      <c r="E353" s="344" t="s">
        <v>419</v>
      </c>
      <c r="G353" s="326" t="s">
        <v>1460</v>
      </c>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c r="AH353" s="327"/>
      <c r="AI353" s="327"/>
      <c r="AJ353" s="327"/>
      <c r="AK353" s="327"/>
      <c r="AL353" s="327"/>
      <c r="AM353" s="327"/>
      <c r="AN353" s="327"/>
      <c r="AO353" s="327"/>
      <c r="AP353" s="327"/>
      <c r="AQ353" s="327"/>
      <c r="AR353" s="327"/>
      <c r="AS353" s="327"/>
      <c r="AT353" s="327"/>
      <c r="AU353" s="327"/>
      <c r="AV353" s="327"/>
      <c r="AW353" s="327"/>
      <c r="AX353" s="327"/>
      <c r="AY353" s="327"/>
      <c r="AZ353" s="327"/>
      <c r="BA353" s="327"/>
      <c r="BB353" s="327"/>
      <c r="BC353" s="327"/>
      <c r="BD353" s="327"/>
      <c r="BE353" s="327"/>
      <c r="BF353" s="327"/>
      <c r="BG353" s="327"/>
      <c r="BH353" s="327"/>
      <c r="BI353" s="327"/>
      <c r="BJ353" s="327"/>
      <c r="BK353" s="327"/>
      <c r="BL353" s="327"/>
      <c r="BM353" s="327"/>
      <c r="BN353" s="327"/>
      <c r="BO353" s="327"/>
      <c r="BP353" s="327"/>
      <c r="BQ353" s="327"/>
      <c r="BR353" s="327"/>
      <c r="BS353" s="327"/>
      <c r="BT353" s="327"/>
      <c r="BU353" s="327"/>
      <c r="BV353" s="327"/>
      <c r="BW353" s="327"/>
      <c r="BX353" s="327"/>
      <c r="BY353" s="327"/>
      <c r="BZ353" s="327"/>
    </row>
    <row r="354" spans="1:78" ht="15" customHeight="1" x14ac:dyDescent="0.2">
      <c r="A354" s="313" t="str">
        <f t="shared" si="7"/>
        <v>INDEC-PB - 49129-1</v>
      </c>
      <c r="B354" s="313">
        <v>49129</v>
      </c>
      <c r="C354" s="316" t="s">
        <v>53</v>
      </c>
      <c r="D354" s="313">
        <v>1</v>
      </c>
      <c r="E354" s="343" t="s">
        <v>420</v>
      </c>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22"/>
      <c r="AF354" s="322"/>
      <c r="AG354" s="322"/>
      <c r="AH354" s="322"/>
      <c r="AI354" s="322"/>
      <c r="AJ354" s="322"/>
      <c r="AK354" s="322"/>
      <c r="AL354" s="322"/>
      <c r="AM354" s="322"/>
      <c r="AN354" s="322"/>
      <c r="AO354" s="322"/>
      <c r="AP354" s="322"/>
      <c r="AQ354" s="322"/>
      <c r="AR354" s="322"/>
      <c r="AS354" s="322"/>
      <c r="AT354" s="322"/>
      <c r="AU354" s="322"/>
      <c r="AV354" s="322"/>
      <c r="AW354" s="322"/>
      <c r="AX354" s="322"/>
      <c r="AY354" s="322"/>
      <c r="AZ354" s="322"/>
      <c r="BA354" s="322"/>
      <c r="BB354" s="322"/>
      <c r="BC354" s="322"/>
      <c r="BD354" s="322"/>
      <c r="BE354" s="322"/>
      <c r="BF354" s="322"/>
      <c r="BG354" s="322"/>
      <c r="BH354" s="322"/>
      <c r="BI354" s="322"/>
      <c r="BJ354" s="322"/>
      <c r="BK354" s="322"/>
      <c r="BL354" s="322"/>
      <c r="BM354" s="322"/>
      <c r="BN354" s="322"/>
      <c r="BO354" s="322"/>
      <c r="BP354" s="322"/>
      <c r="BQ354" s="322"/>
      <c r="BR354" s="322"/>
      <c r="BS354" s="322"/>
      <c r="BT354" s="322"/>
      <c r="BU354" s="322"/>
      <c r="BV354" s="322"/>
      <c r="BW354" s="322"/>
      <c r="BX354" s="322"/>
      <c r="BY354" s="322"/>
      <c r="BZ354" s="322"/>
    </row>
    <row r="355" spans="1:78" ht="15" customHeight="1" x14ac:dyDescent="0.2">
      <c r="A355" s="313" t="str">
        <f t="shared" si="7"/>
        <v>INDEC-PB - 43220-1</v>
      </c>
      <c r="B355" s="313">
        <v>43220</v>
      </c>
      <c r="C355" s="316" t="s">
        <v>53</v>
      </c>
      <c r="D355" s="313">
        <v>1</v>
      </c>
      <c r="E355" s="343" t="s">
        <v>421</v>
      </c>
      <c r="H355" s="322"/>
      <c r="I355" s="322"/>
      <c r="J355" s="322"/>
      <c r="K355" s="322"/>
      <c r="L355" s="322"/>
      <c r="M355" s="322"/>
      <c r="N355" s="322"/>
      <c r="O355" s="322"/>
      <c r="P355" s="322"/>
      <c r="Q355" s="322"/>
      <c r="R355" s="322"/>
      <c r="S355" s="322"/>
      <c r="T355" s="322"/>
      <c r="U355" s="322"/>
      <c r="V355" s="322"/>
      <c r="W355" s="322"/>
      <c r="X355" s="322"/>
      <c r="Y355" s="322"/>
      <c r="Z355" s="322"/>
      <c r="AA355" s="322"/>
      <c r="AB355" s="322"/>
      <c r="AC355" s="322"/>
      <c r="AD355" s="322"/>
      <c r="AE355" s="322"/>
      <c r="AF355" s="322"/>
      <c r="AG355" s="322"/>
      <c r="AH355" s="322"/>
      <c r="AI355" s="322"/>
      <c r="AJ355" s="322"/>
      <c r="AK355" s="322"/>
      <c r="AL355" s="322"/>
      <c r="AM355" s="322"/>
      <c r="AN355" s="322"/>
      <c r="AO355" s="322"/>
      <c r="AP355" s="322"/>
      <c r="AQ355" s="322"/>
      <c r="AR355" s="322"/>
      <c r="AS355" s="322"/>
      <c r="AT355" s="322"/>
      <c r="AU355" s="322"/>
      <c r="AV355" s="322"/>
      <c r="AW355" s="322"/>
      <c r="AX355" s="322"/>
      <c r="AY355" s="322"/>
      <c r="AZ355" s="322"/>
      <c r="BA355" s="322"/>
      <c r="BB355" s="322"/>
      <c r="BC355" s="322"/>
      <c r="BD355" s="322"/>
      <c r="BE355" s="322"/>
      <c r="BF355" s="322"/>
      <c r="BG355" s="322"/>
      <c r="BH355" s="322"/>
      <c r="BI355" s="322"/>
      <c r="BJ355" s="322"/>
      <c r="BK355" s="322"/>
      <c r="BL355" s="322"/>
      <c r="BM355" s="322"/>
      <c r="BN355" s="322"/>
      <c r="BO355" s="322"/>
      <c r="BP355" s="322"/>
      <c r="BQ355" s="322"/>
      <c r="BR355" s="322"/>
      <c r="BS355" s="322"/>
      <c r="BT355" s="322"/>
      <c r="BU355" s="322"/>
      <c r="BV355" s="322"/>
      <c r="BW355" s="322"/>
      <c r="BX355" s="322"/>
      <c r="BY355" s="322"/>
      <c r="BZ355" s="322"/>
    </row>
    <row r="356" spans="1:78" ht="15" customHeight="1" x14ac:dyDescent="0.2">
      <c r="A356" s="313" t="str">
        <f t="shared" si="7"/>
        <v>INDEC-PB - 35110-1</v>
      </c>
      <c r="B356" s="313">
        <v>35110</v>
      </c>
      <c r="C356" s="316" t="s">
        <v>53</v>
      </c>
      <c r="D356" s="313">
        <v>1</v>
      </c>
      <c r="E356" s="343" t="s">
        <v>422</v>
      </c>
      <c r="H356" s="322"/>
      <c r="I356" s="322"/>
      <c r="J356" s="322"/>
      <c r="K356" s="322"/>
      <c r="L356" s="322"/>
      <c r="M356" s="322"/>
      <c r="N356" s="322"/>
      <c r="O356" s="322"/>
      <c r="P356" s="322"/>
      <c r="Q356" s="322"/>
      <c r="R356" s="322"/>
      <c r="S356" s="322"/>
      <c r="T356" s="322"/>
      <c r="U356" s="322"/>
      <c r="V356" s="322"/>
      <c r="W356" s="322"/>
      <c r="X356" s="322"/>
      <c r="Y356" s="322"/>
      <c r="Z356" s="322"/>
      <c r="AA356" s="322"/>
      <c r="AB356" s="322"/>
      <c r="AC356" s="322"/>
      <c r="AD356" s="322"/>
      <c r="AE356" s="322"/>
      <c r="AF356" s="322"/>
      <c r="AG356" s="322"/>
      <c r="AH356" s="322"/>
      <c r="AI356" s="322"/>
      <c r="AJ356" s="322"/>
      <c r="AK356" s="322"/>
      <c r="AL356" s="322"/>
      <c r="AM356" s="322"/>
      <c r="AN356" s="322"/>
      <c r="AO356" s="322"/>
      <c r="AP356" s="322"/>
      <c r="AQ356" s="322"/>
      <c r="AR356" s="322"/>
      <c r="AS356" s="322"/>
      <c r="AT356" s="322"/>
      <c r="AU356" s="322"/>
      <c r="AV356" s="322"/>
      <c r="AW356" s="322"/>
      <c r="AX356" s="322"/>
      <c r="AY356" s="322"/>
      <c r="AZ356" s="322"/>
      <c r="BA356" s="322"/>
      <c r="BB356" s="322"/>
      <c r="BC356" s="322"/>
      <c r="BD356" s="322"/>
      <c r="BE356" s="322"/>
      <c r="BF356" s="322"/>
      <c r="BG356" s="322"/>
      <c r="BH356" s="322"/>
      <c r="BI356" s="322"/>
      <c r="BJ356" s="322"/>
      <c r="BK356" s="322"/>
      <c r="BL356" s="322"/>
      <c r="BM356" s="322"/>
      <c r="BN356" s="322"/>
      <c r="BO356" s="322"/>
      <c r="BP356" s="322"/>
      <c r="BQ356" s="322"/>
      <c r="BR356" s="322"/>
      <c r="BS356" s="322"/>
      <c r="BT356" s="322"/>
      <c r="BU356" s="322"/>
      <c r="BV356" s="322"/>
      <c r="BW356" s="322"/>
      <c r="BX356" s="322"/>
      <c r="BY356" s="322"/>
      <c r="BZ356" s="322"/>
    </row>
    <row r="357" spans="1:78" ht="15" customHeight="1" x14ac:dyDescent="0.2">
      <c r="A357" s="313" t="str">
        <f t="shared" si="7"/>
        <v>INDEC-PB - 17100-1</v>
      </c>
      <c r="B357" s="313">
        <v>17100</v>
      </c>
      <c r="C357" s="316" t="s">
        <v>53</v>
      </c>
      <c r="D357" s="313">
        <v>1</v>
      </c>
      <c r="E357" s="343" t="s">
        <v>423</v>
      </c>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2"/>
      <c r="AE357" s="322"/>
      <c r="AF357" s="322"/>
      <c r="AG357" s="322"/>
      <c r="AH357" s="322"/>
      <c r="AI357" s="322"/>
      <c r="AJ357" s="322"/>
      <c r="AK357" s="322"/>
      <c r="AL357" s="322"/>
      <c r="AM357" s="322"/>
      <c r="AN357" s="322"/>
      <c r="AO357" s="322"/>
      <c r="AP357" s="322"/>
      <c r="AQ357" s="322"/>
      <c r="AR357" s="322"/>
      <c r="AS357" s="322"/>
      <c r="AT357" s="322"/>
      <c r="AU357" s="322"/>
      <c r="AV357" s="322"/>
      <c r="AW357" s="322"/>
      <c r="AX357" s="322"/>
      <c r="AY357" s="322"/>
      <c r="AZ357" s="322"/>
      <c r="BA357" s="322"/>
      <c r="BB357" s="322"/>
      <c r="BC357" s="322"/>
      <c r="BD357" s="322"/>
      <c r="BE357" s="322"/>
      <c r="BF357" s="322"/>
      <c r="BG357" s="322"/>
      <c r="BH357" s="322"/>
      <c r="BI357" s="322"/>
      <c r="BJ357" s="322"/>
      <c r="BK357" s="322"/>
      <c r="BL357" s="322"/>
      <c r="BM357" s="322"/>
      <c r="BN357" s="322"/>
      <c r="BO357" s="322"/>
      <c r="BP357" s="322"/>
      <c r="BQ357" s="322"/>
      <c r="BR357" s="322"/>
      <c r="BS357" s="322"/>
      <c r="BT357" s="322"/>
      <c r="BU357" s="322"/>
      <c r="BV357" s="322"/>
      <c r="BW357" s="322"/>
      <c r="BX357" s="322"/>
      <c r="BY357" s="322"/>
      <c r="BZ357" s="322"/>
    </row>
    <row r="358" spans="1:78" ht="15" customHeight="1" x14ac:dyDescent="0.2">
      <c r="A358" s="313" t="str">
        <f t="shared" si="7"/>
        <v>INDEC-PB - 49129-3</v>
      </c>
      <c r="B358" s="313">
        <v>49129</v>
      </c>
      <c r="C358" s="316" t="s">
        <v>53</v>
      </c>
      <c r="D358" s="313">
        <v>3</v>
      </c>
      <c r="E358" s="343" t="s">
        <v>424</v>
      </c>
      <c r="H358" s="322"/>
      <c r="I358" s="322"/>
      <c r="J358" s="322"/>
      <c r="K358" s="322"/>
      <c r="L358" s="322"/>
      <c r="M358" s="322"/>
      <c r="N358" s="322"/>
      <c r="O358" s="322"/>
      <c r="P358" s="322"/>
      <c r="Q358" s="322"/>
      <c r="R358" s="322"/>
      <c r="S358" s="322"/>
      <c r="T358" s="322"/>
      <c r="U358" s="322"/>
      <c r="V358" s="322"/>
      <c r="W358" s="322"/>
      <c r="X358" s="322"/>
      <c r="Y358" s="322"/>
      <c r="Z358" s="322"/>
      <c r="AA358" s="322"/>
      <c r="AB358" s="322"/>
      <c r="AC358" s="322"/>
      <c r="AD358" s="322"/>
      <c r="AE358" s="322"/>
      <c r="AF358" s="322"/>
      <c r="AG358" s="322"/>
      <c r="AH358" s="322"/>
      <c r="AI358" s="322"/>
      <c r="AJ358" s="322"/>
      <c r="AK358" s="322"/>
      <c r="AL358" s="322"/>
      <c r="AM358" s="322"/>
      <c r="AN358" s="322"/>
      <c r="AO358" s="322"/>
      <c r="AP358" s="322"/>
      <c r="AQ358" s="322"/>
      <c r="AR358" s="322"/>
      <c r="AS358" s="322"/>
      <c r="AT358" s="322"/>
      <c r="AU358" s="322"/>
      <c r="AV358" s="322"/>
      <c r="AW358" s="322"/>
      <c r="AX358" s="322"/>
      <c r="AY358" s="322"/>
      <c r="AZ358" s="322"/>
      <c r="BA358" s="322"/>
      <c r="BB358" s="322"/>
      <c r="BC358" s="322"/>
      <c r="BD358" s="322"/>
      <c r="BE358" s="322"/>
      <c r="BF358" s="322"/>
      <c r="BG358" s="322"/>
      <c r="BH358" s="322"/>
      <c r="BI358" s="322"/>
      <c r="BJ358" s="322"/>
      <c r="BK358" s="322"/>
      <c r="BL358" s="322"/>
      <c r="BM358" s="322"/>
      <c r="BN358" s="322"/>
      <c r="BO358" s="322"/>
      <c r="BP358" s="322"/>
      <c r="BQ358" s="322"/>
      <c r="BR358" s="322"/>
      <c r="BS358" s="322"/>
      <c r="BT358" s="322"/>
      <c r="BU358" s="322"/>
      <c r="BV358" s="322"/>
      <c r="BW358" s="322"/>
      <c r="BX358" s="322"/>
      <c r="BY358" s="322"/>
      <c r="BZ358" s="322"/>
    </row>
    <row r="359" spans="1:78" ht="15" customHeight="1" x14ac:dyDescent="0.2">
      <c r="A359" s="313" t="str">
        <f t="shared" si="7"/>
        <v>INDEC-PB - 35110-2</v>
      </c>
      <c r="B359" s="313">
        <v>35110</v>
      </c>
      <c r="C359" s="316" t="s">
        <v>53</v>
      </c>
      <c r="D359" s="313">
        <v>2</v>
      </c>
      <c r="E359" s="343" t="s">
        <v>425</v>
      </c>
      <c r="H359" s="322"/>
      <c r="I359" s="322"/>
      <c r="J359" s="322"/>
      <c r="K359" s="322"/>
      <c r="L359" s="322"/>
      <c r="M359" s="322"/>
      <c r="N359" s="322"/>
      <c r="O359" s="322"/>
      <c r="P359" s="322"/>
      <c r="Q359" s="322"/>
      <c r="R359" s="322"/>
      <c r="S359" s="322"/>
      <c r="T359" s="322"/>
      <c r="U359" s="322"/>
      <c r="V359" s="322"/>
      <c r="W359" s="322"/>
      <c r="X359" s="322"/>
      <c r="Y359" s="322"/>
      <c r="Z359" s="322"/>
      <c r="AA359" s="322"/>
      <c r="AB359" s="322"/>
      <c r="AC359" s="322"/>
      <c r="AD359" s="322"/>
      <c r="AE359" s="322"/>
      <c r="AF359" s="322"/>
      <c r="AG359" s="322"/>
      <c r="AH359" s="322"/>
      <c r="AI359" s="322"/>
      <c r="AJ359" s="322"/>
      <c r="AK359" s="322"/>
      <c r="AL359" s="322"/>
      <c r="AM359" s="322"/>
      <c r="AN359" s="322"/>
      <c r="AO359" s="322"/>
      <c r="AP359" s="322"/>
      <c r="AQ359" s="322"/>
      <c r="AR359" s="322"/>
      <c r="AS359" s="322"/>
      <c r="AT359" s="322"/>
      <c r="AU359" s="322"/>
      <c r="AV359" s="322"/>
      <c r="AW359" s="322"/>
      <c r="AX359" s="322"/>
      <c r="AY359" s="322"/>
      <c r="AZ359" s="322"/>
      <c r="BA359" s="322"/>
      <c r="BB359" s="322"/>
      <c r="BC359" s="322"/>
      <c r="BD359" s="322"/>
      <c r="BE359" s="322"/>
      <c r="BF359" s="322"/>
      <c r="BG359" s="322"/>
      <c r="BH359" s="322"/>
      <c r="BI359" s="322"/>
      <c r="BJ359" s="322"/>
      <c r="BK359" s="322"/>
      <c r="BL359" s="322"/>
      <c r="BM359" s="322"/>
      <c r="BN359" s="322"/>
      <c r="BO359" s="322"/>
      <c r="BP359" s="322"/>
      <c r="BQ359" s="322"/>
      <c r="BR359" s="322"/>
      <c r="BS359" s="322"/>
      <c r="BT359" s="322"/>
      <c r="BU359" s="322"/>
      <c r="BV359" s="322"/>
      <c r="BW359" s="322"/>
      <c r="BX359" s="322"/>
      <c r="BY359" s="322"/>
      <c r="BZ359" s="322"/>
    </row>
    <row r="360" spans="1:78" ht="15" customHeight="1" x14ac:dyDescent="0.2">
      <c r="A360" s="313" t="str">
        <f t="shared" si="7"/>
        <v>INDEC-PB - 37129-1</v>
      </c>
      <c r="B360" s="313">
        <v>37129</v>
      </c>
      <c r="C360" s="316" t="s">
        <v>53</v>
      </c>
      <c r="D360" s="313">
        <v>1</v>
      </c>
      <c r="E360" s="343" t="s">
        <v>426</v>
      </c>
      <c r="H360" s="322"/>
      <c r="I360" s="322"/>
      <c r="J360" s="322"/>
      <c r="K360" s="322"/>
      <c r="L360" s="322"/>
      <c r="M360" s="322"/>
      <c r="N360" s="322"/>
      <c r="O360" s="322"/>
      <c r="P360" s="322"/>
      <c r="Q360" s="322"/>
      <c r="R360" s="322"/>
      <c r="S360" s="322"/>
      <c r="T360" s="322"/>
      <c r="U360" s="322"/>
      <c r="V360" s="322"/>
      <c r="W360" s="322"/>
      <c r="X360" s="322"/>
      <c r="Y360" s="322"/>
      <c r="Z360" s="322"/>
      <c r="AA360" s="322"/>
      <c r="AB360" s="322"/>
      <c r="AC360" s="322"/>
      <c r="AD360" s="322"/>
      <c r="AE360" s="322"/>
      <c r="AF360" s="322"/>
      <c r="AG360" s="322"/>
      <c r="AH360" s="322"/>
      <c r="AI360" s="322"/>
      <c r="AJ360" s="322"/>
      <c r="AK360" s="322"/>
      <c r="AL360" s="322"/>
      <c r="AM360" s="322"/>
      <c r="AN360" s="322"/>
      <c r="AO360" s="322"/>
      <c r="AP360" s="322"/>
      <c r="AQ360" s="322"/>
      <c r="AR360" s="322"/>
      <c r="AS360" s="322"/>
      <c r="AT360" s="322"/>
      <c r="AU360" s="322"/>
      <c r="AV360" s="322"/>
      <c r="AW360" s="322"/>
      <c r="AX360" s="322"/>
      <c r="AY360" s="322"/>
      <c r="AZ360" s="322"/>
      <c r="BA360" s="322"/>
      <c r="BB360" s="322"/>
      <c r="BC360" s="322"/>
      <c r="BD360" s="322"/>
      <c r="BE360" s="322"/>
      <c r="BF360" s="322"/>
      <c r="BG360" s="322"/>
      <c r="BH360" s="322"/>
      <c r="BI360" s="322"/>
      <c r="BJ360" s="322"/>
      <c r="BK360" s="322"/>
      <c r="BL360" s="322"/>
      <c r="BM360" s="322"/>
      <c r="BN360" s="322"/>
      <c r="BO360" s="322"/>
      <c r="BP360" s="322"/>
      <c r="BQ360" s="322"/>
      <c r="BR360" s="322"/>
      <c r="BS360" s="322"/>
      <c r="BT360" s="322"/>
      <c r="BU360" s="322"/>
      <c r="BV360" s="322"/>
      <c r="BW360" s="322"/>
      <c r="BX360" s="322"/>
      <c r="BY360" s="322"/>
      <c r="BZ360" s="322"/>
    </row>
    <row r="361" spans="1:78" ht="15" customHeight="1" x14ac:dyDescent="0.2">
      <c r="A361" s="313" t="str">
        <f t="shared" si="7"/>
        <v>INDEC-PB - 36490-4</v>
      </c>
      <c r="B361" s="313">
        <v>36490</v>
      </c>
      <c r="C361" s="316" t="s">
        <v>53</v>
      </c>
      <c r="D361" s="313">
        <v>4</v>
      </c>
      <c r="E361" s="343" t="s">
        <v>427</v>
      </c>
      <c r="H361" s="322"/>
      <c r="I361" s="322"/>
      <c r="J361" s="322"/>
      <c r="K361" s="322"/>
      <c r="L361" s="322"/>
      <c r="M361" s="322"/>
      <c r="N361" s="322"/>
      <c r="O361" s="322"/>
      <c r="P361" s="322"/>
      <c r="Q361" s="322"/>
      <c r="R361" s="322"/>
      <c r="S361" s="322"/>
      <c r="T361" s="322"/>
      <c r="U361" s="322"/>
      <c r="V361" s="322"/>
      <c r="W361" s="322"/>
      <c r="X361" s="322"/>
      <c r="Y361" s="322"/>
      <c r="Z361" s="322"/>
      <c r="AA361" s="322"/>
      <c r="AB361" s="322"/>
      <c r="AC361" s="322"/>
      <c r="AD361" s="322"/>
      <c r="AE361" s="322"/>
      <c r="AF361" s="322"/>
      <c r="AG361" s="322"/>
      <c r="AH361" s="322"/>
      <c r="AI361" s="322"/>
      <c r="AJ361" s="322"/>
      <c r="AK361" s="322"/>
      <c r="AL361" s="322"/>
      <c r="AM361" s="322"/>
      <c r="AN361" s="322"/>
      <c r="AO361" s="322"/>
      <c r="AP361" s="322"/>
      <c r="AQ361" s="322"/>
      <c r="AR361" s="322"/>
      <c r="AS361" s="322"/>
      <c r="AT361" s="322"/>
      <c r="AU361" s="322"/>
      <c r="AV361" s="322"/>
      <c r="AW361" s="322"/>
      <c r="AX361" s="322"/>
      <c r="AY361" s="322"/>
      <c r="AZ361" s="322"/>
      <c r="BA361" s="322"/>
      <c r="BB361" s="322"/>
      <c r="BC361" s="322"/>
      <c r="BD361" s="322"/>
      <c r="BE361" s="322"/>
      <c r="BF361" s="322"/>
      <c r="BG361" s="322"/>
      <c r="BH361" s="322"/>
      <c r="BI361" s="322"/>
      <c r="BJ361" s="322"/>
      <c r="BK361" s="322"/>
      <c r="BL361" s="322"/>
      <c r="BM361" s="322"/>
      <c r="BN361" s="322"/>
      <c r="BO361" s="322"/>
      <c r="BP361" s="322"/>
      <c r="BQ361" s="322"/>
      <c r="BR361" s="322"/>
      <c r="BS361" s="322"/>
      <c r="BT361" s="322"/>
      <c r="BU361" s="322"/>
      <c r="BV361" s="322"/>
      <c r="BW361" s="322"/>
      <c r="BX361" s="322"/>
      <c r="BY361" s="322"/>
      <c r="BZ361" s="322"/>
    </row>
    <row r="362" spans="1:78" ht="15" customHeight="1" x14ac:dyDescent="0.2">
      <c r="A362" s="313" t="str">
        <f t="shared" si="7"/>
        <v>INDEC-PB - 33370-1</v>
      </c>
      <c r="B362" s="313">
        <v>33370</v>
      </c>
      <c r="C362" s="316" t="s">
        <v>53</v>
      </c>
      <c r="D362" s="313">
        <v>1</v>
      </c>
      <c r="E362" s="343" t="s">
        <v>428</v>
      </c>
      <c r="H362" s="322"/>
      <c r="I362" s="322"/>
      <c r="J362" s="322"/>
      <c r="K362" s="322"/>
      <c r="L362" s="322"/>
      <c r="M362" s="322"/>
      <c r="N362" s="322"/>
      <c r="O362" s="322"/>
      <c r="P362" s="322"/>
      <c r="Q362" s="322"/>
      <c r="R362" s="322"/>
      <c r="S362" s="322"/>
      <c r="T362" s="322"/>
      <c r="U362" s="322"/>
      <c r="V362" s="322"/>
      <c r="W362" s="322"/>
      <c r="X362" s="322"/>
      <c r="Y362" s="322"/>
      <c r="Z362" s="322"/>
      <c r="AA362" s="322"/>
      <c r="AB362" s="322"/>
      <c r="AC362" s="322"/>
      <c r="AD362" s="322"/>
      <c r="AE362" s="322"/>
      <c r="AF362" s="322"/>
      <c r="AG362" s="322"/>
      <c r="AH362" s="322"/>
      <c r="AI362" s="322"/>
      <c r="AJ362" s="322"/>
      <c r="AK362" s="322"/>
      <c r="AL362" s="322"/>
      <c r="AM362" s="322"/>
      <c r="AN362" s="322"/>
      <c r="AO362" s="322"/>
      <c r="AP362" s="322"/>
      <c r="AQ362" s="322"/>
      <c r="AR362" s="322"/>
      <c r="AS362" s="322"/>
      <c r="AT362" s="322"/>
      <c r="AU362" s="322"/>
      <c r="AV362" s="322"/>
      <c r="AW362" s="322"/>
      <c r="AX362" s="322"/>
      <c r="AY362" s="322"/>
      <c r="AZ362" s="322"/>
      <c r="BA362" s="322"/>
      <c r="BB362" s="322"/>
      <c r="BC362" s="322"/>
      <c r="BD362" s="322"/>
      <c r="BE362" s="322"/>
      <c r="BF362" s="322"/>
      <c r="BG362" s="322"/>
      <c r="BH362" s="322"/>
      <c r="BI362" s="322"/>
      <c r="BJ362" s="322"/>
      <c r="BK362" s="322"/>
      <c r="BL362" s="322"/>
      <c r="BM362" s="322"/>
      <c r="BN362" s="322"/>
      <c r="BO362" s="322"/>
      <c r="BP362" s="322"/>
      <c r="BQ362" s="322"/>
      <c r="BR362" s="322"/>
      <c r="BS362" s="322"/>
      <c r="BT362" s="322"/>
      <c r="BU362" s="322"/>
      <c r="BV362" s="322"/>
      <c r="BW362" s="322"/>
      <c r="BX362" s="322"/>
      <c r="BY362" s="322"/>
      <c r="BZ362" s="322"/>
    </row>
    <row r="363" spans="1:78" ht="15" customHeight="1" x14ac:dyDescent="0.2">
      <c r="A363" s="313" t="str">
        <f t="shared" si="7"/>
        <v>INDEC-PB - 12020-1</v>
      </c>
      <c r="B363" s="313">
        <v>12020</v>
      </c>
      <c r="C363" s="316" t="s">
        <v>53</v>
      </c>
      <c r="D363" s="313">
        <v>1</v>
      </c>
      <c r="E363" s="343" t="s">
        <v>429</v>
      </c>
      <c r="H363" s="322"/>
      <c r="I363" s="322"/>
      <c r="J363" s="322"/>
      <c r="K363" s="322"/>
      <c r="L363" s="322"/>
      <c r="M363" s="322"/>
      <c r="N363" s="322"/>
      <c r="O363" s="322"/>
      <c r="P363" s="322"/>
      <c r="Q363" s="322"/>
      <c r="R363" s="322"/>
      <c r="S363" s="322"/>
      <c r="T363" s="322"/>
      <c r="U363" s="322"/>
      <c r="V363" s="322"/>
      <c r="W363" s="322"/>
      <c r="X363" s="322"/>
      <c r="Y363" s="322"/>
      <c r="Z363" s="322"/>
      <c r="AA363" s="322"/>
      <c r="AB363" s="322"/>
      <c r="AC363" s="322"/>
      <c r="AD363" s="322"/>
      <c r="AE363" s="322"/>
      <c r="AF363" s="322"/>
      <c r="AG363" s="322"/>
      <c r="AH363" s="322"/>
      <c r="AI363" s="322"/>
      <c r="AJ363" s="322"/>
      <c r="AK363" s="322"/>
      <c r="AL363" s="322"/>
      <c r="AM363" s="322"/>
      <c r="AN363" s="322"/>
      <c r="AO363" s="322"/>
      <c r="AP363" s="322"/>
      <c r="AQ363" s="322"/>
      <c r="AR363" s="322"/>
      <c r="AS363" s="322"/>
      <c r="AT363" s="322"/>
      <c r="AU363" s="322"/>
      <c r="AV363" s="322"/>
      <c r="AW363" s="322"/>
      <c r="AX363" s="322"/>
      <c r="AY363" s="322"/>
      <c r="AZ363" s="322"/>
      <c r="BA363" s="322"/>
      <c r="BB363" s="322"/>
      <c r="BC363" s="322"/>
      <c r="BD363" s="322"/>
      <c r="BE363" s="322"/>
      <c r="BF363" s="322"/>
      <c r="BG363" s="322"/>
      <c r="BH363" s="322"/>
      <c r="BI363" s="322"/>
      <c r="BJ363" s="322"/>
      <c r="BK363" s="322"/>
      <c r="BL363" s="322"/>
      <c r="BM363" s="322"/>
      <c r="BN363" s="322"/>
      <c r="BO363" s="322"/>
      <c r="BP363" s="322"/>
      <c r="BQ363" s="322"/>
      <c r="BR363" s="322"/>
      <c r="BS363" s="322"/>
      <c r="BT363" s="322"/>
      <c r="BU363" s="322"/>
      <c r="BV363" s="322"/>
      <c r="BW363" s="322"/>
      <c r="BX363" s="322"/>
      <c r="BY363" s="322"/>
      <c r="BZ363" s="322"/>
    </row>
    <row r="364" spans="1:78" ht="15" customHeight="1" x14ac:dyDescent="0.2">
      <c r="A364" s="313" t="str">
        <f t="shared" si="7"/>
        <v>INDEC-PB - 33360-1</v>
      </c>
      <c r="B364" s="313">
        <v>33360</v>
      </c>
      <c r="C364" s="316" t="s">
        <v>53</v>
      </c>
      <c r="D364" s="313">
        <v>1</v>
      </c>
      <c r="E364" s="343" t="s">
        <v>430</v>
      </c>
      <c r="H364" s="322"/>
      <c r="I364" s="322"/>
      <c r="J364" s="322"/>
      <c r="K364" s="322"/>
      <c r="L364" s="322"/>
      <c r="M364" s="322"/>
      <c r="N364" s="322"/>
      <c r="O364" s="322"/>
      <c r="P364" s="322"/>
      <c r="Q364" s="322"/>
      <c r="R364" s="322"/>
      <c r="S364" s="322"/>
      <c r="T364" s="322"/>
      <c r="U364" s="322"/>
      <c r="V364" s="322"/>
      <c r="W364" s="322"/>
      <c r="X364" s="322"/>
      <c r="Y364" s="322"/>
      <c r="Z364" s="322"/>
      <c r="AA364" s="322"/>
      <c r="AB364" s="322"/>
      <c r="AC364" s="322"/>
      <c r="AD364" s="322"/>
      <c r="AE364" s="322"/>
      <c r="AF364" s="322"/>
      <c r="AG364" s="322"/>
      <c r="AH364" s="322"/>
      <c r="AI364" s="322"/>
      <c r="AJ364" s="322"/>
      <c r="AK364" s="322"/>
      <c r="AL364" s="322"/>
      <c r="AM364" s="322"/>
      <c r="AN364" s="322"/>
      <c r="AO364" s="322"/>
      <c r="AP364" s="322"/>
      <c r="AQ364" s="322"/>
      <c r="AR364" s="322"/>
      <c r="AS364" s="322"/>
      <c r="AT364" s="322"/>
      <c r="AU364" s="322"/>
      <c r="AV364" s="322"/>
      <c r="AW364" s="322"/>
      <c r="AX364" s="322"/>
      <c r="AY364" s="322"/>
      <c r="AZ364" s="322"/>
      <c r="BA364" s="322"/>
      <c r="BB364" s="322"/>
      <c r="BC364" s="322"/>
      <c r="BD364" s="322"/>
      <c r="BE364" s="322"/>
      <c r="BF364" s="322"/>
      <c r="BG364" s="322"/>
      <c r="BH364" s="322"/>
      <c r="BI364" s="322"/>
      <c r="BJ364" s="322"/>
      <c r="BK364" s="322"/>
      <c r="BL364" s="322"/>
      <c r="BM364" s="322"/>
      <c r="BN364" s="322"/>
      <c r="BO364" s="322"/>
      <c r="BP364" s="322"/>
      <c r="BQ364" s="322"/>
      <c r="BR364" s="322"/>
      <c r="BS364" s="322"/>
      <c r="BT364" s="322"/>
      <c r="BU364" s="322"/>
      <c r="BV364" s="322"/>
      <c r="BW364" s="322"/>
      <c r="BX364" s="322"/>
      <c r="BY364" s="322"/>
      <c r="BZ364" s="322"/>
    </row>
    <row r="365" spans="1:78" ht="15" customHeight="1" x14ac:dyDescent="0.2">
      <c r="A365" s="313" t="str">
        <f t="shared" si="7"/>
        <v>INDEC-PB - 33410-1</v>
      </c>
      <c r="B365" s="313">
        <v>33410</v>
      </c>
      <c r="C365" s="316" t="s">
        <v>53</v>
      </c>
      <c r="D365" s="313">
        <v>1</v>
      </c>
      <c r="E365" s="343" t="s">
        <v>431</v>
      </c>
      <c r="H365" s="322"/>
      <c r="I365" s="322"/>
      <c r="J365" s="322"/>
      <c r="K365" s="322"/>
      <c r="L365" s="322"/>
      <c r="M365" s="322"/>
      <c r="N365" s="322"/>
      <c r="O365" s="322"/>
      <c r="P365" s="322"/>
      <c r="Q365" s="322"/>
      <c r="R365" s="322"/>
      <c r="S365" s="322"/>
      <c r="T365" s="322"/>
      <c r="U365" s="322"/>
      <c r="V365" s="322"/>
      <c r="W365" s="322"/>
      <c r="X365" s="322"/>
      <c r="Y365" s="322"/>
      <c r="Z365" s="322"/>
      <c r="AA365" s="322"/>
      <c r="AB365" s="322"/>
      <c r="AC365" s="322"/>
      <c r="AD365" s="322"/>
      <c r="AE365" s="322"/>
      <c r="AF365" s="322"/>
      <c r="AG365" s="322"/>
      <c r="AH365" s="322"/>
      <c r="AI365" s="322"/>
      <c r="AJ365" s="322"/>
      <c r="AK365" s="322"/>
      <c r="AL365" s="322"/>
      <c r="AM365" s="322"/>
      <c r="AN365" s="322"/>
      <c r="AO365" s="322"/>
      <c r="AP365" s="322"/>
      <c r="AQ365" s="322"/>
      <c r="AR365" s="322"/>
      <c r="AS365" s="322"/>
      <c r="AT365" s="322"/>
      <c r="AU365" s="322"/>
      <c r="AV365" s="322"/>
      <c r="AW365" s="322"/>
      <c r="AX365" s="322"/>
      <c r="AY365" s="322"/>
      <c r="AZ365" s="322"/>
      <c r="BA365" s="322"/>
      <c r="BB365" s="322"/>
      <c r="BC365" s="322"/>
      <c r="BD365" s="322"/>
      <c r="BE365" s="322"/>
      <c r="BF365" s="322"/>
      <c r="BG365" s="322"/>
      <c r="BH365" s="322"/>
      <c r="BI365" s="322"/>
      <c r="BJ365" s="322"/>
      <c r="BK365" s="322"/>
      <c r="BL365" s="322"/>
      <c r="BM365" s="322"/>
      <c r="BN365" s="322"/>
      <c r="BO365" s="322"/>
      <c r="BP365" s="322"/>
      <c r="BQ365" s="322"/>
      <c r="BR365" s="322"/>
      <c r="BS365" s="322"/>
      <c r="BT365" s="322"/>
      <c r="BU365" s="322"/>
      <c r="BV365" s="322"/>
      <c r="BW365" s="322"/>
      <c r="BX365" s="322"/>
      <c r="BY365" s="322"/>
      <c r="BZ365" s="322"/>
    </row>
    <row r="366" spans="1:78" ht="15" customHeight="1" x14ac:dyDescent="0.2">
      <c r="A366" s="313" t="str">
        <f t="shared" si="7"/>
        <v>INDEC-PB - 42911-1</v>
      </c>
      <c r="B366" s="313">
        <v>42911</v>
      </c>
      <c r="C366" s="316" t="s">
        <v>53</v>
      </c>
      <c r="D366" s="313">
        <v>1</v>
      </c>
      <c r="E366" s="343" t="s">
        <v>432</v>
      </c>
      <c r="G366" s="316" t="s">
        <v>1461</v>
      </c>
      <c r="H366" s="322"/>
      <c r="I366" s="322"/>
      <c r="J366" s="322"/>
      <c r="K366" s="322"/>
      <c r="L366" s="322"/>
      <c r="M366" s="322"/>
      <c r="N366" s="322"/>
      <c r="O366" s="322"/>
      <c r="P366" s="322"/>
      <c r="Q366" s="322"/>
      <c r="R366" s="322"/>
      <c r="S366" s="322"/>
      <c r="T366" s="322"/>
      <c r="U366" s="322"/>
      <c r="V366" s="322"/>
      <c r="W366" s="322"/>
      <c r="X366" s="322"/>
      <c r="Y366" s="322"/>
      <c r="Z366" s="322"/>
      <c r="AA366" s="322"/>
      <c r="AB366" s="322"/>
      <c r="AC366" s="322"/>
      <c r="AD366" s="322"/>
      <c r="AE366" s="322"/>
      <c r="AF366" s="322"/>
      <c r="AG366" s="322"/>
      <c r="AH366" s="322"/>
      <c r="AI366" s="322"/>
      <c r="AJ366" s="322"/>
      <c r="AK366" s="322"/>
      <c r="AL366" s="322"/>
      <c r="AM366" s="322"/>
      <c r="AN366" s="322"/>
      <c r="AO366" s="322"/>
      <c r="AP366" s="322"/>
      <c r="AQ366" s="322"/>
      <c r="AR366" s="322"/>
      <c r="AS366" s="322"/>
      <c r="AT366" s="322"/>
      <c r="AU366" s="322"/>
      <c r="AV366" s="322"/>
      <c r="AW366" s="322"/>
      <c r="AX366" s="322"/>
      <c r="AY366" s="322"/>
      <c r="AZ366" s="322"/>
      <c r="BA366" s="322"/>
      <c r="BB366" s="322"/>
      <c r="BC366" s="322"/>
      <c r="BD366" s="322"/>
      <c r="BE366" s="322"/>
      <c r="BF366" s="322"/>
      <c r="BG366" s="322"/>
      <c r="BH366" s="322"/>
      <c r="BI366" s="322"/>
      <c r="BJ366" s="322"/>
      <c r="BK366" s="322"/>
      <c r="BL366" s="322"/>
      <c r="BM366" s="322"/>
      <c r="BN366" s="322"/>
      <c r="BO366" s="322"/>
      <c r="BP366" s="322"/>
      <c r="BQ366" s="322"/>
      <c r="BR366" s="322"/>
      <c r="BS366" s="322"/>
      <c r="BT366" s="322"/>
      <c r="BU366" s="322"/>
      <c r="BV366" s="322"/>
      <c r="BW366" s="322"/>
      <c r="BX366" s="322"/>
      <c r="BY366" s="322"/>
      <c r="BZ366" s="322"/>
    </row>
    <row r="367" spans="1:78" ht="15" customHeight="1" x14ac:dyDescent="0.2">
      <c r="A367" s="313" t="str">
        <f t="shared" si="7"/>
        <v>INDEC-PB - 46113-1</v>
      </c>
      <c r="B367" s="313">
        <v>46113</v>
      </c>
      <c r="C367" s="316" t="s">
        <v>53</v>
      </c>
      <c r="D367" s="313">
        <v>1</v>
      </c>
      <c r="E367" s="343" t="s">
        <v>433</v>
      </c>
      <c r="G367" s="316" t="s">
        <v>1466</v>
      </c>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2"/>
      <c r="AD367" s="322"/>
      <c r="AE367" s="322"/>
      <c r="AF367" s="322"/>
      <c r="AG367" s="322"/>
      <c r="AH367" s="322"/>
      <c r="AI367" s="322"/>
      <c r="AJ367" s="322"/>
      <c r="AK367" s="322"/>
      <c r="AL367" s="322"/>
      <c r="AM367" s="322"/>
      <c r="AN367" s="322"/>
      <c r="AO367" s="322"/>
      <c r="AP367" s="322"/>
      <c r="AQ367" s="322"/>
      <c r="AR367" s="322"/>
      <c r="AS367" s="322"/>
      <c r="AT367" s="322"/>
      <c r="AU367" s="322"/>
      <c r="AV367" s="322"/>
      <c r="AW367" s="322"/>
      <c r="AX367" s="322"/>
      <c r="AY367" s="322"/>
      <c r="AZ367" s="322"/>
      <c r="BA367" s="322"/>
      <c r="BB367" s="322"/>
      <c r="BC367" s="322"/>
      <c r="BD367" s="322"/>
      <c r="BE367" s="322"/>
      <c r="BF367" s="322"/>
      <c r="BG367" s="322"/>
      <c r="BH367" s="322"/>
      <c r="BI367" s="322"/>
      <c r="BJ367" s="322"/>
      <c r="BK367" s="322"/>
      <c r="BL367" s="322"/>
      <c r="BM367" s="322"/>
      <c r="BN367" s="322"/>
      <c r="BO367" s="322"/>
      <c r="BP367" s="322"/>
      <c r="BQ367" s="322"/>
      <c r="BR367" s="322"/>
      <c r="BS367" s="322"/>
      <c r="BT367" s="322"/>
      <c r="BU367" s="322"/>
      <c r="BV367" s="322"/>
      <c r="BW367" s="322"/>
      <c r="BX367" s="322"/>
      <c r="BY367" s="322"/>
      <c r="BZ367" s="322"/>
    </row>
    <row r="368" spans="1:78" ht="15" customHeight="1" x14ac:dyDescent="0.2">
      <c r="A368" s="313" t="str">
        <f t="shared" si="7"/>
        <v>INDEC-PB - 42921-2</v>
      </c>
      <c r="B368" s="313">
        <v>42921</v>
      </c>
      <c r="C368" s="316" t="s">
        <v>53</v>
      </c>
      <c r="D368" s="313">
        <v>2</v>
      </c>
      <c r="E368" s="343" t="s">
        <v>434</v>
      </c>
      <c r="H368" s="322"/>
      <c r="I368" s="322"/>
      <c r="J368" s="322"/>
      <c r="K368" s="322"/>
      <c r="L368" s="322"/>
      <c r="M368" s="322"/>
      <c r="N368" s="322"/>
      <c r="O368" s="322"/>
      <c r="P368" s="322"/>
      <c r="Q368" s="322"/>
      <c r="R368" s="322"/>
      <c r="S368" s="322"/>
      <c r="T368" s="322"/>
      <c r="U368" s="322"/>
      <c r="V368" s="322"/>
      <c r="W368" s="322"/>
      <c r="X368" s="322"/>
      <c r="Y368" s="322"/>
      <c r="Z368" s="322"/>
      <c r="AA368" s="322"/>
      <c r="AB368" s="322"/>
      <c r="AC368" s="322"/>
      <c r="AD368" s="322"/>
      <c r="AE368" s="322"/>
      <c r="AF368" s="322"/>
      <c r="AG368" s="322"/>
      <c r="AH368" s="322"/>
      <c r="AI368" s="322"/>
      <c r="AJ368" s="322"/>
      <c r="AK368" s="322"/>
      <c r="AL368" s="322"/>
      <c r="AM368" s="322"/>
      <c r="AN368" s="322"/>
      <c r="AO368" s="322"/>
      <c r="AP368" s="322"/>
      <c r="AQ368" s="322"/>
      <c r="AR368" s="322"/>
      <c r="AS368" s="322"/>
      <c r="AT368" s="322"/>
      <c r="AU368" s="322"/>
      <c r="AV368" s="322"/>
      <c r="AW368" s="322"/>
      <c r="AX368" s="322"/>
      <c r="AY368" s="322"/>
      <c r="AZ368" s="322"/>
      <c r="BA368" s="322"/>
      <c r="BB368" s="322"/>
      <c r="BC368" s="322"/>
      <c r="BD368" s="322"/>
      <c r="BE368" s="322"/>
      <c r="BF368" s="322"/>
      <c r="BG368" s="322"/>
      <c r="BH368" s="322"/>
      <c r="BI368" s="322"/>
      <c r="BJ368" s="322"/>
      <c r="BK368" s="322"/>
      <c r="BL368" s="322"/>
      <c r="BM368" s="322"/>
      <c r="BN368" s="322"/>
      <c r="BO368" s="322"/>
      <c r="BP368" s="322"/>
      <c r="BQ368" s="322"/>
      <c r="BR368" s="322"/>
      <c r="BS368" s="322"/>
      <c r="BT368" s="322"/>
      <c r="BU368" s="322"/>
      <c r="BV368" s="322"/>
      <c r="BW368" s="322"/>
      <c r="BX368" s="322"/>
      <c r="BY368" s="322"/>
      <c r="BZ368" s="322"/>
    </row>
    <row r="369" spans="1:78" ht="15" customHeight="1" x14ac:dyDescent="0.2">
      <c r="A369" s="313" t="str">
        <f t="shared" si="7"/>
        <v>INDEC-PB - 37990-1</v>
      </c>
      <c r="B369" s="313">
        <v>37990</v>
      </c>
      <c r="C369" s="316" t="s">
        <v>53</v>
      </c>
      <c r="D369" s="313">
        <v>1</v>
      </c>
      <c r="E369" s="343" t="s">
        <v>435</v>
      </c>
      <c r="H369" s="322"/>
      <c r="I369" s="322"/>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2"/>
      <c r="AN369" s="322"/>
      <c r="AO369" s="322"/>
      <c r="AP369" s="322"/>
      <c r="AQ369" s="322"/>
      <c r="AR369" s="322"/>
      <c r="AS369" s="322"/>
      <c r="AT369" s="322"/>
      <c r="AU369" s="322"/>
      <c r="AV369" s="322"/>
      <c r="AW369" s="322"/>
      <c r="AX369" s="322"/>
      <c r="AY369" s="322"/>
      <c r="AZ369" s="322"/>
      <c r="BA369" s="322"/>
      <c r="BB369" s="322"/>
      <c r="BC369" s="322"/>
      <c r="BD369" s="322"/>
      <c r="BE369" s="322"/>
      <c r="BF369" s="322"/>
      <c r="BG369" s="322"/>
      <c r="BH369" s="322"/>
      <c r="BI369" s="322"/>
      <c r="BJ369" s="322"/>
      <c r="BK369" s="322"/>
      <c r="BL369" s="322"/>
      <c r="BM369" s="322"/>
      <c r="BN369" s="322"/>
      <c r="BO369" s="322"/>
      <c r="BP369" s="322"/>
      <c r="BQ369" s="322"/>
      <c r="BR369" s="322"/>
      <c r="BS369" s="322"/>
      <c r="BT369" s="322"/>
      <c r="BU369" s="322"/>
      <c r="BV369" s="322"/>
      <c r="BW369" s="322"/>
      <c r="BX369" s="322"/>
      <c r="BY369" s="322"/>
      <c r="BZ369" s="322"/>
    </row>
    <row r="370" spans="1:78" ht="15" customHeight="1" x14ac:dyDescent="0.2">
      <c r="A370" s="313" t="str">
        <f t="shared" ref="A370:A425" si="8">CONCATENATE("INDEC-PB - ",B370,C370,D370)</f>
        <v>INDEC-PB - 41242-1</v>
      </c>
      <c r="B370" s="313">
        <v>41242</v>
      </c>
      <c r="C370" s="316" t="s">
        <v>53</v>
      </c>
      <c r="D370" s="313">
        <v>1</v>
      </c>
      <c r="E370" s="343" t="s">
        <v>436</v>
      </c>
      <c r="H370" s="322"/>
      <c r="I370" s="322"/>
      <c r="J370" s="322"/>
      <c r="K370" s="322"/>
      <c r="L370" s="322"/>
      <c r="M370" s="322"/>
      <c r="N370" s="322"/>
      <c r="O370" s="322"/>
      <c r="P370" s="322"/>
      <c r="Q370" s="322"/>
      <c r="R370" s="322"/>
      <c r="S370" s="322"/>
      <c r="T370" s="322"/>
      <c r="U370" s="322"/>
      <c r="V370" s="322"/>
      <c r="W370" s="322"/>
      <c r="X370" s="322"/>
      <c r="Y370" s="322"/>
      <c r="Z370" s="322"/>
      <c r="AA370" s="322"/>
      <c r="AB370" s="322"/>
      <c r="AC370" s="322"/>
      <c r="AD370" s="322"/>
      <c r="AE370" s="322"/>
      <c r="AF370" s="322"/>
      <c r="AG370" s="322"/>
      <c r="AH370" s="322"/>
      <c r="AI370" s="322"/>
      <c r="AJ370" s="322"/>
      <c r="AK370" s="322"/>
      <c r="AL370" s="322"/>
      <c r="AM370" s="322"/>
      <c r="AN370" s="322"/>
      <c r="AO370" s="322"/>
      <c r="AP370" s="322"/>
      <c r="AQ370" s="322"/>
      <c r="AR370" s="322"/>
      <c r="AS370" s="322"/>
      <c r="AT370" s="322"/>
      <c r="AU370" s="322"/>
      <c r="AV370" s="322"/>
      <c r="AW370" s="322"/>
      <c r="AX370" s="322"/>
      <c r="AY370" s="322"/>
      <c r="AZ370" s="322"/>
      <c r="BA370" s="322"/>
      <c r="BB370" s="322"/>
      <c r="BC370" s="322"/>
      <c r="BD370" s="322"/>
      <c r="BE370" s="322"/>
      <c r="BF370" s="322"/>
      <c r="BG370" s="322"/>
      <c r="BH370" s="322"/>
      <c r="BI370" s="322"/>
      <c r="BJ370" s="322"/>
      <c r="BK370" s="322"/>
      <c r="BL370" s="322"/>
      <c r="BM370" s="322"/>
      <c r="BN370" s="322"/>
      <c r="BO370" s="322"/>
      <c r="BP370" s="322"/>
      <c r="BQ370" s="322"/>
      <c r="BR370" s="322"/>
      <c r="BS370" s="322"/>
      <c r="BT370" s="322"/>
      <c r="BU370" s="322"/>
      <c r="BV370" s="322"/>
      <c r="BW370" s="322"/>
      <c r="BX370" s="322"/>
      <c r="BY370" s="322"/>
      <c r="BZ370" s="322"/>
    </row>
    <row r="371" spans="1:78" ht="15" customHeight="1" x14ac:dyDescent="0.2">
      <c r="A371" s="313" t="str">
        <f t="shared" si="8"/>
        <v>INDEC-PB - 37510-1</v>
      </c>
      <c r="B371" s="313">
        <v>37510</v>
      </c>
      <c r="C371" s="316" t="s">
        <v>53</v>
      </c>
      <c r="D371" s="313">
        <v>1</v>
      </c>
      <c r="E371" s="343" t="s">
        <v>437</v>
      </c>
      <c r="H371" s="322"/>
      <c r="I371" s="322"/>
      <c r="J371" s="322"/>
      <c r="K371" s="322"/>
      <c r="L371" s="322"/>
      <c r="M371" s="322"/>
      <c r="N371" s="322"/>
      <c r="O371" s="322"/>
      <c r="P371" s="322"/>
      <c r="Q371" s="322"/>
      <c r="R371" s="322"/>
      <c r="S371" s="322"/>
      <c r="T371" s="322"/>
      <c r="U371" s="322"/>
      <c r="V371" s="322"/>
      <c r="W371" s="322"/>
      <c r="X371" s="322"/>
      <c r="Y371" s="322"/>
      <c r="Z371" s="322"/>
      <c r="AA371" s="322"/>
      <c r="AB371" s="322"/>
      <c r="AC371" s="322"/>
      <c r="AD371" s="322"/>
      <c r="AE371" s="322"/>
      <c r="AF371" s="322"/>
      <c r="AG371" s="322"/>
      <c r="AH371" s="322"/>
      <c r="AI371" s="322"/>
      <c r="AJ371" s="322"/>
      <c r="AK371" s="322"/>
      <c r="AL371" s="322"/>
      <c r="AM371" s="322"/>
      <c r="AN371" s="322"/>
      <c r="AO371" s="322"/>
      <c r="AP371" s="322"/>
      <c r="AQ371" s="322"/>
      <c r="AR371" s="322"/>
      <c r="AS371" s="322"/>
      <c r="AT371" s="322"/>
      <c r="AU371" s="322"/>
      <c r="AV371" s="322"/>
      <c r="AW371" s="322"/>
      <c r="AX371" s="322"/>
      <c r="AY371" s="322"/>
      <c r="AZ371" s="322"/>
      <c r="BA371" s="322"/>
      <c r="BB371" s="322"/>
      <c r="BC371" s="322"/>
      <c r="BD371" s="322"/>
      <c r="BE371" s="322"/>
      <c r="BF371" s="322"/>
      <c r="BG371" s="322"/>
      <c r="BH371" s="322"/>
      <c r="BI371" s="322"/>
      <c r="BJ371" s="322"/>
      <c r="BK371" s="322"/>
      <c r="BL371" s="322"/>
      <c r="BM371" s="322"/>
      <c r="BN371" s="322"/>
      <c r="BO371" s="322"/>
      <c r="BP371" s="322"/>
      <c r="BQ371" s="322"/>
      <c r="BR371" s="322"/>
      <c r="BS371" s="322"/>
      <c r="BT371" s="322"/>
      <c r="BU371" s="322"/>
      <c r="BV371" s="322"/>
      <c r="BW371" s="322"/>
      <c r="BX371" s="322"/>
      <c r="BY371" s="322"/>
      <c r="BZ371" s="322"/>
    </row>
    <row r="372" spans="1:78" ht="15" customHeight="1" x14ac:dyDescent="0.2">
      <c r="A372" s="313" t="str">
        <f t="shared" si="8"/>
        <v>INDEC-PB - 44440-1</v>
      </c>
      <c r="B372" s="313">
        <v>44440</v>
      </c>
      <c r="C372" s="316" t="s">
        <v>53</v>
      </c>
      <c r="D372" s="313">
        <v>1</v>
      </c>
      <c r="E372" s="343" t="s">
        <v>438</v>
      </c>
      <c r="H372" s="322"/>
      <c r="I372" s="322"/>
      <c r="J372" s="322"/>
      <c r="K372" s="322"/>
      <c r="L372" s="322"/>
      <c r="M372" s="322"/>
      <c r="N372" s="322"/>
      <c r="O372" s="322"/>
      <c r="P372" s="322"/>
      <c r="Q372" s="322"/>
      <c r="R372" s="322"/>
      <c r="S372" s="322"/>
      <c r="T372" s="322"/>
      <c r="U372" s="322"/>
      <c r="V372" s="322"/>
      <c r="W372" s="322"/>
      <c r="X372" s="322"/>
      <c r="Y372" s="322"/>
      <c r="Z372" s="322"/>
      <c r="AA372" s="322"/>
      <c r="AB372" s="322"/>
      <c r="AC372" s="322"/>
      <c r="AD372" s="322"/>
      <c r="AE372" s="322"/>
      <c r="AF372" s="322"/>
      <c r="AG372" s="322"/>
      <c r="AH372" s="322"/>
      <c r="AI372" s="322"/>
      <c r="AJ372" s="322"/>
      <c r="AK372" s="322"/>
      <c r="AL372" s="322"/>
      <c r="AM372" s="322"/>
      <c r="AN372" s="322"/>
      <c r="AO372" s="322"/>
      <c r="AP372" s="322"/>
      <c r="AQ372" s="322"/>
      <c r="AR372" s="322"/>
      <c r="AS372" s="322"/>
      <c r="AT372" s="322"/>
      <c r="AU372" s="322"/>
      <c r="AV372" s="322"/>
      <c r="AW372" s="322"/>
      <c r="AX372" s="322"/>
      <c r="AY372" s="322"/>
      <c r="AZ372" s="322"/>
      <c r="BA372" s="322"/>
      <c r="BB372" s="322"/>
      <c r="BC372" s="322"/>
      <c r="BD372" s="322"/>
      <c r="BE372" s="322"/>
      <c r="BF372" s="322"/>
      <c r="BG372" s="322"/>
      <c r="BH372" s="322"/>
      <c r="BI372" s="322"/>
      <c r="BJ372" s="322"/>
      <c r="BK372" s="322"/>
      <c r="BL372" s="322"/>
      <c r="BM372" s="322"/>
      <c r="BN372" s="322"/>
      <c r="BO372" s="322"/>
      <c r="BP372" s="322"/>
      <c r="BQ372" s="322"/>
      <c r="BR372" s="322"/>
      <c r="BS372" s="322"/>
      <c r="BT372" s="322"/>
      <c r="BU372" s="322"/>
      <c r="BV372" s="322"/>
      <c r="BW372" s="322"/>
      <c r="BX372" s="322"/>
      <c r="BY372" s="322"/>
      <c r="BZ372" s="322"/>
    </row>
    <row r="373" spans="1:78" ht="15" customHeight="1" x14ac:dyDescent="0.2">
      <c r="A373" s="313" t="str">
        <f t="shared" si="8"/>
        <v>INDEC-PB - 35110-5</v>
      </c>
      <c r="B373" s="313">
        <v>35110</v>
      </c>
      <c r="C373" s="316" t="s">
        <v>53</v>
      </c>
      <c r="D373" s="313">
        <v>5</v>
      </c>
      <c r="E373" s="343" t="s">
        <v>439</v>
      </c>
      <c r="H373" s="322"/>
      <c r="I373" s="322"/>
      <c r="J373" s="322"/>
      <c r="K373" s="322"/>
      <c r="L373" s="322"/>
      <c r="M373" s="322"/>
      <c r="N373" s="322"/>
      <c r="O373" s="322"/>
      <c r="P373" s="322"/>
      <c r="Q373" s="322"/>
      <c r="R373" s="322"/>
      <c r="S373" s="322"/>
      <c r="T373" s="322"/>
      <c r="U373" s="322"/>
      <c r="V373" s="322"/>
      <c r="W373" s="322"/>
      <c r="X373" s="322"/>
      <c r="Y373" s="322"/>
      <c r="Z373" s="322"/>
      <c r="AA373" s="322"/>
      <c r="AB373" s="322"/>
      <c r="AC373" s="322"/>
      <c r="AD373" s="322"/>
      <c r="AE373" s="322"/>
      <c r="AF373" s="322"/>
      <c r="AG373" s="322"/>
      <c r="AH373" s="322"/>
      <c r="AI373" s="322"/>
      <c r="AJ373" s="322"/>
      <c r="AK373" s="322"/>
      <c r="AL373" s="322"/>
      <c r="AM373" s="322"/>
      <c r="AN373" s="322"/>
      <c r="AO373" s="322"/>
      <c r="AP373" s="322"/>
      <c r="AQ373" s="322"/>
      <c r="AR373" s="322"/>
      <c r="AS373" s="322"/>
      <c r="AT373" s="322"/>
      <c r="AU373" s="322"/>
      <c r="AV373" s="322"/>
      <c r="AW373" s="322"/>
      <c r="AX373" s="322"/>
      <c r="AY373" s="322"/>
      <c r="AZ373" s="322"/>
      <c r="BA373" s="322"/>
      <c r="BB373" s="322"/>
      <c r="BC373" s="322"/>
      <c r="BD373" s="322"/>
      <c r="BE373" s="322"/>
      <c r="BF373" s="322"/>
      <c r="BG373" s="322"/>
      <c r="BH373" s="322"/>
      <c r="BI373" s="322"/>
      <c r="BJ373" s="322"/>
      <c r="BK373" s="322"/>
      <c r="BL373" s="322"/>
      <c r="BM373" s="322"/>
      <c r="BN373" s="322"/>
      <c r="BO373" s="322"/>
      <c r="BP373" s="322"/>
      <c r="BQ373" s="322"/>
      <c r="BR373" s="322"/>
      <c r="BS373" s="322"/>
      <c r="BT373" s="322"/>
      <c r="BU373" s="322"/>
      <c r="BV373" s="322"/>
      <c r="BW373" s="322"/>
      <c r="BX373" s="322"/>
      <c r="BY373" s="322"/>
      <c r="BZ373" s="322"/>
    </row>
    <row r="374" spans="1:78" ht="15" customHeight="1" x14ac:dyDescent="0.2">
      <c r="A374" s="313" t="str">
        <f t="shared" si="8"/>
        <v>INDEC-PB - 46212-1</v>
      </c>
      <c r="B374" s="313">
        <v>46212</v>
      </c>
      <c r="C374" s="316" t="s">
        <v>53</v>
      </c>
      <c r="D374" s="313">
        <v>1</v>
      </c>
      <c r="E374" s="343" t="s">
        <v>440</v>
      </c>
      <c r="H374" s="322"/>
      <c r="I374" s="322"/>
      <c r="J374" s="322"/>
      <c r="K374" s="322"/>
      <c r="L374" s="322"/>
      <c r="M374" s="322"/>
      <c r="N374" s="322"/>
      <c r="O374" s="322"/>
      <c r="P374" s="322"/>
      <c r="Q374" s="322"/>
      <c r="R374" s="322"/>
      <c r="S374" s="322"/>
      <c r="T374" s="322"/>
      <c r="U374" s="322"/>
      <c r="V374" s="322"/>
      <c r="W374" s="322"/>
      <c r="X374" s="322"/>
      <c r="Y374" s="322"/>
      <c r="Z374" s="322"/>
      <c r="AA374" s="322"/>
      <c r="AB374" s="322"/>
      <c r="AC374" s="322"/>
      <c r="AD374" s="322"/>
      <c r="AE374" s="322"/>
      <c r="AF374" s="322"/>
      <c r="AG374" s="322"/>
      <c r="AH374" s="322"/>
      <c r="AI374" s="322"/>
      <c r="AJ374" s="322"/>
      <c r="AK374" s="322"/>
      <c r="AL374" s="322"/>
      <c r="AM374" s="322"/>
      <c r="AN374" s="322"/>
      <c r="AO374" s="322"/>
      <c r="AP374" s="322"/>
      <c r="AQ374" s="322"/>
      <c r="AR374" s="322"/>
      <c r="AS374" s="322"/>
      <c r="AT374" s="322"/>
      <c r="AU374" s="322"/>
      <c r="AV374" s="322"/>
      <c r="AW374" s="322"/>
      <c r="AX374" s="322"/>
      <c r="AY374" s="322"/>
      <c r="AZ374" s="322"/>
      <c r="BA374" s="322"/>
      <c r="BB374" s="322"/>
      <c r="BC374" s="322"/>
      <c r="BD374" s="322"/>
      <c r="BE374" s="322"/>
      <c r="BF374" s="322"/>
      <c r="BG374" s="322"/>
      <c r="BH374" s="322"/>
      <c r="BI374" s="322"/>
      <c r="BJ374" s="322"/>
      <c r="BK374" s="322"/>
      <c r="BL374" s="322"/>
      <c r="BM374" s="322"/>
      <c r="BN374" s="322"/>
      <c r="BO374" s="322"/>
      <c r="BP374" s="322"/>
      <c r="BQ374" s="322"/>
      <c r="BR374" s="322"/>
      <c r="BS374" s="322"/>
      <c r="BT374" s="322"/>
      <c r="BU374" s="322"/>
      <c r="BV374" s="322"/>
      <c r="BW374" s="322"/>
      <c r="BX374" s="322"/>
      <c r="BY374" s="322"/>
      <c r="BZ374" s="322"/>
    </row>
    <row r="375" spans="1:78" s="326" customFormat="1" ht="15" customHeight="1" x14ac:dyDescent="0.2">
      <c r="A375" s="324" t="str">
        <f t="shared" si="8"/>
        <v>INDEC-PB - 33340-1</v>
      </c>
      <c r="B375" s="324">
        <v>33340</v>
      </c>
      <c r="C375" s="326" t="s">
        <v>53</v>
      </c>
      <c r="D375" s="324">
        <v>1</v>
      </c>
      <c r="E375" s="344" t="s">
        <v>441</v>
      </c>
      <c r="G375" s="326" t="s">
        <v>1467</v>
      </c>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c r="AH375" s="327"/>
      <c r="AI375" s="327"/>
      <c r="AJ375" s="327"/>
      <c r="AK375" s="327"/>
      <c r="AL375" s="327"/>
      <c r="AM375" s="327"/>
      <c r="AN375" s="327"/>
      <c r="AO375" s="327"/>
      <c r="AP375" s="327"/>
      <c r="AQ375" s="327"/>
      <c r="AR375" s="327"/>
      <c r="AS375" s="327"/>
      <c r="AT375" s="327"/>
      <c r="AU375" s="327"/>
      <c r="AV375" s="327"/>
      <c r="AW375" s="327"/>
      <c r="AX375" s="327"/>
      <c r="AY375" s="327"/>
      <c r="AZ375" s="327"/>
      <c r="BA375" s="327"/>
      <c r="BB375" s="327"/>
      <c r="BC375" s="327"/>
      <c r="BD375" s="327"/>
      <c r="BE375" s="327"/>
      <c r="BF375" s="327"/>
      <c r="BG375" s="327"/>
      <c r="BH375" s="327"/>
      <c r="BI375" s="327"/>
      <c r="BJ375" s="327"/>
      <c r="BK375" s="327"/>
      <c r="BL375" s="327"/>
      <c r="BM375" s="327"/>
      <c r="BN375" s="327"/>
      <c r="BO375" s="327"/>
      <c r="BP375" s="327"/>
      <c r="BQ375" s="327"/>
      <c r="BR375" s="327"/>
      <c r="BS375" s="327"/>
      <c r="BT375" s="327"/>
      <c r="BU375" s="327"/>
      <c r="BV375" s="327"/>
      <c r="BW375" s="327"/>
      <c r="BX375" s="327"/>
      <c r="BY375" s="327"/>
      <c r="BZ375" s="327"/>
    </row>
    <row r="376" spans="1:78" ht="15" customHeight="1" x14ac:dyDescent="0.2">
      <c r="A376" s="313" t="str">
        <f t="shared" si="8"/>
        <v>INDEC-PB - 37350-1</v>
      </c>
      <c r="B376" s="313">
        <v>37350</v>
      </c>
      <c r="C376" s="316" t="s">
        <v>53</v>
      </c>
      <c r="D376" s="313">
        <v>1</v>
      </c>
      <c r="E376" s="343" t="s">
        <v>442</v>
      </c>
      <c r="H376" s="322"/>
      <c r="I376" s="322"/>
      <c r="J376" s="322"/>
      <c r="K376" s="322"/>
      <c r="L376" s="322"/>
      <c r="M376" s="322"/>
      <c r="N376" s="322"/>
      <c r="O376" s="322"/>
      <c r="P376" s="322"/>
      <c r="Q376" s="322"/>
      <c r="R376" s="322"/>
      <c r="S376" s="322"/>
      <c r="T376" s="322"/>
      <c r="U376" s="322"/>
      <c r="V376" s="322"/>
      <c r="W376" s="322"/>
      <c r="X376" s="322"/>
      <c r="Y376" s="322"/>
      <c r="Z376" s="322"/>
      <c r="AA376" s="322"/>
      <c r="AB376" s="322"/>
      <c r="AC376" s="322"/>
      <c r="AD376" s="322"/>
      <c r="AE376" s="322"/>
      <c r="AF376" s="322"/>
      <c r="AG376" s="322"/>
      <c r="AH376" s="322"/>
      <c r="AI376" s="322"/>
      <c r="AJ376" s="322"/>
      <c r="AK376" s="322"/>
      <c r="AL376" s="322"/>
      <c r="AM376" s="322"/>
      <c r="AN376" s="322"/>
      <c r="AO376" s="322"/>
      <c r="AP376" s="322"/>
      <c r="AQ376" s="322"/>
      <c r="AR376" s="322"/>
      <c r="AS376" s="322"/>
      <c r="AT376" s="322"/>
      <c r="AU376" s="322"/>
      <c r="AV376" s="322"/>
      <c r="AW376" s="322"/>
      <c r="AX376" s="322"/>
      <c r="AY376" s="322"/>
      <c r="AZ376" s="322"/>
      <c r="BA376" s="322"/>
      <c r="BB376" s="322"/>
      <c r="BC376" s="322"/>
      <c r="BD376" s="322"/>
      <c r="BE376" s="322"/>
      <c r="BF376" s="322"/>
      <c r="BG376" s="322"/>
      <c r="BH376" s="322"/>
      <c r="BI376" s="322"/>
      <c r="BJ376" s="322"/>
      <c r="BK376" s="322"/>
      <c r="BL376" s="322"/>
      <c r="BM376" s="322"/>
      <c r="BN376" s="322"/>
      <c r="BO376" s="322"/>
      <c r="BP376" s="322"/>
      <c r="BQ376" s="322"/>
      <c r="BR376" s="322"/>
      <c r="BS376" s="322"/>
      <c r="BT376" s="322"/>
      <c r="BU376" s="322"/>
      <c r="BV376" s="322"/>
      <c r="BW376" s="322"/>
      <c r="BX376" s="322"/>
      <c r="BY376" s="322"/>
      <c r="BZ376" s="322"/>
    </row>
    <row r="377" spans="1:78" ht="15" customHeight="1" x14ac:dyDescent="0.2">
      <c r="A377" s="313" t="str">
        <f t="shared" si="8"/>
        <v>INDEC-PB - 37320-1</v>
      </c>
      <c r="B377" s="313">
        <v>37320</v>
      </c>
      <c r="C377" s="316" t="s">
        <v>53</v>
      </c>
      <c r="D377" s="313">
        <v>1</v>
      </c>
      <c r="E377" s="343" t="s">
        <v>443</v>
      </c>
      <c r="H377" s="322"/>
      <c r="I377" s="322"/>
      <c r="J377" s="322"/>
      <c r="K377" s="322"/>
      <c r="L377" s="322"/>
      <c r="M377" s="322"/>
      <c r="N377" s="322"/>
      <c r="O377" s="322"/>
      <c r="P377" s="322"/>
      <c r="Q377" s="322"/>
      <c r="R377" s="322"/>
      <c r="S377" s="322"/>
      <c r="T377" s="322"/>
      <c r="U377" s="322"/>
      <c r="V377" s="322"/>
      <c r="W377" s="322"/>
      <c r="X377" s="322"/>
      <c r="Y377" s="322"/>
      <c r="Z377" s="322"/>
      <c r="AA377" s="322"/>
      <c r="AB377" s="322"/>
      <c r="AC377" s="322"/>
      <c r="AD377" s="322"/>
      <c r="AE377" s="322"/>
      <c r="AF377" s="322"/>
      <c r="AG377" s="322"/>
      <c r="AH377" s="322"/>
      <c r="AI377" s="322"/>
      <c r="AJ377" s="322"/>
      <c r="AK377" s="322"/>
      <c r="AL377" s="322"/>
      <c r="AM377" s="322"/>
      <c r="AN377" s="322"/>
      <c r="AO377" s="322"/>
      <c r="AP377" s="322"/>
      <c r="AQ377" s="322"/>
      <c r="AR377" s="322"/>
      <c r="AS377" s="322"/>
      <c r="AT377" s="322"/>
      <c r="AU377" s="322"/>
      <c r="AV377" s="322"/>
      <c r="AW377" s="322"/>
      <c r="AX377" s="322"/>
      <c r="AY377" s="322"/>
      <c r="AZ377" s="322"/>
      <c r="BA377" s="322"/>
      <c r="BB377" s="322"/>
      <c r="BC377" s="322"/>
      <c r="BD377" s="322"/>
      <c r="BE377" s="322"/>
      <c r="BF377" s="322"/>
      <c r="BG377" s="322"/>
      <c r="BH377" s="322"/>
      <c r="BI377" s="322"/>
      <c r="BJ377" s="322"/>
      <c r="BK377" s="322"/>
      <c r="BL377" s="322"/>
      <c r="BM377" s="322"/>
      <c r="BN377" s="322"/>
      <c r="BO377" s="322"/>
      <c r="BP377" s="322"/>
      <c r="BQ377" s="322"/>
      <c r="BR377" s="322"/>
      <c r="BS377" s="322"/>
      <c r="BT377" s="322"/>
      <c r="BU377" s="322"/>
      <c r="BV377" s="322"/>
      <c r="BW377" s="322"/>
      <c r="BX377" s="322"/>
      <c r="BY377" s="322"/>
      <c r="BZ377" s="322"/>
    </row>
    <row r="378" spans="1:78" ht="15" customHeight="1" x14ac:dyDescent="0.2">
      <c r="A378" s="313" t="str">
        <f t="shared" si="8"/>
        <v>INDEC-PB - 41532-11</v>
      </c>
      <c r="B378" s="313">
        <v>41532</v>
      </c>
      <c r="C378" s="316" t="s">
        <v>53</v>
      </c>
      <c r="D378" s="313">
        <v>11</v>
      </c>
      <c r="E378" s="343" t="s">
        <v>444</v>
      </c>
      <c r="H378" s="322"/>
      <c r="I378" s="322"/>
      <c r="J378" s="322"/>
      <c r="K378" s="322"/>
      <c r="L378" s="322"/>
      <c r="M378" s="322"/>
      <c r="N378" s="322"/>
      <c r="O378" s="322"/>
      <c r="P378" s="322"/>
      <c r="Q378" s="322"/>
      <c r="R378" s="322"/>
      <c r="S378" s="322"/>
      <c r="T378" s="322"/>
      <c r="U378" s="322"/>
      <c r="V378" s="322"/>
      <c r="W378" s="322"/>
      <c r="X378" s="322"/>
      <c r="Y378" s="322"/>
      <c r="Z378" s="322"/>
      <c r="AA378" s="322"/>
      <c r="AB378" s="322"/>
      <c r="AC378" s="322"/>
      <c r="AD378" s="322"/>
      <c r="AE378" s="322"/>
      <c r="AF378" s="322"/>
      <c r="AG378" s="322"/>
      <c r="AH378" s="322"/>
      <c r="AI378" s="322"/>
      <c r="AJ378" s="322"/>
      <c r="AK378" s="322"/>
      <c r="AL378" s="322"/>
      <c r="AM378" s="322"/>
      <c r="AN378" s="322"/>
      <c r="AO378" s="322"/>
      <c r="AP378" s="322"/>
      <c r="AQ378" s="322"/>
      <c r="AR378" s="322"/>
      <c r="AS378" s="322"/>
      <c r="AT378" s="322"/>
      <c r="AU378" s="322"/>
      <c r="AV378" s="322"/>
      <c r="AW378" s="322"/>
      <c r="AX378" s="322"/>
      <c r="AY378" s="322"/>
      <c r="AZ378" s="322"/>
      <c r="BA378" s="322"/>
      <c r="BB378" s="322"/>
      <c r="BC378" s="322"/>
      <c r="BD378" s="322"/>
      <c r="BE378" s="322"/>
      <c r="BF378" s="322"/>
      <c r="BG378" s="322"/>
      <c r="BH378" s="322"/>
      <c r="BI378" s="322"/>
      <c r="BJ378" s="322"/>
      <c r="BK378" s="322"/>
      <c r="BL378" s="322"/>
      <c r="BM378" s="322"/>
      <c r="BN378" s="322"/>
      <c r="BO378" s="322"/>
      <c r="BP378" s="322"/>
      <c r="BQ378" s="322"/>
      <c r="BR378" s="322"/>
      <c r="BS378" s="322"/>
      <c r="BT378" s="322"/>
      <c r="BU378" s="322"/>
      <c r="BV378" s="322"/>
      <c r="BW378" s="322"/>
      <c r="BX378" s="322"/>
      <c r="BY378" s="322"/>
      <c r="BZ378" s="322"/>
    </row>
    <row r="379" spans="1:78" ht="15" customHeight="1" x14ac:dyDescent="0.2">
      <c r="A379" s="313" t="str">
        <f t="shared" si="8"/>
        <v>INDEC-PB - 41532-1</v>
      </c>
      <c r="B379" s="313">
        <v>41532</v>
      </c>
      <c r="C379" s="316" t="s">
        <v>53</v>
      </c>
      <c r="D379" s="313">
        <v>1</v>
      </c>
      <c r="E379" s="343" t="s">
        <v>445</v>
      </c>
      <c r="H379" s="322"/>
      <c r="I379" s="322"/>
      <c r="J379" s="322"/>
      <c r="K379" s="322"/>
      <c r="L379" s="322"/>
      <c r="M379" s="322"/>
      <c r="N379" s="322"/>
      <c r="O379" s="322"/>
      <c r="P379" s="322"/>
      <c r="Q379" s="322"/>
      <c r="R379" s="322"/>
      <c r="S379" s="322"/>
      <c r="T379" s="322"/>
      <c r="U379" s="322"/>
      <c r="V379" s="322"/>
      <c r="W379" s="322"/>
      <c r="X379" s="322"/>
      <c r="Y379" s="322"/>
      <c r="Z379" s="322"/>
      <c r="AA379" s="322"/>
      <c r="AB379" s="322"/>
      <c r="AC379" s="322"/>
      <c r="AD379" s="322"/>
      <c r="AE379" s="322"/>
      <c r="AF379" s="322"/>
      <c r="AG379" s="322"/>
      <c r="AH379" s="322"/>
      <c r="AI379" s="322"/>
      <c r="AJ379" s="322"/>
      <c r="AK379" s="322"/>
      <c r="AL379" s="322"/>
      <c r="AM379" s="322"/>
      <c r="AN379" s="322"/>
      <c r="AO379" s="322"/>
      <c r="AP379" s="322"/>
      <c r="AQ379" s="322"/>
      <c r="AR379" s="322"/>
      <c r="AS379" s="322"/>
      <c r="AT379" s="322"/>
      <c r="AU379" s="322"/>
      <c r="AV379" s="322"/>
      <c r="AW379" s="322"/>
      <c r="AX379" s="322"/>
      <c r="AY379" s="322"/>
      <c r="AZ379" s="322"/>
      <c r="BA379" s="322"/>
      <c r="BB379" s="322"/>
      <c r="BC379" s="322"/>
      <c r="BD379" s="322"/>
      <c r="BE379" s="322"/>
      <c r="BF379" s="322"/>
      <c r="BG379" s="322"/>
      <c r="BH379" s="322"/>
      <c r="BI379" s="322"/>
      <c r="BJ379" s="322"/>
      <c r="BK379" s="322"/>
      <c r="BL379" s="322"/>
      <c r="BM379" s="322"/>
      <c r="BN379" s="322"/>
      <c r="BO379" s="322"/>
      <c r="BP379" s="322"/>
      <c r="BQ379" s="322"/>
      <c r="BR379" s="322"/>
      <c r="BS379" s="322"/>
      <c r="BT379" s="322"/>
      <c r="BU379" s="322"/>
      <c r="BV379" s="322"/>
      <c r="BW379" s="322"/>
      <c r="BX379" s="322"/>
      <c r="BY379" s="322"/>
      <c r="BZ379" s="322"/>
    </row>
    <row r="380" spans="1:78" ht="15" customHeight="1" x14ac:dyDescent="0.2">
      <c r="A380" s="313" t="str">
        <f t="shared" si="8"/>
        <v>INDEC-PB - 31430-1</v>
      </c>
      <c r="B380" s="313">
        <v>31430</v>
      </c>
      <c r="C380" s="316" t="s">
        <v>53</v>
      </c>
      <c r="D380" s="313">
        <v>1</v>
      </c>
      <c r="E380" s="343" t="s">
        <v>446</v>
      </c>
      <c r="H380" s="322"/>
      <c r="I380" s="322"/>
      <c r="J380" s="322"/>
      <c r="K380" s="322"/>
      <c r="L380" s="322"/>
      <c r="M380" s="322"/>
      <c r="N380" s="322"/>
      <c r="O380" s="322"/>
      <c r="P380" s="322"/>
      <c r="Q380" s="322"/>
      <c r="R380" s="322"/>
      <c r="S380" s="322"/>
      <c r="T380" s="322"/>
      <c r="U380" s="322"/>
      <c r="V380" s="322"/>
      <c r="W380" s="322"/>
      <c r="X380" s="322"/>
      <c r="Y380" s="322"/>
      <c r="Z380" s="322"/>
      <c r="AA380" s="322"/>
      <c r="AB380" s="322"/>
      <c r="AC380" s="322"/>
      <c r="AD380" s="322"/>
      <c r="AE380" s="322"/>
      <c r="AF380" s="322"/>
      <c r="AG380" s="322"/>
      <c r="AH380" s="322"/>
      <c r="AI380" s="322"/>
      <c r="AJ380" s="322"/>
      <c r="AK380" s="322"/>
      <c r="AL380" s="322"/>
      <c r="AM380" s="322"/>
      <c r="AN380" s="322"/>
      <c r="AO380" s="322"/>
      <c r="AP380" s="322"/>
      <c r="AQ380" s="322"/>
      <c r="AR380" s="322"/>
      <c r="AS380" s="322"/>
      <c r="AT380" s="322"/>
      <c r="AU380" s="322"/>
      <c r="AV380" s="322"/>
      <c r="AW380" s="322"/>
      <c r="AX380" s="322"/>
      <c r="AY380" s="322"/>
      <c r="AZ380" s="322"/>
      <c r="BA380" s="322"/>
      <c r="BB380" s="322"/>
      <c r="BC380" s="322"/>
      <c r="BD380" s="322"/>
      <c r="BE380" s="322"/>
      <c r="BF380" s="322"/>
      <c r="BG380" s="322"/>
      <c r="BH380" s="322"/>
      <c r="BI380" s="322"/>
      <c r="BJ380" s="322"/>
      <c r="BK380" s="322"/>
      <c r="BL380" s="322"/>
      <c r="BM380" s="322"/>
      <c r="BN380" s="322"/>
      <c r="BO380" s="322"/>
      <c r="BP380" s="322"/>
      <c r="BQ380" s="322"/>
      <c r="BR380" s="322"/>
      <c r="BS380" s="322"/>
      <c r="BT380" s="322"/>
      <c r="BU380" s="322"/>
      <c r="BV380" s="322"/>
      <c r="BW380" s="322"/>
      <c r="BX380" s="322"/>
      <c r="BY380" s="322"/>
      <c r="BZ380" s="322"/>
    </row>
    <row r="381" spans="1:78" ht="15" customHeight="1" x14ac:dyDescent="0.2">
      <c r="A381" s="313" t="str">
        <f t="shared" si="8"/>
        <v>INDEC-PB - 31100-1</v>
      </c>
      <c r="B381" s="313">
        <v>31100</v>
      </c>
      <c r="C381" s="316" t="s">
        <v>53</v>
      </c>
      <c r="D381" s="313">
        <v>1</v>
      </c>
      <c r="E381" s="343" t="s">
        <v>447</v>
      </c>
      <c r="H381" s="322"/>
      <c r="I381" s="322"/>
      <c r="J381" s="322"/>
      <c r="K381" s="322"/>
      <c r="L381" s="322"/>
      <c r="M381" s="322"/>
      <c r="N381" s="322"/>
      <c r="O381" s="322"/>
      <c r="P381" s="322"/>
      <c r="Q381" s="322"/>
      <c r="R381" s="322"/>
      <c r="S381" s="322"/>
      <c r="T381" s="322"/>
      <c r="U381" s="322"/>
      <c r="V381" s="322"/>
      <c r="W381" s="322"/>
      <c r="X381" s="322"/>
      <c r="Y381" s="322"/>
      <c r="Z381" s="322"/>
      <c r="AA381" s="322"/>
      <c r="AB381" s="322"/>
      <c r="AC381" s="322"/>
      <c r="AD381" s="322"/>
      <c r="AE381" s="322"/>
      <c r="AF381" s="322"/>
      <c r="AG381" s="322"/>
      <c r="AH381" s="322"/>
      <c r="AI381" s="322"/>
      <c r="AJ381" s="322"/>
      <c r="AK381" s="322"/>
      <c r="AL381" s="322"/>
      <c r="AM381" s="322"/>
      <c r="AN381" s="322"/>
      <c r="AO381" s="322"/>
      <c r="AP381" s="322"/>
      <c r="AQ381" s="322"/>
      <c r="AR381" s="322"/>
      <c r="AS381" s="322"/>
      <c r="AT381" s="322"/>
      <c r="AU381" s="322"/>
      <c r="AV381" s="322"/>
      <c r="AW381" s="322"/>
      <c r="AX381" s="322"/>
      <c r="AY381" s="322"/>
      <c r="AZ381" s="322"/>
      <c r="BA381" s="322"/>
      <c r="BB381" s="322"/>
      <c r="BC381" s="322"/>
      <c r="BD381" s="322"/>
      <c r="BE381" s="322"/>
      <c r="BF381" s="322"/>
      <c r="BG381" s="322"/>
      <c r="BH381" s="322"/>
      <c r="BI381" s="322"/>
      <c r="BJ381" s="322"/>
      <c r="BK381" s="322"/>
      <c r="BL381" s="322"/>
      <c r="BM381" s="322"/>
      <c r="BN381" s="322"/>
      <c r="BO381" s="322"/>
      <c r="BP381" s="322"/>
      <c r="BQ381" s="322"/>
      <c r="BR381" s="322"/>
      <c r="BS381" s="322"/>
      <c r="BT381" s="322"/>
      <c r="BU381" s="322"/>
      <c r="BV381" s="322"/>
      <c r="BW381" s="322"/>
      <c r="BX381" s="322"/>
      <c r="BY381" s="322"/>
      <c r="BZ381" s="322"/>
    </row>
    <row r="382" spans="1:78" ht="15" customHeight="1" x14ac:dyDescent="0.2">
      <c r="A382" s="313" t="str">
        <f t="shared" si="8"/>
        <v>INDEC-PB - 31420-1</v>
      </c>
      <c r="B382" s="313">
        <v>31420</v>
      </c>
      <c r="C382" s="316" t="s">
        <v>53</v>
      </c>
      <c r="D382" s="313">
        <v>1</v>
      </c>
      <c r="E382" s="343" t="s">
        <v>448</v>
      </c>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2"/>
      <c r="AE382" s="322"/>
      <c r="AF382" s="322"/>
      <c r="AG382" s="322"/>
      <c r="AH382" s="322"/>
      <c r="AI382" s="322"/>
      <c r="AJ382" s="322"/>
      <c r="AK382" s="322"/>
      <c r="AL382" s="322"/>
      <c r="AM382" s="322"/>
      <c r="AN382" s="322"/>
      <c r="AO382" s="322"/>
      <c r="AP382" s="322"/>
      <c r="AQ382" s="322"/>
      <c r="AR382" s="322"/>
      <c r="AS382" s="322"/>
      <c r="AT382" s="322"/>
      <c r="AU382" s="322"/>
      <c r="AV382" s="322"/>
      <c r="AW382" s="322"/>
      <c r="AX382" s="322"/>
      <c r="AY382" s="322"/>
      <c r="AZ382" s="322"/>
      <c r="BA382" s="322"/>
      <c r="BB382" s="322"/>
      <c r="BC382" s="322"/>
      <c r="BD382" s="322"/>
      <c r="BE382" s="322"/>
      <c r="BF382" s="322"/>
      <c r="BG382" s="322"/>
      <c r="BH382" s="322"/>
      <c r="BI382" s="322"/>
      <c r="BJ382" s="322"/>
      <c r="BK382" s="322"/>
      <c r="BL382" s="322"/>
      <c r="BM382" s="322"/>
      <c r="BN382" s="322"/>
      <c r="BO382" s="322"/>
      <c r="BP382" s="322"/>
      <c r="BQ382" s="322"/>
      <c r="BR382" s="322"/>
      <c r="BS382" s="322"/>
      <c r="BT382" s="322"/>
      <c r="BU382" s="322"/>
      <c r="BV382" s="322"/>
      <c r="BW382" s="322"/>
      <c r="BX382" s="322"/>
      <c r="BY382" s="322"/>
      <c r="BZ382" s="322"/>
    </row>
    <row r="383" spans="1:78" ht="15" customHeight="1" x14ac:dyDescent="0.2">
      <c r="A383" s="313" t="str">
        <f t="shared" si="8"/>
        <v>INDEC-PB - 31420-2</v>
      </c>
      <c r="B383" s="313">
        <v>31420</v>
      </c>
      <c r="C383" s="316" t="s">
        <v>53</v>
      </c>
      <c r="D383" s="313">
        <v>2</v>
      </c>
      <c r="E383" s="343" t="s">
        <v>449</v>
      </c>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322"/>
      <c r="AF383" s="322"/>
      <c r="AG383" s="322"/>
      <c r="AH383" s="322"/>
      <c r="AI383" s="322"/>
      <c r="AJ383" s="322"/>
      <c r="AK383" s="322"/>
      <c r="AL383" s="322"/>
      <c r="AM383" s="322"/>
      <c r="AN383" s="322"/>
      <c r="AO383" s="322"/>
      <c r="AP383" s="322"/>
      <c r="AQ383" s="322"/>
      <c r="AR383" s="322"/>
      <c r="AS383" s="322"/>
      <c r="AT383" s="322"/>
      <c r="AU383" s="322"/>
      <c r="AV383" s="322"/>
      <c r="AW383" s="322"/>
      <c r="AX383" s="322"/>
      <c r="AY383" s="322"/>
      <c r="AZ383" s="322"/>
      <c r="BA383" s="322"/>
      <c r="BB383" s="322"/>
      <c r="BC383" s="322"/>
      <c r="BD383" s="322"/>
      <c r="BE383" s="322"/>
      <c r="BF383" s="322"/>
      <c r="BG383" s="322"/>
      <c r="BH383" s="322"/>
      <c r="BI383" s="322"/>
      <c r="BJ383" s="322"/>
      <c r="BK383" s="322"/>
      <c r="BL383" s="322"/>
      <c r="BM383" s="322"/>
      <c r="BN383" s="322"/>
      <c r="BO383" s="322"/>
      <c r="BP383" s="322"/>
      <c r="BQ383" s="322"/>
      <c r="BR383" s="322"/>
      <c r="BS383" s="322"/>
      <c r="BT383" s="322"/>
      <c r="BU383" s="322"/>
      <c r="BV383" s="322"/>
      <c r="BW383" s="322"/>
      <c r="BX383" s="322"/>
      <c r="BY383" s="322"/>
      <c r="BZ383" s="322"/>
    </row>
    <row r="384" spans="1:78" s="326" customFormat="1" ht="15" customHeight="1" x14ac:dyDescent="0.2">
      <c r="A384" s="324" t="str">
        <f t="shared" si="8"/>
        <v>INDEC-PB - 44222-1</v>
      </c>
      <c r="B384" s="324">
        <v>44222</v>
      </c>
      <c r="C384" s="326" t="s">
        <v>53</v>
      </c>
      <c r="D384" s="324">
        <v>1</v>
      </c>
      <c r="E384" s="344" t="s">
        <v>450</v>
      </c>
      <c r="G384" s="326" t="s">
        <v>1454</v>
      </c>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c r="AH384" s="327"/>
      <c r="AI384" s="327"/>
      <c r="AJ384" s="327"/>
      <c r="AK384" s="327"/>
      <c r="AL384" s="327"/>
      <c r="AM384" s="327"/>
      <c r="AN384" s="327"/>
      <c r="AO384" s="327"/>
      <c r="AP384" s="327"/>
      <c r="AQ384" s="327"/>
      <c r="AR384" s="327"/>
      <c r="AS384" s="327"/>
      <c r="AT384" s="327"/>
      <c r="AU384" s="327"/>
      <c r="AV384" s="327"/>
      <c r="AW384" s="327"/>
      <c r="AX384" s="327"/>
      <c r="AY384" s="327"/>
      <c r="AZ384" s="327"/>
      <c r="BA384" s="327"/>
      <c r="BB384" s="327"/>
      <c r="BC384" s="327"/>
      <c r="BD384" s="327"/>
      <c r="BE384" s="327"/>
      <c r="BF384" s="327"/>
      <c r="BG384" s="327"/>
      <c r="BH384" s="327"/>
      <c r="BI384" s="327"/>
      <c r="BJ384" s="327"/>
      <c r="BK384" s="327"/>
      <c r="BL384" s="327"/>
      <c r="BM384" s="327"/>
      <c r="BN384" s="327"/>
      <c r="BO384" s="327"/>
      <c r="BP384" s="327"/>
      <c r="BQ384" s="327"/>
      <c r="BR384" s="327"/>
      <c r="BS384" s="327"/>
      <c r="BT384" s="327"/>
      <c r="BU384" s="327"/>
      <c r="BV384" s="327"/>
      <c r="BW384" s="327"/>
      <c r="BX384" s="327"/>
      <c r="BY384" s="327"/>
      <c r="BZ384" s="327"/>
    </row>
    <row r="385" spans="1:78" s="326" customFormat="1" ht="15" customHeight="1" x14ac:dyDescent="0.2">
      <c r="A385" s="324" t="str">
        <f t="shared" si="8"/>
        <v>INDEC-PB - 44427-1</v>
      </c>
      <c r="B385" s="324">
        <v>44427</v>
      </c>
      <c r="C385" s="326" t="s">
        <v>53</v>
      </c>
      <c r="D385" s="324">
        <v>1</v>
      </c>
      <c r="E385" s="344" t="s">
        <v>451</v>
      </c>
      <c r="G385" s="326" t="s">
        <v>1468</v>
      </c>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c r="AH385" s="327"/>
      <c r="AI385" s="327"/>
      <c r="AJ385" s="327"/>
      <c r="AK385" s="327"/>
      <c r="AL385" s="327"/>
      <c r="AM385" s="327"/>
      <c r="AN385" s="327"/>
      <c r="AO385" s="327"/>
      <c r="AP385" s="327"/>
      <c r="AQ385" s="327"/>
      <c r="AR385" s="327"/>
      <c r="AS385" s="327"/>
      <c r="AT385" s="327"/>
      <c r="AU385" s="327"/>
      <c r="AV385" s="327"/>
      <c r="AW385" s="327"/>
      <c r="AX385" s="327"/>
      <c r="AY385" s="327"/>
      <c r="AZ385" s="327"/>
      <c r="BA385" s="327"/>
      <c r="BB385" s="327"/>
      <c r="BC385" s="327"/>
      <c r="BD385" s="327"/>
      <c r="BE385" s="327"/>
      <c r="BF385" s="327"/>
      <c r="BG385" s="327"/>
      <c r="BH385" s="327"/>
      <c r="BI385" s="327"/>
      <c r="BJ385" s="327"/>
      <c r="BK385" s="327"/>
      <c r="BL385" s="327"/>
      <c r="BM385" s="327"/>
      <c r="BN385" s="327"/>
      <c r="BO385" s="327"/>
      <c r="BP385" s="327"/>
      <c r="BQ385" s="327"/>
      <c r="BR385" s="327"/>
      <c r="BS385" s="327"/>
      <c r="BT385" s="327"/>
      <c r="BU385" s="327"/>
      <c r="BV385" s="327"/>
      <c r="BW385" s="327"/>
      <c r="BX385" s="327"/>
      <c r="BY385" s="327"/>
      <c r="BZ385" s="327"/>
    </row>
    <row r="386" spans="1:78" ht="15" customHeight="1" x14ac:dyDescent="0.2">
      <c r="A386" s="313" t="str">
        <f t="shared" si="8"/>
        <v>INDEC-PB - 44430-1</v>
      </c>
      <c r="B386" s="313">
        <v>44430</v>
      </c>
      <c r="C386" s="316" t="s">
        <v>53</v>
      </c>
      <c r="D386" s="313">
        <v>1</v>
      </c>
      <c r="E386" s="343" t="s">
        <v>452</v>
      </c>
      <c r="H386" s="322"/>
      <c r="I386" s="322"/>
      <c r="J386" s="322"/>
      <c r="K386" s="322"/>
      <c r="L386" s="322"/>
      <c r="M386" s="322"/>
      <c r="N386" s="322"/>
      <c r="O386" s="322"/>
      <c r="P386" s="322"/>
      <c r="Q386" s="322"/>
      <c r="R386" s="322"/>
      <c r="S386" s="322"/>
      <c r="T386" s="322"/>
      <c r="U386" s="322"/>
      <c r="V386" s="322"/>
      <c r="W386" s="322"/>
      <c r="X386" s="322"/>
      <c r="Y386" s="322"/>
      <c r="Z386" s="322"/>
      <c r="AA386" s="322"/>
      <c r="AB386" s="322"/>
      <c r="AC386" s="322"/>
      <c r="AD386" s="322"/>
      <c r="AE386" s="322"/>
      <c r="AF386" s="322"/>
      <c r="AG386" s="322"/>
      <c r="AH386" s="322"/>
      <c r="AI386" s="322"/>
      <c r="AJ386" s="322"/>
      <c r="AK386" s="322"/>
      <c r="AL386" s="322"/>
      <c r="AM386" s="322"/>
      <c r="AN386" s="322"/>
      <c r="AO386" s="322"/>
      <c r="AP386" s="322"/>
      <c r="AQ386" s="322"/>
      <c r="AR386" s="322"/>
      <c r="AS386" s="322"/>
      <c r="AT386" s="322"/>
      <c r="AU386" s="322"/>
      <c r="AV386" s="322"/>
      <c r="AW386" s="322"/>
      <c r="AX386" s="322"/>
      <c r="AY386" s="322"/>
      <c r="AZ386" s="322"/>
      <c r="BA386" s="322"/>
      <c r="BB386" s="322"/>
      <c r="BC386" s="322"/>
      <c r="BD386" s="322"/>
      <c r="BE386" s="322"/>
      <c r="BF386" s="322"/>
      <c r="BG386" s="322"/>
      <c r="BH386" s="322"/>
      <c r="BI386" s="322"/>
      <c r="BJ386" s="322"/>
      <c r="BK386" s="322"/>
      <c r="BL386" s="322"/>
      <c r="BM386" s="322"/>
      <c r="BN386" s="322"/>
      <c r="BO386" s="322"/>
      <c r="BP386" s="322"/>
      <c r="BQ386" s="322"/>
      <c r="BR386" s="322"/>
      <c r="BS386" s="322"/>
      <c r="BT386" s="322"/>
      <c r="BU386" s="322"/>
      <c r="BV386" s="322"/>
      <c r="BW386" s="322"/>
      <c r="BX386" s="322"/>
      <c r="BY386" s="322"/>
      <c r="BZ386" s="322"/>
    </row>
    <row r="387" spans="1:78" ht="15" customHeight="1" x14ac:dyDescent="0.2">
      <c r="A387" s="313" t="str">
        <f t="shared" si="8"/>
        <v>INDEC-PB - 37930-1</v>
      </c>
      <c r="B387" s="313">
        <v>37930</v>
      </c>
      <c r="C387" s="316" t="s">
        <v>53</v>
      </c>
      <c r="D387" s="313">
        <v>1</v>
      </c>
      <c r="E387" s="343" t="s">
        <v>453</v>
      </c>
      <c r="H387" s="322"/>
      <c r="I387" s="322"/>
      <c r="J387" s="322"/>
      <c r="K387" s="322"/>
      <c r="L387" s="322"/>
      <c r="M387" s="322"/>
      <c r="N387" s="322"/>
      <c r="O387" s="322"/>
      <c r="P387" s="322"/>
      <c r="Q387" s="322"/>
      <c r="R387" s="322"/>
      <c r="S387" s="322"/>
      <c r="T387" s="322"/>
      <c r="U387" s="322"/>
      <c r="V387" s="322"/>
      <c r="W387" s="322"/>
      <c r="X387" s="322"/>
      <c r="Y387" s="322"/>
      <c r="Z387" s="322"/>
      <c r="AA387" s="322"/>
      <c r="AB387" s="322"/>
      <c r="AC387" s="322"/>
      <c r="AD387" s="322"/>
      <c r="AE387" s="322"/>
      <c r="AF387" s="322"/>
      <c r="AG387" s="322"/>
      <c r="AH387" s="322"/>
      <c r="AI387" s="322"/>
      <c r="AJ387" s="322"/>
      <c r="AK387" s="322"/>
      <c r="AL387" s="322"/>
      <c r="AM387" s="322"/>
      <c r="AN387" s="322"/>
      <c r="AO387" s="322"/>
      <c r="AP387" s="322"/>
      <c r="AQ387" s="322"/>
      <c r="AR387" s="322"/>
      <c r="AS387" s="322"/>
      <c r="AT387" s="322"/>
      <c r="AU387" s="322"/>
      <c r="AV387" s="322"/>
      <c r="AW387" s="322"/>
      <c r="AX387" s="322"/>
      <c r="AY387" s="322"/>
      <c r="AZ387" s="322"/>
      <c r="BA387" s="322"/>
      <c r="BB387" s="322"/>
      <c r="BC387" s="322"/>
      <c r="BD387" s="322"/>
      <c r="BE387" s="322"/>
      <c r="BF387" s="322"/>
      <c r="BG387" s="322"/>
      <c r="BH387" s="322"/>
      <c r="BI387" s="322"/>
      <c r="BJ387" s="322"/>
      <c r="BK387" s="322"/>
      <c r="BL387" s="322"/>
      <c r="BM387" s="322"/>
      <c r="BN387" s="322"/>
      <c r="BO387" s="322"/>
      <c r="BP387" s="322"/>
      <c r="BQ387" s="322"/>
      <c r="BR387" s="322"/>
      <c r="BS387" s="322"/>
      <c r="BT387" s="322"/>
      <c r="BU387" s="322"/>
      <c r="BV387" s="322"/>
      <c r="BW387" s="322"/>
      <c r="BX387" s="322"/>
      <c r="BY387" s="322"/>
      <c r="BZ387" s="322"/>
    </row>
    <row r="388" spans="1:78" ht="15" customHeight="1" x14ac:dyDescent="0.2">
      <c r="A388" s="313" t="str">
        <f t="shared" si="8"/>
        <v>INDEC-PB - 37330-1</v>
      </c>
      <c r="B388" s="313">
        <v>37330</v>
      </c>
      <c r="C388" s="316" t="s">
        <v>53</v>
      </c>
      <c r="D388" s="313">
        <v>1</v>
      </c>
      <c r="E388" s="343" t="s">
        <v>454</v>
      </c>
      <c r="G388" s="316" t="s">
        <v>1469</v>
      </c>
      <c r="H388" s="322"/>
      <c r="I388" s="322"/>
      <c r="J388" s="322"/>
      <c r="K388" s="322"/>
      <c r="L388" s="322"/>
      <c r="M388" s="322"/>
      <c r="N388" s="322"/>
      <c r="O388" s="322"/>
      <c r="P388" s="322"/>
      <c r="Q388" s="322"/>
      <c r="R388" s="322"/>
      <c r="S388" s="322"/>
      <c r="T388" s="322"/>
      <c r="U388" s="322"/>
      <c r="V388" s="322"/>
      <c r="W388" s="322"/>
      <c r="X388" s="322"/>
      <c r="Y388" s="322"/>
      <c r="Z388" s="322"/>
      <c r="AA388" s="322"/>
      <c r="AB388" s="322"/>
      <c r="AC388" s="322"/>
      <c r="AD388" s="322"/>
      <c r="AE388" s="322"/>
      <c r="AF388" s="322"/>
      <c r="AG388" s="322"/>
      <c r="AH388" s="322"/>
      <c r="AI388" s="322"/>
      <c r="AJ388" s="322"/>
      <c r="AK388" s="322"/>
      <c r="AL388" s="322"/>
      <c r="AM388" s="322"/>
      <c r="AN388" s="322"/>
      <c r="AO388" s="322"/>
      <c r="AP388" s="322"/>
      <c r="AQ388" s="322"/>
      <c r="AR388" s="322"/>
      <c r="AS388" s="322"/>
      <c r="AT388" s="322"/>
      <c r="AU388" s="322"/>
      <c r="AV388" s="322"/>
      <c r="AW388" s="322"/>
      <c r="AX388" s="322"/>
      <c r="AY388" s="322"/>
      <c r="AZ388" s="322"/>
      <c r="BA388" s="322"/>
      <c r="BB388" s="322"/>
      <c r="BC388" s="322"/>
      <c r="BD388" s="322"/>
      <c r="BE388" s="322"/>
      <c r="BF388" s="322"/>
      <c r="BG388" s="322"/>
      <c r="BH388" s="322"/>
      <c r="BI388" s="322"/>
      <c r="BJ388" s="322"/>
      <c r="BK388" s="322"/>
      <c r="BL388" s="322"/>
      <c r="BM388" s="322"/>
      <c r="BN388" s="322"/>
      <c r="BO388" s="322"/>
      <c r="BP388" s="322"/>
      <c r="BQ388" s="322"/>
      <c r="BR388" s="322"/>
      <c r="BS388" s="322"/>
      <c r="BT388" s="322"/>
      <c r="BU388" s="322"/>
      <c r="BV388" s="322"/>
      <c r="BW388" s="322"/>
      <c r="BX388" s="322"/>
      <c r="BY388" s="322"/>
      <c r="BZ388" s="322"/>
    </row>
    <row r="389" spans="1:78" ht="15" customHeight="1" x14ac:dyDescent="0.2">
      <c r="A389" s="313" t="str">
        <f t="shared" si="8"/>
        <v>INDEC-PB - 37540-1</v>
      </c>
      <c r="B389" s="313">
        <v>37540</v>
      </c>
      <c r="C389" s="316" t="s">
        <v>53</v>
      </c>
      <c r="D389" s="313">
        <v>1</v>
      </c>
      <c r="E389" s="343" t="s">
        <v>455</v>
      </c>
      <c r="H389" s="322"/>
      <c r="I389" s="322"/>
      <c r="J389" s="322"/>
      <c r="K389" s="322"/>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c r="AL389" s="322"/>
      <c r="AM389" s="322"/>
      <c r="AN389" s="322"/>
      <c r="AO389" s="322"/>
      <c r="AP389" s="322"/>
      <c r="AQ389" s="322"/>
      <c r="AR389" s="322"/>
      <c r="AS389" s="322"/>
      <c r="AT389" s="322"/>
      <c r="AU389" s="322"/>
      <c r="AV389" s="322"/>
      <c r="AW389" s="322"/>
      <c r="AX389" s="322"/>
      <c r="AY389" s="322"/>
      <c r="AZ389" s="322"/>
      <c r="BA389" s="322"/>
      <c r="BB389" s="322"/>
      <c r="BC389" s="322"/>
      <c r="BD389" s="322"/>
      <c r="BE389" s="322"/>
      <c r="BF389" s="322"/>
      <c r="BG389" s="322"/>
      <c r="BH389" s="322"/>
      <c r="BI389" s="322"/>
      <c r="BJ389" s="322"/>
      <c r="BK389" s="322"/>
      <c r="BL389" s="322"/>
      <c r="BM389" s="322"/>
      <c r="BN389" s="322"/>
      <c r="BO389" s="322"/>
      <c r="BP389" s="322"/>
      <c r="BQ389" s="322"/>
      <c r="BR389" s="322"/>
      <c r="BS389" s="322"/>
      <c r="BT389" s="322"/>
      <c r="BU389" s="322"/>
      <c r="BV389" s="322"/>
      <c r="BW389" s="322"/>
      <c r="BX389" s="322"/>
      <c r="BY389" s="322"/>
      <c r="BZ389" s="322"/>
    </row>
    <row r="390" spans="1:78" ht="15" customHeight="1" x14ac:dyDescent="0.2">
      <c r="A390" s="313" t="str">
        <f t="shared" si="8"/>
        <v>INDEC-PB - 43121-1</v>
      </c>
      <c r="B390" s="313">
        <v>43121</v>
      </c>
      <c r="C390" s="316" t="s">
        <v>53</v>
      </c>
      <c r="D390" s="313">
        <v>1</v>
      </c>
      <c r="E390" s="343" t="s">
        <v>456</v>
      </c>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2"/>
      <c r="AN390" s="322"/>
      <c r="AO390" s="322"/>
      <c r="AP390" s="322"/>
      <c r="AQ390" s="322"/>
      <c r="AR390" s="322"/>
      <c r="AS390" s="322"/>
      <c r="AT390" s="322"/>
      <c r="AU390" s="322"/>
      <c r="AV390" s="322"/>
      <c r="AW390" s="322"/>
      <c r="AX390" s="322"/>
      <c r="AY390" s="322"/>
      <c r="AZ390" s="322"/>
      <c r="BA390" s="322"/>
      <c r="BB390" s="322"/>
      <c r="BC390" s="322"/>
      <c r="BD390" s="322"/>
      <c r="BE390" s="322"/>
      <c r="BF390" s="322"/>
      <c r="BG390" s="322"/>
      <c r="BH390" s="322"/>
      <c r="BI390" s="322"/>
      <c r="BJ390" s="322"/>
      <c r="BK390" s="322"/>
      <c r="BL390" s="322"/>
      <c r="BM390" s="322"/>
      <c r="BN390" s="322"/>
      <c r="BO390" s="322"/>
      <c r="BP390" s="322"/>
      <c r="BQ390" s="322"/>
      <c r="BR390" s="322"/>
      <c r="BS390" s="322"/>
      <c r="BT390" s="322"/>
      <c r="BU390" s="322"/>
      <c r="BV390" s="322"/>
      <c r="BW390" s="322"/>
      <c r="BX390" s="322"/>
      <c r="BY390" s="322"/>
      <c r="BZ390" s="322"/>
    </row>
    <row r="391" spans="1:78" ht="15" customHeight="1" x14ac:dyDescent="0.2">
      <c r="A391" s="313" t="str">
        <f t="shared" si="8"/>
        <v>INDEC-PB - 46112-1</v>
      </c>
      <c r="B391" s="313">
        <v>46112</v>
      </c>
      <c r="C391" s="316" t="s">
        <v>53</v>
      </c>
      <c r="D391" s="313">
        <v>1</v>
      </c>
      <c r="E391" s="343" t="s">
        <v>457</v>
      </c>
      <c r="H391" s="322"/>
      <c r="I391" s="322"/>
      <c r="J391" s="322"/>
      <c r="K391" s="322"/>
      <c r="L391" s="322"/>
      <c r="M391" s="322"/>
      <c r="N391" s="322"/>
      <c r="O391" s="322"/>
      <c r="P391" s="322"/>
      <c r="Q391" s="322"/>
      <c r="R391" s="322"/>
      <c r="S391" s="322"/>
      <c r="T391" s="322"/>
      <c r="U391" s="322"/>
      <c r="V391" s="322"/>
      <c r="W391" s="322"/>
      <c r="X391" s="322"/>
      <c r="Y391" s="322"/>
      <c r="Z391" s="322"/>
      <c r="AA391" s="322"/>
      <c r="AB391" s="322"/>
      <c r="AC391" s="322"/>
      <c r="AD391" s="322"/>
      <c r="AE391" s="322"/>
      <c r="AF391" s="322"/>
      <c r="AG391" s="322"/>
      <c r="AH391" s="322"/>
      <c r="AI391" s="322"/>
      <c r="AJ391" s="322"/>
      <c r="AK391" s="322"/>
      <c r="AL391" s="322"/>
      <c r="AM391" s="322"/>
      <c r="AN391" s="322"/>
      <c r="AO391" s="322"/>
      <c r="AP391" s="322"/>
      <c r="AQ391" s="322"/>
      <c r="AR391" s="322"/>
      <c r="AS391" s="322"/>
      <c r="AT391" s="322"/>
      <c r="AU391" s="322"/>
      <c r="AV391" s="322"/>
      <c r="AW391" s="322"/>
      <c r="AX391" s="322"/>
      <c r="AY391" s="322"/>
      <c r="AZ391" s="322"/>
      <c r="BA391" s="322"/>
      <c r="BB391" s="322"/>
      <c r="BC391" s="322"/>
      <c r="BD391" s="322"/>
      <c r="BE391" s="322"/>
      <c r="BF391" s="322"/>
      <c r="BG391" s="322"/>
      <c r="BH391" s="322"/>
      <c r="BI391" s="322"/>
      <c r="BJ391" s="322"/>
      <c r="BK391" s="322"/>
      <c r="BL391" s="322"/>
      <c r="BM391" s="322"/>
      <c r="BN391" s="322"/>
      <c r="BO391" s="322"/>
      <c r="BP391" s="322"/>
      <c r="BQ391" s="322"/>
      <c r="BR391" s="322"/>
      <c r="BS391" s="322"/>
      <c r="BT391" s="322"/>
      <c r="BU391" s="322"/>
      <c r="BV391" s="322"/>
      <c r="BW391" s="322"/>
      <c r="BX391" s="322"/>
      <c r="BY391" s="322"/>
      <c r="BZ391" s="322"/>
    </row>
    <row r="392" spans="1:78" s="326" customFormat="1" ht="15" customHeight="1" x14ac:dyDescent="0.2">
      <c r="A392" s="324" t="str">
        <f t="shared" si="8"/>
        <v>INDEC-PB - 43122-1</v>
      </c>
      <c r="B392" s="324">
        <v>43122</v>
      </c>
      <c r="C392" s="326" t="s">
        <v>53</v>
      </c>
      <c r="D392" s="324">
        <v>1</v>
      </c>
      <c r="E392" s="344" t="s">
        <v>458</v>
      </c>
      <c r="G392" s="326" t="s">
        <v>1470</v>
      </c>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c r="AH392" s="327"/>
      <c r="AI392" s="327"/>
      <c r="AJ392" s="327"/>
      <c r="AK392" s="327"/>
      <c r="AL392" s="327"/>
      <c r="AM392" s="327"/>
      <c r="AN392" s="327"/>
      <c r="AO392" s="327"/>
      <c r="AP392" s="327"/>
      <c r="AQ392" s="327"/>
      <c r="AR392" s="327"/>
      <c r="AS392" s="327"/>
      <c r="AT392" s="327"/>
      <c r="AU392" s="327"/>
      <c r="AV392" s="327"/>
      <c r="AW392" s="327"/>
      <c r="AX392" s="327"/>
      <c r="AY392" s="327"/>
      <c r="AZ392" s="327"/>
      <c r="BA392" s="327"/>
      <c r="BB392" s="327"/>
      <c r="BC392" s="327"/>
      <c r="BD392" s="327"/>
      <c r="BE392" s="327"/>
      <c r="BF392" s="327"/>
      <c r="BG392" s="327"/>
      <c r="BH392" s="327"/>
      <c r="BI392" s="327"/>
      <c r="BJ392" s="327"/>
      <c r="BK392" s="327"/>
      <c r="BL392" s="327"/>
      <c r="BM392" s="327"/>
      <c r="BN392" s="327"/>
      <c r="BO392" s="327"/>
      <c r="BP392" s="327"/>
      <c r="BQ392" s="327"/>
      <c r="BR392" s="327"/>
      <c r="BS392" s="327"/>
      <c r="BT392" s="327"/>
      <c r="BU392" s="327"/>
      <c r="BV392" s="327"/>
      <c r="BW392" s="327"/>
      <c r="BX392" s="327"/>
      <c r="BY392" s="327"/>
      <c r="BZ392" s="327"/>
    </row>
    <row r="393" spans="1:78" ht="15" customHeight="1" x14ac:dyDescent="0.2">
      <c r="A393" s="313" t="str">
        <f t="shared" si="8"/>
        <v>INDEC-PB - 49911-1</v>
      </c>
      <c r="B393" s="313">
        <v>49911</v>
      </c>
      <c r="C393" s="316" t="s">
        <v>53</v>
      </c>
      <c r="D393" s="313">
        <v>1</v>
      </c>
      <c r="E393" s="343" t="s">
        <v>459</v>
      </c>
      <c r="H393" s="322"/>
      <c r="I393" s="322"/>
      <c r="J393" s="322"/>
      <c r="K393" s="322"/>
      <c r="L393" s="322"/>
      <c r="M393" s="322"/>
      <c r="N393" s="322"/>
      <c r="O393" s="322"/>
      <c r="P393" s="322"/>
      <c r="Q393" s="322"/>
      <c r="R393" s="322"/>
      <c r="S393" s="322"/>
      <c r="T393" s="322"/>
      <c r="U393" s="322"/>
      <c r="V393" s="322"/>
      <c r="W393" s="322"/>
      <c r="X393" s="322"/>
      <c r="Y393" s="322"/>
      <c r="Z393" s="322"/>
      <c r="AA393" s="322"/>
      <c r="AB393" s="322"/>
      <c r="AC393" s="322"/>
      <c r="AD393" s="322"/>
      <c r="AE393" s="322"/>
      <c r="AF393" s="322"/>
      <c r="AG393" s="322"/>
      <c r="AH393" s="322"/>
      <c r="AI393" s="322"/>
      <c r="AJ393" s="322"/>
      <c r="AK393" s="322"/>
      <c r="AL393" s="322"/>
      <c r="AM393" s="322"/>
      <c r="AN393" s="322"/>
      <c r="AO393" s="322"/>
      <c r="AP393" s="322"/>
      <c r="AQ393" s="322"/>
      <c r="AR393" s="322"/>
      <c r="AS393" s="322"/>
      <c r="AT393" s="322"/>
      <c r="AU393" s="322"/>
      <c r="AV393" s="322"/>
      <c r="AW393" s="322"/>
      <c r="AX393" s="322"/>
      <c r="AY393" s="322"/>
      <c r="AZ393" s="322"/>
      <c r="BA393" s="322"/>
      <c r="BB393" s="322"/>
      <c r="BC393" s="322"/>
      <c r="BD393" s="322"/>
      <c r="BE393" s="322"/>
      <c r="BF393" s="322"/>
      <c r="BG393" s="322"/>
      <c r="BH393" s="322"/>
      <c r="BI393" s="322"/>
      <c r="BJ393" s="322"/>
      <c r="BK393" s="322"/>
      <c r="BL393" s="322"/>
      <c r="BM393" s="322"/>
      <c r="BN393" s="322"/>
      <c r="BO393" s="322"/>
      <c r="BP393" s="322"/>
      <c r="BQ393" s="322"/>
      <c r="BR393" s="322"/>
      <c r="BS393" s="322"/>
      <c r="BT393" s="322"/>
      <c r="BU393" s="322"/>
      <c r="BV393" s="322"/>
      <c r="BW393" s="322"/>
      <c r="BX393" s="322"/>
      <c r="BY393" s="322"/>
      <c r="BZ393" s="322"/>
    </row>
    <row r="394" spans="1:78" ht="15" customHeight="1" x14ac:dyDescent="0.2">
      <c r="A394" s="313" t="str">
        <f t="shared" si="8"/>
        <v>INDEC-PB - 33310-1</v>
      </c>
      <c r="B394" s="313">
        <v>33310</v>
      </c>
      <c r="C394" s="316" t="s">
        <v>53</v>
      </c>
      <c r="D394" s="313">
        <v>1</v>
      </c>
      <c r="E394" s="343" t="s">
        <v>460</v>
      </c>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322"/>
      <c r="AF394" s="322"/>
      <c r="AG394" s="322"/>
      <c r="AH394" s="322"/>
      <c r="AI394" s="322"/>
      <c r="AJ394" s="322"/>
      <c r="AK394" s="322"/>
      <c r="AL394" s="322"/>
      <c r="AM394" s="322"/>
      <c r="AN394" s="322"/>
      <c r="AO394" s="322"/>
      <c r="AP394" s="322"/>
      <c r="AQ394" s="322"/>
      <c r="AR394" s="322"/>
      <c r="AS394" s="322"/>
      <c r="AT394" s="322"/>
      <c r="AU394" s="322"/>
      <c r="AV394" s="322"/>
      <c r="AW394" s="322"/>
      <c r="AX394" s="322"/>
      <c r="AY394" s="322"/>
      <c r="AZ394" s="322"/>
      <c r="BA394" s="322"/>
      <c r="BB394" s="322"/>
      <c r="BC394" s="322"/>
      <c r="BD394" s="322"/>
      <c r="BE394" s="322"/>
      <c r="BF394" s="322"/>
      <c r="BG394" s="322"/>
      <c r="BH394" s="322"/>
      <c r="BI394" s="322"/>
      <c r="BJ394" s="322"/>
      <c r="BK394" s="322"/>
      <c r="BL394" s="322"/>
      <c r="BM394" s="322"/>
      <c r="BN394" s="322"/>
      <c r="BO394" s="322"/>
      <c r="BP394" s="322"/>
      <c r="BQ394" s="322"/>
      <c r="BR394" s="322"/>
      <c r="BS394" s="322"/>
      <c r="BT394" s="322"/>
      <c r="BU394" s="322"/>
      <c r="BV394" s="322"/>
      <c r="BW394" s="322"/>
      <c r="BX394" s="322"/>
      <c r="BY394" s="322"/>
      <c r="BZ394" s="322"/>
    </row>
    <row r="395" spans="1:78" ht="15" customHeight="1" x14ac:dyDescent="0.2">
      <c r="A395" s="313" t="str">
        <f t="shared" si="8"/>
        <v>INDEC-PB - 32129-1</v>
      </c>
      <c r="B395" s="313">
        <v>32129</v>
      </c>
      <c r="C395" s="316" t="s">
        <v>53</v>
      </c>
      <c r="D395" s="313">
        <v>1</v>
      </c>
      <c r="E395" s="343" t="s">
        <v>461</v>
      </c>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22"/>
      <c r="AF395" s="322"/>
      <c r="AG395" s="322"/>
      <c r="AH395" s="322"/>
      <c r="AI395" s="322"/>
      <c r="AJ395" s="322"/>
      <c r="AK395" s="322"/>
      <c r="AL395" s="322"/>
      <c r="AM395" s="322"/>
      <c r="AN395" s="322"/>
      <c r="AO395" s="322"/>
      <c r="AP395" s="322"/>
      <c r="AQ395" s="322"/>
      <c r="AR395" s="322"/>
      <c r="AS395" s="322"/>
      <c r="AT395" s="322"/>
      <c r="AU395" s="322"/>
      <c r="AV395" s="322"/>
      <c r="AW395" s="322"/>
      <c r="AX395" s="322"/>
      <c r="AY395" s="322"/>
      <c r="AZ395" s="322"/>
      <c r="BA395" s="322"/>
      <c r="BB395" s="322"/>
      <c r="BC395" s="322"/>
      <c r="BD395" s="322"/>
      <c r="BE395" s="322"/>
      <c r="BF395" s="322"/>
      <c r="BG395" s="322"/>
      <c r="BH395" s="322"/>
      <c r="BI395" s="322"/>
      <c r="BJ395" s="322"/>
      <c r="BK395" s="322"/>
      <c r="BL395" s="322"/>
      <c r="BM395" s="322"/>
      <c r="BN395" s="322"/>
      <c r="BO395" s="322"/>
      <c r="BP395" s="322"/>
      <c r="BQ395" s="322"/>
      <c r="BR395" s="322"/>
      <c r="BS395" s="322"/>
      <c r="BT395" s="322"/>
      <c r="BU395" s="322"/>
      <c r="BV395" s="322"/>
      <c r="BW395" s="322"/>
      <c r="BX395" s="322"/>
      <c r="BY395" s="322"/>
      <c r="BZ395" s="322"/>
    </row>
    <row r="396" spans="1:78" ht="15" customHeight="1" x14ac:dyDescent="0.2">
      <c r="A396" s="313" t="str">
        <f t="shared" si="8"/>
        <v>INDEC-PB - 37990-2</v>
      </c>
      <c r="B396" s="313">
        <v>37990</v>
      </c>
      <c r="C396" s="316" t="s">
        <v>53</v>
      </c>
      <c r="D396" s="313">
        <v>2</v>
      </c>
      <c r="E396" s="343" t="s">
        <v>462</v>
      </c>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322"/>
      <c r="AE396" s="322"/>
      <c r="AF396" s="322"/>
      <c r="AG396" s="322"/>
      <c r="AH396" s="322"/>
      <c r="AI396" s="322"/>
      <c r="AJ396" s="322"/>
      <c r="AK396" s="322"/>
      <c r="AL396" s="322"/>
      <c r="AM396" s="322"/>
      <c r="AN396" s="322"/>
      <c r="AO396" s="322"/>
      <c r="AP396" s="322"/>
      <c r="AQ396" s="322"/>
      <c r="AR396" s="322"/>
      <c r="AS396" s="322"/>
      <c r="AT396" s="322"/>
      <c r="AU396" s="322"/>
      <c r="AV396" s="322"/>
      <c r="AW396" s="322"/>
      <c r="AX396" s="322"/>
      <c r="AY396" s="322"/>
      <c r="AZ396" s="322"/>
      <c r="BA396" s="322"/>
      <c r="BB396" s="322"/>
      <c r="BC396" s="322"/>
      <c r="BD396" s="322"/>
      <c r="BE396" s="322"/>
      <c r="BF396" s="322"/>
      <c r="BG396" s="322"/>
      <c r="BH396" s="322"/>
      <c r="BI396" s="322"/>
      <c r="BJ396" s="322"/>
      <c r="BK396" s="322"/>
      <c r="BL396" s="322"/>
      <c r="BM396" s="322"/>
      <c r="BN396" s="322"/>
      <c r="BO396" s="322"/>
      <c r="BP396" s="322"/>
      <c r="BQ396" s="322"/>
      <c r="BR396" s="322"/>
      <c r="BS396" s="322"/>
      <c r="BT396" s="322"/>
      <c r="BU396" s="322"/>
      <c r="BV396" s="322"/>
      <c r="BW396" s="322"/>
      <c r="BX396" s="322"/>
      <c r="BY396" s="322"/>
      <c r="BZ396" s="322"/>
    </row>
    <row r="397" spans="1:78" ht="15" customHeight="1" x14ac:dyDescent="0.2">
      <c r="A397" s="313" t="str">
        <f t="shared" si="8"/>
        <v>INDEC-PB - 41251-1</v>
      </c>
      <c r="B397" s="313">
        <v>41251</v>
      </c>
      <c r="C397" s="316" t="s">
        <v>53</v>
      </c>
      <c r="D397" s="313">
        <v>1</v>
      </c>
      <c r="E397" s="343" t="s">
        <v>463</v>
      </c>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322"/>
      <c r="AE397" s="322"/>
      <c r="AF397" s="322"/>
      <c r="AG397" s="322"/>
      <c r="AH397" s="322"/>
      <c r="AI397" s="322"/>
      <c r="AJ397" s="322"/>
      <c r="AK397" s="322"/>
      <c r="AL397" s="322"/>
      <c r="AM397" s="322"/>
      <c r="AN397" s="322"/>
      <c r="AO397" s="322"/>
      <c r="AP397" s="322"/>
      <c r="AQ397" s="322"/>
      <c r="AR397" s="322"/>
      <c r="AS397" s="322"/>
      <c r="AT397" s="322"/>
      <c r="AU397" s="322"/>
      <c r="AV397" s="322"/>
      <c r="AW397" s="322"/>
      <c r="AX397" s="322"/>
      <c r="AY397" s="322"/>
      <c r="AZ397" s="322"/>
      <c r="BA397" s="322"/>
      <c r="BB397" s="322"/>
      <c r="BC397" s="322"/>
      <c r="BD397" s="322"/>
      <c r="BE397" s="322"/>
      <c r="BF397" s="322"/>
      <c r="BG397" s="322"/>
      <c r="BH397" s="322"/>
      <c r="BI397" s="322"/>
      <c r="BJ397" s="322"/>
      <c r="BK397" s="322"/>
      <c r="BL397" s="322"/>
      <c r="BM397" s="322"/>
      <c r="BN397" s="322"/>
      <c r="BO397" s="322"/>
      <c r="BP397" s="322"/>
      <c r="BQ397" s="322"/>
      <c r="BR397" s="322"/>
      <c r="BS397" s="322"/>
      <c r="BT397" s="322"/>
      <c r="BU397" s="322"/>
      <c r="BV397" s="322"/>
      <c r="BW397" s="322"/>
      <c r="BX397" s="322"/>
      <c r="BY397" s="322"/>
      <c r="BZ397" s="322"/>
    </row>
    <row r="398" spans="1:78" ht="15" customHeight="1" x14ac:dyDescent="0.2">
      <c r="A398" s="313" t="str">
        <f t="shared" si="8"/>
        <v>INDEC-PB - 12010-1</v>
      </c>
      <c r="B398" s="313">
        <v>12010</v>
      </c>
      <c r="C398" s="316" t="s">
        <v>53</v>
      </c>
      <c r="D398" s="313">
        <v>1</v>
      </c>
      <c r="E398" s="343" t="s">
        <v>464</v>
      </c>
      <c r="H398" s="322"/>
      <c r="I398" s="322"/>
      <c r="J398" s="322"/>
      <c r="K398" s="322"/>
      <c r="L398" s="322"/>
      <c r="M398" s="322"/>
      <c r="N398" s="322"/>
      <c r="O398" s="322"/>
      <c r="P398" s="322"/>
      <c r="Q398" s="322"/>
      <c r="R398" s="322"/>
      <c r="S398" s="322"/>
      <c r="T398" s="322"/>
      <c r="U398" s="322"/>
      <c r="V398" s="322"/>
      <c r="W398" s="322"/>
      <c r="X398" s="322"/>
      <c r="Y398" s="322"/>
      <c r="Z398" s="322"/>
      <c r="AA398" s="322"/>
      <c r="AB398" s="322"/>
      <c r="AC398" s="322"/>
      <c r="AD398" s="322"/>
      <c r="AE398" s="322"/>
      <c r="AF398" s="322"/>
      <c r="AG398" s="322"/>
      <c r="AH398" s="322"/>
      <c r="AI398" s="322"/>
      <c r="AJ398" s="322"/>
      <c r="AK398" s="322"/>
      <c r="AL398" s="322"/>
      <c r="AM398" s="322"/>
      <c r="AN398" s="322"/>
      <c r="AO398" s="322"/>
      <c r="AP398" s="322"/>
      <c r="AQ398" s="322"/>
      <c r="AR398" s="322"/>
      <c r="AS398" s="322"/>
      <c r="AT398" s="322"/>
      <c r="AU398" s="322"/>
      <c r="AV398" s="322"/>
      <c r="AW398" s="322"/>
      <c r="AX398" s="322"/>
      <c r="AY398" s="322"/>
      <c r="AZ398" s="322"/>
      <c r="BA398" s="322"/>
      <c r="BB398" s="322"/>
      <c r="BC398" s="322"/>
      <c r="BD398" s="322"/>
      <c r="BE398" s="322"/>
      <c r="BF398" s="322"/>
      <c r="BG398" s="322"/>
      <c r="BH398" s="322"/>
      <c r="BI398" s="322"/>
      <c r="BJ398" s="322"/>
      <c r="BK398" s="322"/>
      <c r="BL398" s="322"/>
      <c r="BM398" s="322"/>
      <c r="BN398" s="322"/>
      <c r="BO398" s="322"/>
      <c r="BP398" s="322"/>
      <c r="BQ398" s="322"/>
      <c r="BR398" s="322"/>
      <c r="BS398" s="322"/>
      <c r="BT398" s="322"/>
      <c r="BU398" s="322"/>
      <c r="BV398" s="322"/>
      <c r="BW398" s="322"/>
      <c r="BX398" s="322"/>
      <c r="BY398" s="322"/>
      <c r="BZ398" s="322"/>
    </row>
    <row r="399" spans="1:78" ht="15" customHeight="1" x14ac:dyDescent="0.2">
      <c r="A399" s="313" t="str">
        <f t="shared" si="8"/>
        <v>INDEC-PB - 15320-1</v>
      </c>
      <c r="B399" s="313">
        <v>15320</v>
      </c>
      <c r="C399" s="316" t="s">
        <v>53</v>
      </c>
      <c r="D399" s="313">
        <v>1</v>
      </c>
      <c r="E399" s="343" t="s">
        <v>465</v>
      </c>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2"/>
      <c r="AE399" s="322"/>
      <c r="AF399" s="322"/>
      <c r="AG399" s="322"/>
      <c r="AH399" s="322"/>
      <c r="AI399" s="322"/>
      <c r="AJ399" s="322"/>
      <c r="AK399" s="322"/>
      <c r="AL399" s="322"/>
      <c r="AM399" s="322"/>
      <c r="AN399" s="322"/>
      <c r="AO399" s="322"/>
      <c r="AP399" s="322"/>
      <c r="AQ399" s="322"/>
      <c r="AR399" s="322"/>
      <c r="AS399" s="322"/>
      <c r="AT399" s="322"/>
      <c r="AU399" s="322"/>
      <c r="AV399" s="322"/>
      <c r="AW399" s="322"/>
      <c r="AX399" s="322"/>
      <c r="AY399" s="322"/>
      <c r="AZ399" s="322"/>
      <c r="BA399" s="322"/>
      <c r="BB399" s="322"/>
      <c r="BC399" s="322"/>
      <c r="BD399" s="322"/>
      <c r="BE399" s="322"/>
      <c r="BF399" s="322"/>
      <c r="BG399" s="322"/>
      <c r="BH399" s="322"/>
      <c r="BI399" s="322"/>
      <c r="BJ399" s="322"/>
      <c r="BK399" s="322"/>
      <c r="BL399" s="322"/>
      <c r="BM399" s="322"/>
      <c r="BN399" s="322"/>
      <c r="BO399" s="322"/>
      <c r="BP399" s="322"/>
      <c r="BQ399" s="322"/>
      <c r="BR399" s="322"/>
      <c r="BS399" s="322"/>
      <c r="BT399" s="322"/>
      <c r="BU399" s="322"/>
      <c r="BV399" s="322"/>
      <c r="BW399" s="322"/>
      <c r="BX399" s="322"/>
      <c r="BY399" s="322"/>
      <c r="BZ399" s="322"/>
    </row>
    <row r="400" spans="1:78" ht="15" customHeight="1" x14ac:dyDescent="0.2">
      <c r="A400" s="313" t="str">
        <f t="shared" si="8"/>
        <v>INDEC-PB - 41116-1</v>
      </c>
      <c r="B400" s="313">
        <v>41116</v>
      </c>
      <c r="C400" s="316" t="s">
        <v>53</v>
      </c>
      <c r="D400" s="313">
        <v>1</v>
      </c>
      <c r="E400" s="343" t="s">
        <v>466</v>
      </c>
      <c r="H400" s="322"/>
      <c r="I400" s="322"/>
      <c r="J400" s="322"/>
      <c r="K400" s="322"/>
      <c r="L400" s="322"/>
      <c r="M400" s="322"/>
      <c r="N400" s="322"/>
      <c r="O400" s="322"/>
      <c r="P400" s="322"/>
      <c r="Q400" s="322"/>
      <c r="R400" s="322"/>
      <c r="S400" s="322"/>
      <c r="T400" s="322"/>
      <c r="U400" s="322"/>
      <c r="V400" s="322"/>
      <c r="W400" s="322"/>
      <c r="X400" s="322"/>
      <c r="Y400" s="322"/>
      <c r="Z400" s="322"/>
      <c r="AA400" s="322"/>
      <c r="AB400" s="322"/>
      <c r="AC400" s="322"/>
      <c r="AD400" s="322"/>
      <c r="AE400" s="322"/>
      <c r="AF400" s="322"/>
      <c r="AG400" s="322"/>
      <c r="AH400" s="322"/>
      <c r="AI400" s="322"/>
      <c r="AJ400" s="322"/>
      <c r="AK400" s="322"/>
      <c r="AL400" s="322"/>
      <c r="AM400" s="322"/>
      <c r="AN400" s="322"/>
      <c r="AO400" s="322"/>
      <c r="AP400" s="322"/>
      <c r="AQ400" s="322"/>
      <c r="AR400" s="322"/>
      <c r="AS400" s="322"/>
      <c r="AT400" s="322"/>
      <c r="AU400" s="322"/>
      <c r="AV400" s="322"/>
      <c r="AW400" s="322"/>
      <c r="AX400" s="322"/>
      <c r="AY400" s="322"/>
      <c r="AZ400" s="322"/>
      <c r="BA400" s="322"/>
      <c r="BB400" s="322"/>
      <c r="BC400" s="322"/>
      <c r="BD400" s="322"/>
      <c r="BE400" s="322"/>
      <c r="BF400" s="322"/>
      <c r="BG400" s="322"/>
      <c r="BH400" s="322"/>
      <c r="BI400" s="322"/>
      <c r="BJ400" s="322"/>
      <c r="BK400" s="322"/>
      <c r="BL400" s="322"/>
      <c r="BM400" s="322"/>
      <c r="BN400" s="322"/>
      <c r="BO400" s="322"/>
      <c r="BP400" s="322"/>
      <c r="BQ400" s="322"/>
      <c r="BR400" s="322"/>
      <c r="BS400" s="322"/>
      <c r="BT400" s="322"/>
      <c r="BU400" s="322"/>
      <c r="BV400" s="322"/>
      <c r="BW400" s="322"/>
      <c r="BX400" s="322"/>
      <c r="BY400" s="322"/>
      <c r="BZ400" s="322"/>
    </row>
    <row r="401" spans="1:78" ht="15" customHeight="1" x14ac:dyDescent="0.2">
      <c r="A401" s="313" t="str">
        <f t="shared" si="8"/>
        <v>INDEC-PB - 42999-1</v>
      </c>
      <c r="B401" s="313">
        <v>42999</v>
      </c>
      <c r="C401" s="316" t="s">
        <v>53</v>
      </c>
      <c r="D401" s="313">
        <v>1</v>
      </c>
      <c r="E401" s="343" t="s">
        <v>467</v>
      </c>
      <c r="H401" s="322"/>
      <c r="I401" s="322"/>
      <c r="J401" s="322"/>
      <c r="K401" s="322"/>
      <c r="L401" s="322"/>
      <c r="M401" s="322"/>
      <c r="N401" s="322"/>
      <c r="O401" s="322"/>
      <c r="P401" s="322"/>
      <c r="Q401" s="322"/>
      <c r="R401" s="322"/>
      <c r="S401" s="322"/>
      <c r="T401" s="322"/>
      <c r="U401" s="322"/>
      <c r="V401" s="322"/>
      <c r="W401" s="322"/>
      <c r="X401" s="322"/>
      <c r="Y401" s="322"/>
      <c r="Z401" s="322"/>
      <c r="AA401" s="322"/>
      <c r="AB401" s="322"/>
      <c r="AC401" s="322"/>
      <c r="AD401" s="322"/>
      <c r="AE401" s="322"/>
      <c r="AF401" s="322"/>
      <c r="AG401" s="322"/>
      <c r="AH401" s="322"/>
      <c r="AI401" s="322"/>
      <c r="AJ401" s="322"/>
      <c r="AK401" s="322"/>
      <c r="AL401" s="322"/>
      <c r="AM401" s="322"/>
      <c r="AN401" s="322"/>
      <c r="AO401" s="322"/>
      <c r="AP401" s="322"/>
      <c r="AQ401" s="322"/>
      <c r="AR401" s="322"/>
      <c r="AS401" s="322"/>
      <c r="AT401" s="322"/>
      <c r="AU401" s="322"/>
      <c r="AV401" s="322"/>
      <c r="AW401" s="322"/>
      <c r="AX401" s="322"/>
      <c r="AY401" s="322"/>
      <c r="AZ401" s="322"/>
      <c r="BA401" s="322"/>
      <c r="BB401" s="322"/>
      <c r="BC401" s="322"/>
      <c r="BD401" s="322"/>
      <c r="BE401" s="322"/>
      <c r="BF401" s="322"/>
      <c r="BG401" s="322"/>
      <c r="BH401" s="322"/>
      <c r="BI401" s="322"/>
      <c r="BJ401" s="322"/>
      <c r="BK401" s="322"/>
      <c r="BL401" s="322"/>
      <c r="BM401" s="322"/>
      <c r="BN401" s="322"/>
      <c r="BO401" s="322"/>
      <c r="BP401" s="322"/>
      <c r="BQ401" s="322"/>
      <c r="BR401" s="322"/>
      <c r="BS401" s="322"/>
      <c r="BT401" s="322"/>
      <c r="BU401" s="322"/>
      <c r="BV401" s="322"/>
      <c r="BW401" s="322"/>
      <c r="BX401" s="322"/>
      <c r="BY401" s="322"/>
      <c r="BZ401" s="322"/>
    </row>
    <row r="402" spans="1:78" ht="15" customHeight="1" x14ac:dyDescent="0.2">
      <c r="A402" s="313" t="str">
        <f t="shared" si="8"/>
        <v>INDEC-PB - 35110-3</v>
      </c>
      <c r="B402" s="313">
        <v>35110</v>
      </c>
      <c r="C402" s="316" t="s">
        <v>53</v>
      </c>
      <c r="D402" s="313">
        <v>3</v>
      </c>
      <c r="E402" s="343" t="s">
        <v>468</v>
      </c>
      <c r="H402" s="322"/>
      <c r="I402" s="322"/>
      <c r="J402" s="322"/>
      <c r="K402" s="322"/>
      <c r="L402" s="322"/>
      <c r="M402" s="322"/>
      <c r="N402" s="322"/>
      <c r="O402" s="322"/>
      <c r="P402" s="322"/>
      <c r="Q402" s="322"/>
      <c r="R402" s="322"/>
      <c r="S402" s="322"/>
      <c r="T402" s="322"/>
      <c r="U402" s="322"/>
      <c r="V402" s="322"/>
      <c r="W402" s="322"/>
      <c r="X402" s="322"/>
      <c r="Y402" s="322"/>
      <c r="Z402" s="322"/>
      <c r="AA402" s="322"/>
      <c r="AB402" s="322"/>
      <c r="AC402" s="322"/>
      <c r="AD402" s="322"/>
      <c r="AE402" s="322"/>
      <c r="AF402" s="322"/>
      <c r="AG402" s="322"/>
      <c r="AH402" s="322"/>
      <c r="AI402" s="322"/>
      <c r="AJ402" s="322"/>
      <c r="AK402" s="322"/>
      <c r="AL402" s="322"/>
      <c r="AM402" s="322"/>
      <c r="AN402" s="322"/>
      <c r="AO402" s="322"/>
      <c r="AP402" s="322"/>
      <c r="AQ402" s="322"/>
      <c r="AR402" s="322"/>
      <c r="AS402" s="322"/>
      <c r="AT402" s="322"/>
      <c r="AU402" s="322"/>
      <c r="AV402" s="322"/>
      <c r="AW402" s="322"/>
      <c r="AX402" s="322"/>
      <c r="AY402" s="322"/>
      <c r="AZ402" s="322"/>
      <c r="BA402" s="322"/>
      <c r="BB402" s="322"/>
      <c r="BC402" s="322"/>
      <c r="BD402" s="322"/>
      <c r="BE402" s="322"/>
      <c r="BF402" s="322"/>
      <c r="BG402" s="322"/>
      <c r="BH402" s="322"/>
      <c r="BI402" s="322"/>
      <c r="BJ402" s="322"/>
      <c r="BK402" s="322"/>
      <c r="BL402" s="322"/>
      <c r="BM402" s="322"/>
      <c r="BN402" s="322"/>
      <c r="BO402" s="322"/>
      <c r="BP402" s="322"/>
      <c r="BQ402" s="322"/>
      <c r="BR402" s="322"/>
      <c r="BS402" s="322"/>
      <c r="BT402" s="322"/>
      <c r="BU402" s="322"/>
      <c r="BV402" s="322"/>
      <c r="BW402" s="322"/>
      <c r="BX402" s="322"/>
      <c r="BY402" s="322"/>
      <c r="BZ402" s="322"/>
    </row>
    <row r="403" spans="1:78" ht="15" customHeight="1" x14ac:dyDescent="0.2">
      <c r="A403" s="313" t="str">
        <f t="shared" si="8"/>
        <v>INDEC-PB - 34740-6</v>
      </c>
      <c r="B403" s="313">
        <v>34740</v>
      </c>
      <c r="C403" s="316" t="s">
        <v>53</v>
      </c>
      <c r="D403" s="313">
        <v>6</v>
      </c>
      <c r="E403" s="343" t="s">
        <v>469</v>
      </c>
      <c r="H403" s="322"/>
      <c r="I403" s="322"/>
      <c r="J403" s="322"/>
      <c r="K403" s="322"/>
      <c r="L403" s="322"/>
      <c r="M403" s="322"/>
      <c r="N403" s="322"/>
      <c r="O403" s="322"/>
      <c r="P403" s="322"/>
      <c r="Q403" s="322"/>
      <c r="R403" s="322"/>
      <c r="S403" s="322"/>
      <c r="T403" s="322"/>
      <c r="U403" s="322"/>
      <c r="V403" s="322"/>
      <c r="W403" s="322"/>
      <c r="X403" s="322"/>
      <c r="Y403" s="322"/>
      <c r="Z403" s="322"/>
      <c r="AA403" s="322"/>
      <c r="AB403" s="322"/>
      <c r="AC403" s="322"/>
      <c r="AD403" s="322"/>
      <c r="AE403" s="322"/>
      <c r="AF403" s="322"/>
      <c r="AG403" s="322"/>
      <c r="AH403" s="322"/>
      <c r="AI403" s="322"/>
      <c r="AJ403" s="322"/>
      <c r="AK403" s="322"/>
      <c r="AL403" s="322"/>
      <c r="AM403" s="322"/>
      <c r="AN403" s="322"/>
      <c r="AO403" s="322"/>
      <c r="AP403" s="322"/>
      <c r="AQ403" s="322"/>
      <c r="AR403" s="322"/>
      <c r="AS403" s="322"/>
      <c r="AT403" s="322"/>
      <c r="AU403" s="322"/>
      <c r="AV403" s="322"/>
      <c r="AW403" s="322"/>
      <c r="AX403" s="322"/>
      <c r="AY403" s="322"/>
      <c r="AZ403" s="322"/>
      <c r="BA403" s="322"/>
      <c r="BB403" s="322"/>
      <c r="BC403" s="322"/>
      <c r="BD403" s="322"/>
      <c r="BE403" s="322"/>
      <c r="BF403" s="322"/>
      <c r="BG403" s="322"/>
      <c r="BH403" s="322"/>
      <c r="BI403" s="322"/>
      <c r="BJ403" s="322"/>
      <c r="BK403" s="322"/>
      <c r="BL403" s="322"/>
      <c r="BM403" s="322"/>
      <c r="BN403" s="322"/>
      <c r="BO403" s="322"/>
      <c r="BP403" s="322"/>
      <c r="BQ403" s="322"/>
      <c r="BR403" s="322"/>
      <c r="BS403" s="322"/>
      <c r="BT403" s="322"/>
      <c r="BU403" s="322"/>
      <c r="BV403" s="322"/>
      <c r="BW403" s="322"/>
      <c r="BX403" s="322"/>
      <c r="BY403" s="322"/>
      <c r="BZ403" s="322"/>
    </row>
    <row r="404" spans="1:78" ht="15" customHeight="1" x14ac:dyDescent="0.2">
      <c r="A404" s="313" t="str">
        <f t="shared" si="8"/>
        <v>INDEC-PB - 34730-1</v>
      </c>
      <c r="B404" s="313">
        <v>34730</v>
      </c>
      <c r="C404" s="316" t="s">
        <v>53</v>
      </c>
      <c r="D404" s="313">
        <v>1</v>
      </c>
      <c r="E404" s="343" t="s">
        <v>470</v>
      </c>
      <c r="H404" s="322"/>
      <c r="I404" s="322"/>
      <c r="J404" s="322"/>
      <c r="K404" s="322"/>
      <c r="L404" s="322"/>
      <c r="M404" s="322"/>
      <c r="N404" s="322"/>
      <c r="O404" s="322"/>
      <c r="P404" s="322"/>
      <c r="Q404" s="322"/>
      <c r="R404" s="322"/>
      <c r="S404" s="322"/>
      <c r="T404" s="322"/>
      <c r="U404" s="322"/>
      <c r="V404" s="322"/>
      <c r="W404" s="322"/>
      <c r="X404" s="322"/>
      <c r="Y404" s="322"/>
      <c r="Z404" s="322"/>
      <c r="AA404" s="322"/>
      <c r="AB404" s="322"/>
      <c r="AC404" s="322"/>
      <c r="AD404" s="322"/>
      <c r="AE404" s="322"/>
      <c r="AF404" s="322"/>
      <c r="AG404" s="322"/>
      <c r="AH404" s="322"/>
      <c r="AI404" s="322"/>
      <c r="AJ404" s="322"/>
      <c r="AK404" s="322"/>
      <c r="AL404" s="322"/>
      <c r="AM404" s="322"/>
      <c r="AN404" s="322"/>
      <c r="AO404" s="322"/>
      <c r="AP404" s="322"/>
      <c r="AQ404" s="322"/>
      <c r="AR404" s="322"/>
      <c r="AS404" s="322"/>
      <c r="AT404" s="322"/>
      <c r="AU404" s="322"/>
      <c r="AV404" s="322"/>
      <c r="AW404" s="322"/>
      <c r="AX404" s="322"/>
      <c r="AY404" s="322"/>
      <c r="AZ404" s="322"/>
      <c r="BA404" s="322"/>
      <c r="BB404" s="322"/>
      <c r="BC404" s="322"/>
      <c r="BD404" s="322"/>
      <c r="BE404" s="322"/>
      <c r="BF404" s="322"/>
      <c r="BG404" s="322"/>
      <c r="BH404" s="322"/>
      <c r="BI404" s="322"/>
      <c r="BJ404" s="322"/>
      <c r="BK404" s="322"/>
      <c r="BL404" s="322"/>
      <c r="BM404" s="322"/>
      <c r="BN404" s="322"/>
      <c r="BO404" s="322"/>
      <c r="BP404" s="322"/>
      <c r="BQ404" s="322"/>
      <c r="BR404" s="322"/>
      <c r="BS404" s="322"/>
      <c r="BT404" s="322"/>
      <c r="BU404" s="322"/>
      <c r="BV404" s="322"/>
      <c r="BW404" s="322"/>
      <c r="BX404" s="322"/>
      <c r="BY404" s="322"/>
      <c r="BZ404" s="322"/>
    </row>
    <row r="405" spans="1:78" s="326" customFormat="1" ht="15" customHeight="1" x14ac:dyDescent="0.2">
      <c r="A405" s="324" t="str">
        <f t="shared" si="8"/>
        <v>INDEC-PB - 34720-1</v>
      </c>
      <c r="B405" s="324">
        <v>34720</v>
      </c>
      <c r="C405" s="326" t="s">
        <v>53</v>
      </c>
      <c r="D405" s="324">
        <v>1</v>
      </c>
      <c r="E405" s="344" t="s">
        <v>471</v>
      </c>
      <c r="G405" s="326" t="s">
        <v>1471</v>
      </c>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c r="AH405" s="327"/>
      <c r="AI405" s="327"/>
      <c r="AJ405" s="327"/>
      <c r="AK405" s="327"/>
      <c r="AL405" s="327"/>
      <c r="AM405" s="327"/>
      <c r="AN405" s="327"/>
      <c r="AO405" s="327"/>
      <c r="AP405" s="327"/>
      <c r="AQ405" s="327"/>
      <c r="AR405" s="327"/>
      <c r="AS405" s="327"/>
      <c r="AT405" s="327"/>
      <c r="AU405" s="327"/>
      <c r="AV405" s="327"/>
      <c r="AW405" s="327"/>
      <c r="AX405" s="327"/>
      <c r="AY405" s="327"/>
      <c r="AZ405" s="327"/>
      <c r="BA405" s="327"/>
      <c r="BB405" s="327"/>
      <c r="BC405" s="327"/>
      <c r="BD405" s="327"/>
      <c r="BE405" s="327"/>
      <c r="BF405" s="327"/>
      <c r="BG405" s="327"/>
      <c r="BH405" s="327"/>
      <c r="BI405" s="327"/>
      <c r="BJ405" s="327"/>
      <c r="BK405" s="327"/>
      <c r="BL405" s="327"/>
      <c r="BM405" s="327"/>
      <c r="BN405" s="327"/>
      <c r="BO405" s="327"/>
      <c r="BP405" s="327"/>
      <c r="BQ405" s="327"/>
      <c r="BR405" s="327"/>
      <c r="BS405" s="327"/>
      <c r="BT405" s="327"/>
      <c r="BU405" s="327"/>
      <c r="BV405" s="327"/>
      <c r="BW405" s="327"/>
      <c r="BX405" s="327"/>
      <c r="BY405" s="327"/>
      <c r="BZ405" s="327"/>
    </row>
    <row r="406" spans="1:78" ht="15" customHeight="1" x14ac:dyDescent="0.2">
      <c r="A406" s="313" t="str">
        <f t="shared" si="8"/>
        <v>INDEC-PB - 34710-1</v>
      </c>
      <c r="B406" s="313">
        <v>34710</v>
      </c>
      <c r="C406" s="316" t="s">
        <v>53</v>
      </c>
      <c r="D406" s="313">
        <v>1</v>
      </c>
      <c r="E406" s="343" t="s">
        <v>472</v>
      </c>
      <c r="H406" s="322"/>
      <c r="I406" s="322"/>
      <c r="J406" s="322"/>
      <c r="K406" s="322"/>
      <c r="L406" s="322"/>
      <c r="M406" s="322"/>
      <c r="N406" s="322"/>
      <c r="O406" s="322"/>
      <c r="P406" s="322"/>
      <c r="Q406" s="322"/>
      <c r="R406" s="322"/>
      <c r="S406" s="322"/>
      <c r="T406" s="322"/>
      <c r="U406" s="322"/>
      <c r="V406" s="322"/>
      <c r="W406" s="322"/>
      <c r="X406" s="322"/>
      <c r="Y406" s="322"/>
      <c r="Z406" s="322"/>
      <c r="AA406" s="322"/>
      <c r="AB406" s="322"/>
      <c r="AC406" s="322"/>
      <c r="AD406" s="322"/>
      <c r="AE406" s="322"/>
      <c r="AF406" s="322"/>
      <c r="AG406" s="322"/>
      <c r="AH406" s="322"/>
      <c r="AI406" s="322"/>
      <c r="AJ406" s="322"/>
      <c r="AK406" s="322"/>
      <c r="AL406" s="322"/>
      <c r="AM406" s="322"/>
      <c r="AN406" s="322"/>
      <c r="AO406" s="322"/>
      <c r="AP406" s="322"/>
      <c r="AQ406" s="322"/>
      <c r="AR406" s="322"/>
      <c r="AS406" s="322"/>
      <c r="AT406" s="322"/>
      <c r="AU406" s="322"/>
      <c r="AV406" s="322"/>
      <c r="AW406" s="322"/>
      <c r="AX406" s="322"/>
      <c r="AY406" s="322"/>
      <c r="AZ406" s="322"/>
      <c r="BA406" s="322"/>
      <c r="BB406" s="322"/>
      <c r="BC406" s="322"/>
      <c r="BD406" s="322"/>
      <c r="BE406" s="322"/>
      <c r="BF406" s="322"/>
      <c r="BG406" s="322"/>
      <c r="BH406" s="322"/>
      <c r="BI406" s="322"/>
      <c r="BJ406" s="322"/>
      <c r="BK406" s="322"/>
      <c r="BL406" s="322"/>
      <c r="BM406" s="322"/>
      <c r="BN406" s="322"/>
      <c r="BO406" s="322"/>
      <c r="BP406" s="322"/>
      <c r="BQ406" s="322"/>
      <c r="BR406" s="322"/>
      <c r="BS406" s="322"/>
      <c r="BT406" s="322"/>
      <c r="BU406" s="322"/>
      <c r="BV406" s="322"/>
      <c r="BW406" s="322"/>
      <c r="BX406" s="322"/>
      <c r="BY406" s="322"/>
      <c r="BZ406" s="322"/>
    </row>
    <row r="407" spans="1:78" ht="15" customHeight="1" x14ac:dyDescent="0.2">
      <c r="A407" s="313" t="str">
        <f t="shared" si="8"/>
        <v>INDEC-PB - 41530-1</v>
      </c>
      <c r="B407" s="313">
        <v>41530</v>
      </c>
      <c r="C407" s="316" t="s">
        <v>53</v>
      </c>
      <c r="D407" s="313">
        <v>1</v>
      </c>
      <c r="E407" s="343" t="s">
        <v>473</v>
      </c>
      <c r="H407" s="322"/>
      <c r="I407" s="322"/>
      <c r="J407" s="322"/>
      <c r="K407" s="322"/>
      <c r="L407" s="322"/>
      <c r="M407" s="322"/>
      <c r="N407" s="322"/>
      <c r="O407" s="322"/>
      <c r="P407" s="322"/>
      <c r="Q407" s="322"/>
      <c r="R407" s="322"/>
      <c r="S407" s="322"/>
      <c r="T407" s="322"/>
      <c r="U407" s="322"/>
      <c r="V407" s="322"/>
      <c r="W407" s="322"/>
      <c r="X407" s="322"/>
      <c r="Y407" s="322"/>
      <c r="Z407" s="322"/>
      <c r="AA407" s="322"/>
      <c r="AB407" s="322"/>
      <c r="AC407" s="322"/>
      <c r="AD407" s="322"/>
      <c r="AE407" s="322"/>
      <c r="AF407" s="322"/>
      <c r="AG407" s="322"/>
      <c r="AH407" s="322"/>
      <c r="AI407" s="322"/>
      <c r="AJ407" s="322"/>
      <c r="AK407" s="322"/>
      <c r="AL407" s="322"/>
      <c r="AM407" s="322"/>
      <c r="AN407" s="322"/>
      <c r="AO407" s="322"/>
      <c r="AP407" s="322"/>
      <c r="AQ407" s="322"/>
      <c r="AR407" s="322"/>
      <c r="AS407" s="322"/>
      <c r="AT407" s="322"/>
      <c r="AU407" s="322"/>
      <c r="AV407" s="322"/>
      <c r="AW407" s="322"/>
      <c r="AX407" s="322"/>
      <c r="AY407" s="322"/>
      <c r="AZ407" s="322"/>
      <c r="BA407" s="322"/>
      <c r="BB407" s="322"/>
      <c r="BC407" s="322"/>
      <c r="BD407" s="322"/>
      <c r="BE407" s="322"/>
      <c r="BF407" s="322"/>
      <c r="BG407" s="322"/>
      <c r="BH407" s="322"/>
      <c r="BI407" s="322"/>
      <c r="BJ407" s="322"/>
      <c r="BK407" s="322"/>
      <c r="BL407" s="322"/>
      <c r="BM407" s="322"/>
      <c r="BN407" s="322"/>
      <c r="BO407" s="322"/>
      <c r="BP407" s="322"/>
      <c r="BQ407" s="322"/>
      <c r="BR407" s="322"/>
      <c r="BS407" s="322"/>
      <c r="BT407" s="322"/>
      <c r="BU407" s="322"/>
      <c r="BV407" s="322"/>
      <c r="BW407" s="322"/>
      <c r="BX407" s="322"/>
      <c r="BY407" s="322"/>
      <c r="BZ407" s="322"/>
    </row>
    <row r="408" spans="1:78" ht="15" customHeight="1" x14ac:dyDescent="0.2">
      <c r="A408" s="313" t="str">
        <f t="shared" si="8"/>
        <v>INDEC-PB - 41510-1</v>
      </c>
      <c r="B408" s="313">
        <v>41510</v>
      </c>
      <c r="C408" s="316" t="s">
        <v>53</v>
      </c>
      <c r="D408" s="313">
        <v>1</v>
      </c>
      <c r="E408" s="343" t="s">
        <v>474</v>
      </c>
      <c r="H408" s="322"/>
      <c r="I408" s="322"/>
      <c r="J408" s="322"/>
      <c r="K408" s="322"/>
      <c r="L408" s="322"/>
      <c r="M408" s="322"/>
      <c r="N408" s="322"/>
      <c r="O408" s="322"/>
      <c r="P408" s="322"/>
      <c r="Q408" s="322"/>
      <c r="R408" s="322"/>
      <c r="S408" s="322"/>
      <c r="T408" s="322"/>
      <c r="U408" s="322"/>
      <c r="V408" s="322"/>
      <c r="W408" s="322"/>
      <c r="X408" s="322"/>
      <c r="Y408" s="322"/>
      <c r="Z408" s="322"/>
      <c r="AA408" s="322"/>
      <c r="AB408" s="322"/>
      <c r="AC408" s="322"/>
      <c r="AD408" s="322"/>
      <c r="AE408" s="322"/>
      <c r="AF408" s="322"/>
      <c r="AG408" s="322"/>
      <c r="AH408" s="322"/>
      <c r="AI408" s="322"/>
      <c r="AJ408" s="322"/>
      <c r="AK408" s="322"/>
      <c r="AL408" s="322"/>
      <c r="AM408" s="322"/>
      <c r="AN408" s="322"/>
      <c r="AO408" s="322"/>
      <c r="AP408" s="322"/>
      <c r="AQ408" s="322"/>
      <c r="AR408" s="322"/>
      <c r="AS408" s="322"/>
      <c r="AT408" s="322"/>
      <c r="AU408" s="322"/>
      <c r="AV408" s="322"/>
      <c r="AW408" s="322"/>
      <c r="AX408" s="322"/>
      <c r="AY408" s="322"/>
      <c r="AZ408" s="322"/>
      <c r="BA408" s="322"/>
      <c r="BB408" s="322"/>
      <c r="BC408" s="322"/>
      <c r="BD408" s="322"/>
      <c r="BE408" s="322"/>
      <c r="BF408" s="322"/>
      <c r="BG408" s="322"/>
      <c r="BH408" s="322"/>
      <c r="BI408" s="322"/>
      <c r="BJ408" s="322"/>
      <c r="BK408" s="322"/>
      <c r="BL408" s="322"/>
      <c r="BM408" s="322"/>
      <c r="BN408" s="322"/>
      <c r="BO408" s="322"/>
      <c r="BP408" s="322"/>
      <c r="BQ408" s="322"/>
      <c r="BR408" s="322"/>
      <c r="BS408" s="322"/>
      <c r="BT408" s="322"/>
      <c r="BU408" s="322"/>
      <c r="BV408" s="322"/>
      <c r="BW408" s="322"/>
      <c r="BX408" s="322"/>
      <c r="BY408" s="322"/>
      <c r="BZ408" s="322"/>
    </row>
    <row r="409" spans="1:78" ht="15" customHeight="1" x14ac:dyDescent="0.2">
      <c r="A409" s="313" t="str">
        <f t="shared" si="8"/>
        <v>INDEC-PB - 31600-2</v>
      </c>
      <c r="B409" s="313">
        <v>31600</v>
      </c>
      <c r="C409" s="316" t="s">
        <v>53</v>
      </c>
      <c r="D409" s="313">
        <v>2</v>
      </c>
      <c r="E409" s="343" t="s">
        <v>475</v>
      </c>
      <c r="H409" s="322"/>
      <c r="I409" s="322"/>
      <c r="J409" s="322"/>
      <c r="K409" s="322"/>
      <c r="L409" s="322"/>
      <c r="M409" s="322"/>
      <c r="N409" s="322"/>
      <c r="O409" s="322"/>
      <c r="P409" s="322"/>
      <c r="Q409" s="322"/>
      <c r="R409" s="322"/>
      <c r="S409" s="322"/>
      <c r="T409" s="322"/>
      <c r="U409" s="322"/>
      <c r="V409" s="322"/>
      <c r="W409" s="322"/>
      <c r="X409" s="322"/>
      <c r="Y409" s="322"/>
      <c r="Z409" s="322"/>
      <c r="AA409" s="322"/>
      <c r="AB409" s="322"/>
      <c r="AC409" s="322"/>
      <c r="AD409" s="322"/>
      <c r="AE409" s="322"/>
      <c r="AF409" s="322"/>
      <c r="AG409" s="322"/>
      <c r="AH409" s="322"/>
      <c r="AI409" s="322"/>
      <c r="AJ409" s="322"/>
      <c r="AK409" s="322"/>
      <c r="AL409" s="322"/>
      <c r="AM409" s="322"/>
      <c r="AN409" s="322"/>
      <c r="AO409" s="322"/>
      <c r="AP409" s="322"/>
      <c r="AQ409" s="322"/>
      <c r="AR409" s="322"/>
      <c r="AS409" s="322"/>
      <c r="AT409" s="322"/>
      <c r="AU409" s="322"/>
      <c r="AV409" s="322"/>
      <c r="AW409" s="322"/>
      <c r="AX409" s="322"/>
      <c r="AY409" s="322"/>
      <c r="AZ409" s="322"/>
      <c r="BA409" s="322"/>
      <c r="BB409" s="322"/>
      <c r="BC409" s="322"/>
      <c r="BD409" s="322"/>
      <c r="BE409" s="322"/>
      <c r="BF409" s="322"/>
      <c r="BG409" s="322"/>
      <c r="BH409" s="322"/>
      <c r="BI409" s="322"/>
      <c r="BJ409" s="322"/>
      <c r="BK409" s="322"/>
      <c r="BL409" s="322"/>
      <c r="BM409" s="322"/>
      <c r="BN409" s="322"/>
      <c r="BO409" s="322"/>
      <c r="BP409" s="322"/>
      <c r="BQ409" s="322"/>
      <c r="BR409" s="322"/>
      <c r="BS409" s="322"/>
      <c r="BT409" s="322"/>
      <c r="BU409" s="322"/>
      <c r="BV409" s="322"/>
      <c r="BW409" s="322"/>
      <c r="BX409" s="322"/>
      <c r="BY409" s="322"/>
      <c r="BZ409" s="322"/>
    </row>
    <row r="410" spans="1:78" ht="15" customHeight="1" x14ac:dyDescent="0.2">
      <c r="A410" s="313" t="str">
        <f t="shared" si="8"/>
        <v>INDEC-PB - 49129-2</v>
      </c>
      <c r="B410" s="313">
        <v>49129</v>
      </c>
      <c r="C410" s="316" t="s">
        <v>53</v>
      </c>
      <c r="D410" s="313">
        <v>2</v>
      </c>
      <c r="E410" s="343" t="s">
        <v>476</v>
      </c>
      <c r="H410" s="322"/>
      <c r="I410" s="322"/>
      <c r="J410" s="322"/>
      <c r="K410" s="322"/>
      <c r="L410" s="322"/>
      <c r="M410" s="322"/>
      <c r="N410" s="322"/>
      <c r="O410" s="322"/>
      <c r="P410" s="322"/>
      <c r="Q410" s="322"/>
      <c r="R410" s="322"/>
      <c r="S410" s="322"/>
      <c r="T410" s="322"/>
      <c r="U410" s="322"/>
      <c r="V410" s="322"/>
      <c r="W410" s="322"/>
      <c r="X410" s="322"/>
      <c r="Y410" s="322"/>
      <c r="Z410" s="322"/>
      <c r="AA410" s="322"/>
      <c r="AB410" s="322"/>
      <c r="AC410" s="322"/>
      <c r="AD410" s="322"/>
      <c r="AE410" s="322"/>
      <c r="AF410" s="322"/>
      <c r="AG410" s="322"/>
      <c r="AH410" s="322"/>
      <c r="AI410" s="322"/>
      <c r="AJ410" s="322"/>
      <c r="AK410" s="322"/>
      <c r="AL410" s="322"/>
      <c r="AM410" s="322"/>
      <c r="AN410" s="322"/>
      <c r="AO410" s="322"/>
      <c r="AP410" s="322"/>
      <c r="AQ410" s="322"/>
      <c r="AR410" s="322"/>
      <c r="AS410" s="322"/>
      <c r="AT410" s="322"/>
      <c r="AU410" s="322"/>
      <c r="AV410" s="322"/>
      <c r="AW410" s="322"/>
      <c r="AX410" s="322"/>
      <c r="AY410" s="322"/>
      <c r="AZ410" s="322"/>
      <c r="BA410" s="322"/>
      <c r="BB410" s="322"/>
      <c r="BC410" s="322"/>
      <c r="BD410" s="322"/>
      <c r="BE410" s="322"/>
      <c r="BF410" s="322"/>
      <c r="BG410" s="322"/>
      <c r="BH410" s="322"/>
      <c r="BI410" s="322"/>
      <c r="BJ410" s="322"/>
      <c r="BK410" s="322"/>
      <c r="BL410" s="322"/>
      <c r="BM410" s="322"/>
      <c r="BN410" s="322"/>
      <c r="BO410" s="322"/>
      <c r="BP410" s="322"/>
      <c r="BQ410" s="322"/>
      <c r="BR410" s="322"/>
      <c r="BS410" s="322"/>
      <c r="BT410" s="322"/>
      <c r="BU410" s="322"/>
      <c r="BV410" s="322"/>
      <c r="BW410" s="322"/>
      <c r="BX410" s="322"/>
      <c r="BY410" s="322"/>
      <c r="BZ410" s="322"/>
    </row>
    <row r="411" spans="1:78" ht="15" customHeight="1" x14ac:dyDescent="0.2">
      <c r="A411" s="313" t="str">
        <f t="shared" si="8"/>
        <v>INDEC-PB - 34740-1</v>
      </c>
      <c r="B411" s="313">
        <v>34740</v>
      </c>
      <c r="C411" s="316" t="s">
        <v>53</v>
      </c>
      <c r="D411" s="313">
        <v>1</v>
      </c>
      <c r="E411" s="343" t="s">
        <v>477</v>
      </c>
      <c r="H411" s="322"/>
      <c r="I411" s="322"/>
      <c r="J411" s="322"/>
      <c r="K411" s="322"/>
      <c r="L411" s="322"/>
      <c r="M411" s="322"/>
      <c r="N411" s="322"/>
      <c r="O411" s="322"/>
      <c r="P411" s="322"/>
      <c r="Q411" s="322"/>
      <c r="R411" s="322"/>
      <c r="S411" s="322"/>
      <c r="T411" s="322"/>
      <c r="U411" s="322"/>
      <c r="V411" s="322"/>
      <c r="W411" s="322"/>
      <c r="X411" s="322"/>
      <c r="Y411" s="322"/>
      <c r="Z411" s="322"/>
      <c r="AA411" s="322"/>
      <c r="AB411" s="322"/>
      <c r="AC411" s="322"/>
      <c r="AD411" s="322"/>
      <c r="AE411" s="322"/>
      <c r="AF411" s="322"/>
      <c r="AG411" s="322"/>
      <c r="AH411" s="322"/>
      <c r="AI411" s="322"/>
      <c r="AJ411" s="322"/>
      <c r="AK411" s="322"/>
      <c r="AL411" s="322"/>
      <c r="AM411" s="322"/>
      <c r="AN411" s="322"/>
      <c r="AO411" s="322"/>
      <c r="AP411" s="322"/>
      <c r="AQ411" s="322"/>
      <c r="AR411" s="322"/>
      <c r="AS411" s="322"/>
      <c r="AT411" s="322"/>
      <c r="AU411" s="322"/>
      <c r="AV411" s="322"/>
      <c r="AW411" s="322"/>
      <c r="AX411" s="322"/>
      <c r="AY411" s="322"/>
      <c r="AZ411" s="322"/>
      <c r="BA411" s="322"/>
      <c r="BB411" s="322"/>
      <c r="BC411" s="322"/>
      <c r="BD411" s="322"/>
      <c r="BE411" s="322"/>
      <c r="BF411" s="322"/>
      <c r="BG411" s="322"/>
      <c r="BH411" s="322"/>
      <c r="BI411" s="322"/>
      <c r="BJ411" s="322"/>
      <c r="BK411" s="322"/>
      <c r="BL411" s="322"/>
      <c r="BM411" s="322"/>
      <c r="BN411" s="322"/>
      <c r="BO411" s="322"/>
      <c r="BP411" s="322"/>
      <c r="BQ411" s="322"/>
      <c r="BR411" s="322"/>
      <c r="BS411" s="322"/>
      <c r="BT411" s="322"/>
      <c r="BU411" s="322"/>
      <c r="BV411" s="322"/>
      <c r="BW411" s="322"/>
      <c r="BX411" s="322"/>
      <c r="BY411" s="322"/>
      <c r="BZ411" s="322"/>
    </row>
    <row r="412" spans="1:78" s="326" customFormat="1" ht="15" customHeight="1" x14ac:dyDescent="0.2">
      <c r="A412" s="324" t="str">
        <f t="shared" si="8"/>
        <v>INDEC-PB - 43310-1</v>
      </c>
      <c r="B412" s="324">
        <v>43310</v>
      </c>
      <c r="C412" s="326" t="s">
        <v>53</v>
      </c>
      <c r="D412" s="324">
        <v>1</v>
      </c>
      <c r="E412" s="344" t="s">
        <v>478</v>
      </c>
      <c r="G412" s="326" t="s">
        <v>1472</v>
      </c>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c r="AI412" s="327"/>
      <c r="AJ412" s="327"/>
      <c r="AK412" s="327"/>
      <c r="AL412" s="327"/>
      <c r="AM412" s="327"/>
      <c r="AN412" s="327"/>
      <c r="AO412" s="327"/>
      <c r="AP412" s="327"/>
      <c r="AQ412" s="327"/>
      <c r="AR412" s="327"/>
      <c r="AS412" s="327"/>
      <c r="AT412" s="327"/>
      <c r="AU412" s="327"/>
      <c r="AV412" s="327"/>
      <c r="AW412" s="327"/>
      <c r="AX412" s="327"/>
      <c r="AY412" s="327"/>
      <c r="AZ412" s="327"/>
      <c r="BA412" s="327"/>
      <c r="BB412" s="327"/>
      <c r="BC412" s="327"/>
      <c r="BD412" s="327"/>
      <c r="BE412" s="327"/>
      <c r="BF412" s="327"/>
      <c r="BG412" s="327"/>
      <c r="BH412" s="327"/>
      <c r="BI412" s="327"/>
      <c r="BJ412" s="327"/>
      <c r="BK412" s="327"/>
      <c r="BL412" s="327"/>
      <c r="BM412" s="327"/>
      <c r="BN412" s="327"/>
      <c r="BO412" s="327"/>
      <c r="BP412" s="327"/>
      <c r="BQ412" s="327"/>
      <c r="BR412" s="327"/>
      <c r="BS412" s="327"/>
      <c r="BT412" s="327"/>
      <c r="BU412" s="327"/>
      <c r="BV412" s="327"/>
      <c r="BW412" s="327"/>
      <c r="BX412" s="327"/>
      <c r="BY412" s="327"/>
      <c r="BZ412" s="327"/>
    </row>
    <row r="413" spans="1:78" ht="15" customHeight="1" x14ac:dyDescent="0.2">
      <c r="A413" s="313" t="str">
        <f t="shared" si="8"/>
        <v>INDEC-PB - 44240-1</v>
      </c>
      <c r="B413" s="313">
        <v>44240</v>
      </c>
      <c r="C413" s="316" t="s">
        <v>53</v>
      </c>
      <c r="D413" s="313">
        <v>1</v>
      </c>
      <c r="E413" s="343" t="s">
        <v>479</v>
      </c>
      <c r="H413" s="322"/>
      <c r="I413" s="322"/>
      <c r="J413" s="322"/>
      <c r="K413" s="322"/>
      <c r="L413" s="322"/>
      <c r="M413" s="322"/>
      <c r="N413" s="322"/>
      <c r="O413" s="322"/>
      <c r="P413" s="322"/>
      <c r="Q413" s="322"/>
      <c r="R413" s="322"/>
      <c r="S413" s="322"/>
      <c r="T413" s="322"/>
      <c r="U413" s="322"/>
      <c r="V413" s="322"/>
      <c r="W413" s="322"/>
      <c r="X413" s="322"/>
      <c r="Y413" s="322"/>
      <c r="Z413" s="322"/>
      <c r="AA413" s="322"/>
      <c r="AB413" s="322"/>
      <c r="AC413" s="322"/>
      <c r="AD413" s="322"/>
      <c r="AE413" s="322"/>
      <c r="AF413" s="322"/>
      <c r="AG413" s="322"/>
      <c r="AH413" s="322"/>
      <c r="AI413" s="322"/>
      <c r="AJ413" s="322"/>
      <c r="AK413" s="322"/>
      <c r="AL413" s="322"/>
      <c r="AM413" s="322"/>
      <c r="AN413" s="322"/>
      <c r="AO413" s="322"/>
      <c r="AP413" s="322"/>
      <c r="AQ413" s="322"/>
      <c r="AR413" s="322"/>
      <c r="AS413" s="322"/>
      <c r="AT413" s="322"/>
      <c r="AU413" s="322"/>
      <c r="AV413" s="322"/>
      <c r="AW413" s="322"/>
      <c r="AX413" s="322"/>
      <c r="AY413" s="322"/>
      <c r="AZ413" s="322"/>
      <c r="BA413" s="322"/>
      <c r="BB413" s="322"/>
      <c r="BC413" s="322"/>
      <c r="BD413" s="322"/>
      <c r="BE413" s="322"/>
      <c r="BF413" s="322"/>
      <c r="BG413" s="322"/>
      <c r="BH413" s="322"/>
      <c r="BI413" s="322"/>
      <c r="BJ413" s="322"/>
      <c r="BK413" s="322"/>
      <c r="BL413" s="322"/>
      <c r="BM413" s="322"/>
      <c r="BN413" s="322"/>
      <c r="BO413" s="322"/>
      <c r="BP413" s="322"/>
      <c r="BQ413" s="322"/>
      <c r="BR413" s="322"/>
      <c r="BS413" s="322"/>
      <c r="BT413" s="322"/>
      <c r="BU413" s="322"/>
      <c r="BV413" s="322"/>
      <c r="BW413" s="322"/>
      <c r="BX413" s="322"/>
      <c r="BY413" s="322"/>
      <c r="BZ413" s="322"/>
    </row>
    <row r="414" spans="1:78" ht="15" customHeight="1" x14ac:dyDescent="0.2">
      <c r="A414" s="313" t="str">
        <f t="shared" si="8"/>
        <v>INDEC-PB - 33500-1</v>
      </c>
      <c r="B414" s="313">
        <v>33500</v>
      </c>
      <c r="C414" s="316" t="s">
        <v>53</v>
      </c>
      <c r="D414" s="313">
        <v>1</v>
      </c>
      <c r="E414" s="343" t="s">
        <v>480</v>
      </c>
      <c r="H414" s="322"/>
      <c r="I414" s="322"/>
      <c r="J414" s="322"/>
      <c r="K414" s="322"/>
      <c r="L414" s="322"/>
      <c r="M414" s="322"/>
      <c r="N414" s="322"/>
      <c r="O414" s="322"/>
      <c r="P414" s="322"/>
      <c r="Q414" s="322"/>
      <c r="R414" s="322"/>
      <c r="S414" s="322"/>
      <c r="T414" s="322"/>
      <c r="U414" s="322"/>
      <c r="V414" s="322"/>
      <c r="W414" s="322"/>
      <c r="X414" s="322"/>
      <c r="Y414" s="322"/>
      <c r="Z414" s="322"/>
      <c r="AA414" s="322"/>
      <c r="AB414" s="322"/>
      <c r="AC414" s="322"/>
      <c r="AD414" s="322"/>
      <c r="AE414" s="322"/>
      <c r="AF414" s="322"/>
      <c r="AG414" s="322"/>
      <c r="AH414" s="322"/>
      <c r="AI414" s="322"/>
      <c r="AJ414" s="322"/>
      <c r="AK414" s="322"/>
      <c r="AL414" s="322"/>
      <c r="AM414" s="322"/>
      <c r="AN414" s="322"/>
      <c r="AO414" s="322"/>
      <c r="AP414" s="322"/>
      <c r="AQ414" s="322"/>
      <c r="AR414" s="322"/>
      <c r="AS414" s="322"/>
      <c r="AT414" s="322"/>
      <c r="AU414" s="322"/>
      <c r="AV414" s="322"/>
      <c r="AW414" s="322"/>
      <c r="AX414" s="322"/>
      <c r="AY414" s="322"/>
      <c r="AZ414" s="322"/>
      <c r="BA414" s="322"/>
      <c r="BB414" s="322"/>
      <c r="BC414" s="322"/>
      <c r="BD414" s="322"/>
      <c r="BE414" s="322"/>
      <c r="BF414" s="322"/>
      <c r="BG414" s="322"/>
      <c r="BH414" s="322"/>
      <c r="BI414" s="322"/>
      <c r="BJ414" s="322"/>
      <c r="BK414" s="322"/>
      <c r="BL414" s="322"/>
      <c r="BM414" s="322"/>
      <c r="BN414" s="322"/>
      <c r="BO414" s="322"/>
      <c r="BP414" s="322"/>
      <c r="BQ414" s="322"/>
      <c r="BR414" s="322"/>
      <c r="BS414" s="322"/>
      <c r="BT414" s="322"/>
      <c r="BU414" s="322"/>
      <c r="BV414" s="322"/>
      <c r="BW414" s="322"/>
      <c r="BX414" s="322"/>
      <c r="BY414" s="322"/>
      <c r="BZ414" s="322"/>
    </row>
    <row r="415" spans="1:78" ht="15" customHeight="1" x14ac:dyDescent="0.2">
      <c r="A415" s="313" t="str">
        <f t="shared" si="8"/>
        <v>INDEC-PB - 44214-1</v>
      </c>
      <c r="B415" s="313">
        <v>44214</v>
      </c>
      <c r="C415" s="316" t="s">
        <v>53</v>
      </c>
      <c r="D415" s="313">
        <v>1</v>
      </c>
      <c r="E415" s="343" t="s">
        <v>481</v>
      </c>
      <c r="G415" s="316" t="s">
        <v>1454</v>
      </c>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322"/>
      <c r="AF415" s="322"/>
      <c r="AG415" s="322"/>
      <c r="AH415" s="322"/>
      <c r="AI415" s="322"/>
      <c r="AJ415" s="322"/>
      <c r="AK415" s="322"/>
      <c r="AL415" s="322"/>
      <c r="AM415" s="322"/>
      <c r="AN415" s="322"/>
      <c r="AO415" s="322"/>
      <c r="AP415" s="322"/>
      <c r="AQ415" s="322"/>
      <c r="AR415" s="322"/>
      <c r="AS415" s="322"/>
      <c r="AT415" s="322"/>
      <c r="AU415" s="322"/>
      <c r="AV415" s="322"/>
      <c r="AW415" s="322"/>
      <c r="AX415" s="322"/>
      <c r="AY415" s="322"/>
      <c r="AZ415" s="322"/>
      <c r="BA415" s="322"/>
      <c r="BB415" s="322"/>
      <c r="BC415" s="322"/>
      <c r="BD415" s="322"/>
      <c r="BE415" s="322"/>
      <c r="BF415" s="322"/>
      <c r="BG415" s="322"/>
      <c r="BH415" s="322"/>
      <c r="BI415" s="322"/>
      <c r="BJ415" s="322"/>
      <c r="BK415" s="322"/>
      <c r="BL415" s="322"/>
      <c r="BM415" s="322"/>
      <c r="BN415" s="322"/>
      <c r="BO415" s="322"/>
      <c r="BP415" s="322"/>
      <c r="BQ415" s="322"/>
      <c r="BR415" s="322"/>
      <c r="BS415" s="322"/>
      <c r="BT415" s="322"/>
      <c r="BU415" s="322"/>
      <c r="BV415" s="322"/>
      <c r="BW415" s="322"/>
      <c r="BX415" s="322"/>
      <c r="BY415" s="322"/>
      <c r="BZ415" s="322"/>
    </row>
    <row r="416" spans="1:78" ht="15" customHeight="1" x14ac:dyDescent="0.2">
      <c r="A416" s="313" t="str">
        <f t="shared" si="8"/>
        <v>INDEC-PB - 37350-2</v>
      </c>
      <c r="B416" s="313">
        <v>37350</v>
      </c>
      <c r="C416" s="316" t="s">
        <v>53</v>
      </c>
      <c r="D416" s="313">
        <v>2</v>
      </c>
      <c r="E416" s="343" t="s">
        <v>482</v>
      </c>
      <c r="H416" s="322"/>
      <c r="I416" s="322"/>
      <c r="J416" s="322"/>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c r="AL416" s="322"/>
      <c r="AM416" s="322"/>
      <c r="AN416" s="322"/>
      <c r="AO416" s="322"/>
      <c r="AP416" s="322"/>
      <c r="AQ416" s="322"/>
      <c r="AR416" s="322"/>
      <c r="AS416" s="322"/>
      <c r="AT416" s="322"/>
      <c r="AU416" s="322"/>
      <c r="AV416" s="322"/>
      <c r="AW416" s="322"/>
      <c r="AX416" s="322"/>
      <c r="AY416" s="322"/>
      <c r="AZ416" s="322"/>
      <c r="BA416" s="322"/>
      <c r="BB416" s="322"/>
      <c r="BC416" s="322"/>
      <c r="BD416" s="322"/>
      <c r="BE416" s="322"/>
      <c r="BF416" s="322"/>
      <c r="BG416" s="322"/>
      <c r="BH416" s="322"/>
      <c r="BI416" s="322"/>
      <c r="BJ416" s="322"/>
      <c r="BK416" s="322"/>
      <c r="BL416" s="322"/>
      <c r="BM416" s="322"/>
      <c r="BN416" s="322"/>
      <c r="BO416" s="322"/>
      <c r="BP416" s="322"/>
      <c r="BQ416" s="322"/>
      <c r="BR416" s="322"/>
      <c r="BS416" s="322"/>
      <c r="BT416" s="322"/>
      <c r="BU416" s="322"/>
      <c r="BV416" s="322"/>
      <c r="BW416" s="322"/>
      <c r="BX416" s="322"/>
      <c r="BY416" s="322"/>
      <c r="BZ416" s="322"/>
    </row>
    <row r="417" spans="1:78" ht="15" customHeight="1" x14ac:dyDescent="0.2">
      <c r="A417" s="313" t="str">
        <f t="shared" si="8"/>
        <v>INDEC-PB - 42943-1</v>
      </c>
      <c r="B417" s="313">
        <v>42943</v>
      </c>
      <c r="C417" s="316" t="s">
        <v>53</v>
      </c>
      <c r="D417" s="313">
        <v>1</v>
      </c>
      <c r="E417" s="343" t="s">
        <v>483</v>
      </c>
      <c r="H417" s="322"/>
      <c r="I417" s="322"/>
      <c r="J417" s="322"/>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c r="AL417" s="322"/>
      <c r="AM417" s="322"/>
      <c r="AN417" s="322"/>
      <c r="AO417" s="322"/>
      <c r="AP417" s="322"/>
      <c r="AQ417" s="322"/>
      <c r="AR417" s="322"/>
      <c r="AS417" s="322"/>
      <c r="AT417" s="322"/>
      <c r="AU417" s="322"/>
      <c r="AV417" s="322"/>
      <c r="AW417" s="322"/>
      <c r="AX417" s="322"/>
      <c r="AY417" s="322"/>
      <c r="AZ417" s="322"/>
      <c r="BA417" s="322"/>
      <c r="BB417" s="322"/>
      <c r="BC417" s="322"/>
      <c r="BD417" s="322"/>
      <c r="BE417" s="322"/>
      <c r="BF417" s="322"/>
      <c r="BG417" s="322"/>
      <c r="BH417" s="322"/>
      <c r="BI417" s="322"/>
      <c r="BJ417" s="322"/>
      <c r="BK417" s="322"/>
      <c r="BL417" s="322"/>
      <c r="BM417" s="322"/>
      <c r="BN417" s="322"/>
      <c r="BO417" s="322"/>
      <c r="BP417" s="322"/>
      <c r="BQ417" s="322"/>
      <c r="BR417" s="322"/>
      <c r="BS417" s="322"/>
      <c r="BT417" s="322"/>
      <c r="BU417" s="322"/>
      <c r="BV417" s="322"/>
      <c r="BW417" s="322"/>
      <c r="BX417" s="322"/>
      <c r="BY417" s="322"/>
      <c r="BZ417" s="322"/>
    </row>
    <row r="418" spans="1:78" ht="15" customHeight="1" x14ac:dyDescent="0.2">
      <c r="A418" s="313" t="str">
        <f t="shared" si="8"/>
        <v>INDEC-PB - 36990-1</v>
      </c>
      <c r="B418" s="313">
        <v>36990</v>
      </c>
      <c r="C418" s="316" t="s">
        <v>53</v>
      </c>
      <c r="D418" s="313">
        <v>1</v>
      </c>
      <c r="E418" s="343" t="s">
        <v>484</v>
      </c>
      <c r="H418" s="322"/>
      <c r="I418" s="322"/>
      <c r="J418" s="322"/>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c r="AL418" s="322"/>
      <c r="AM418" s="322"/>
      <c r="AN418" s="322"/>
      <c r="AO418" s="322"/>
      <c r="AP418" s="322"/>
      <c r="AQ418" s="322"/>
      <c r="AR418" s="322"/>
      <c r="AS418" s="322"/>
      <c r="AT418" s="322"/>
      <c r="AU418" s="322"/>
      <c r="AV418" s="322"/>
      <c r="AW418" s="322"/>
      <c r="AX418" s="322"/>
      <c r="AY418" s="322"/>
      <c r="AZ418" s="322"/>
      <c r="BA418" s="322"/>
      <c r="BB418" s="322"/>
      <c r="BC418" s="322"/>
      <c r="BD418" s="322"/>
      <c r="BE418" s="322"/>
      <c r="BF418" s="322"/>
      <c r="BG418" s="322"/>
      <c r="BH418" s="322"/>
      <c r="BI418" s="322"/>
      <c r="BJ418" s="322"/>
      <c r="BK418" s="322"/>
      <c r="BL418" s="322"/>
      <c r="BM418" s="322"/>
      <c r="BN418" s="322"/>
      <c r="BO418" s="322"/>
      <c r="BP418" s="322"/>
      <c r="BQ418" s="322"/>
      <c r="BR418" s="322"/>
      <c r="BS418" s="322"/>
      <c r="BT418" s="322"/>
      <c r="BU418" s="322"/>
      <c r="BV418" s="322"/>
      <c r="BW418" s="322"/>
      <c r="BX418" s="322"/>
      <c r="BY418" s="322"/>
      <c r="BZ418" s="322"/>
    </row>
    <row r="419" spans="1:78" ht="15" customHeight="1" x14ac:dyDescent="0.2">
      <c r="A419" s="313" t="str">
        <f t="shared" si="8"/>
        <v>INDEC-PB - 46121-1</v>
      </c>
      <c r="B419" s="313">
        <v>46121</v>
      </c>
      <c r="C419" s="316" t="s">
        <v>53</v>
      </c>
      <c r="D419" s="313">
        <v>1</v>
      </c>
      <c r="E419" s="343" t="s">
        <v>485</v>
      </c>
      <c r="H419" s="322"/>
      <c r="I419" s="322"/>
      <c r="J419" s="322"/>
      <c r="K419" s="322"/>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c r="AL419" s="322"/>
      <c r="AM419" s="322"/>
      <c r="AN419" s="322"/>
      <c r="AO419" s="322"/>
      <c r="AP419" s="322"/>
      <c r="AQ419" s="322"/>
      <c r="AR419" s="322"/>
      <c r="AS419" s="322"/>
      <c r="AT419" s="322"/>
      <c r="AU419" s="322"/>
      <c r="AV419" s="322"/>
      <c r="AW419" s="322"/>
      <c r="AX419" s="322"/>
      <c r="AY419" s="322"/>
      <c r="AZ419" s="322"/>
      <c r="BA419" s="322"/>
      <c r="BB419" s="322"/>
      <c r="BC419" s="322"/>
      <c r="BD419" s="322"/>
      <c r="BE419" s="322"/>
      <c r="BF419" s="322"/>
      <c r="BG419" s="322"/>
      <c r="BH419" s="322"/>
      <c r="BI419" s="322"/>
      <c r="BJ419" s="322"/>
      <c r="BK419" s="322"/>
      <c r="BL419" s="322"/>
      <c r="BM419" s="322"/>
      <c r="BN419" s="322"/>
      <c r="BO419" s="322"/>
      <c r="BP419" s="322"/>
      <c r="BQ419" s="322"/>
      <c r="BR419" s="322"/>
      <c r="BS419" s="322"/>
      <c r="BT419" s="322"/>
      <c r="BU419" s="322"/>
      <c r="BV419" s="322"/>
      <c r="BW419" s="322"/>
      <c r="BX419" s="322"/>
      <c r="BY419" s="322"/>
      <c r="BZ419" s="322"/>
    </row>
    <row r="420" spans="1:78" ht="15" customHeight="1" x14ac:dyDescent="0.2">
      <c r="A420" s="313" t="str">
        <f t="shared" si="8"/>
        <v>INDEC-PB - 49115-1</v>
      </c>
      <c r="B420" s="313">
        <v>49115</v>
      </c>
      <c r="C420" s="316" t="s">
        <v>53</v>
      </c>
      <c r="D420" s="313">
        <v>1</v>
      </c>
      <c r="E420" s="343" t="s">
        <v>486</v>
      </c>
      <c r="H420" s="322"/>
      <c r="I420" s="322"/>
      <c r="J420" s="322"/>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c r="AL420" s="322"/>
      <c r="AM420" s="322"/>
      <c r="AN420" s="322"/>
      <c r="AO420" s="322"/>
      <c r="AP420" s="322"/>
      <c r="AQ420" s="322"/>
      <c r="AR420" s="322"/>
      <c r="AS420" s="322"/>
      <c r="AT420" s="322"/>
      <c r="AU420" s="322"/>
      <c r="AV420" s="322"/>
      <c r="AW420" s="322"/>
      <c r="AX420" s="322"/>
      <c r="AY420" s="322"/>
      <c r="AZ420" s="322"/>
      <c r="BA420" s="322"/>
      <c r="BB420" s="322"/>
      <c r="BC420" s="322"/>
      <c r="BD420" s="322"/>
      <c r="BE420" s="322"/>
      <c r="BF420" s="322"/>
      <c r="BG420" s="322"/>
      <c r="BH420" s="322"/>
      <c r="BI420" s="322"/>
      <c r="BJ420" s="322"/>
      <c r="BK420" s="322"/>
      <c r="BL420" s="322"/>
      <c r="BM420" s="322"/>
      <c r="BN420" s="322"/>
      <c r="BO420" s="322"/>
      <c r="BP420" s="322"/>
      <c r="BQ420" s="322"/>
      <c r="BR420" s="322"/>
      <c r="BS420" s="322"/>
      <c r="BT420" s="322"/>
      <c r="BU420" s="322"/>
      <c r="BV420" s="322"/>
      <c r="BW420" s="322"/>
      <c r="BX420" s="322"/>
      <c r="BY420" s="322"/>
      <c r="BZ420" s="322"/>
    </row>
    <row r="421" spans="1:78" s="326" customFormat="1" ht="15" customHeight="1" x14ac:dyDescent="0.2">
      <c r="A421" s="324" t="str">
        <f t="shared" si="8"/>
        <v>INDEC-PB - 37113-1</v>
      </c>
      <c r="B421" s="324">
        <v>37113</v>
      </c>
      <c r="C421" s="326" t="s">
        <v>53</v>
      </c>
      <c r="D421" s="324">
        <v>1</v>
      </c>
      <c r="E421" s="344" t="s">
        <v>487</v>
      </c>
      <c r="G421" s="326" t="s">
        <v>1473</v>
      </c>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c r="AH421" s="327"/>
      <c r="AI421" s="327"/>
      <c r="AJ421" s="327"/>
      <c r="AK421" s="327"/>
      <c r="AL421" s="327"/>
      <c r="AM421" s="327"/>
      <c r="AN421" s="327"/>
      <c r="AO421" s="327"/>
      <c r="AP421" s="327"/>
      <c r="AQ421" s="327"/>
      <c r="AR421" s="327"/>
      <c r="AS421" s="327"/>
      <c r="AT421" s="327"/>
      <c r="AU421" s="327"/>
      <c r="AV421" s="327"/>
      <c r="AW421" s="327"/>
      <c r="AX421" s="327"/>
      <c r="AY421" s="327"/>
      <c r="AZ421" s="327"/>
      <c r="BA421" s="327"/>
      <c r="BB421" s="327"/>
      <c r="BC421" s="327"/>
      <c r="BD421" s="327"/>
      <c r="BE421" s="327"/>
      <c r="BF421" s="327"/>
      <c r="BG421" s="327"/>
      <c r="BH421" s="327"/>
      <c r="BI421" s="327"/>
      <c r="BJ421" s="327"/>
      <c r="BK421" s="327"/>
      <c r="BL421" s="327"/>
      <c r="BM421" s="327"/>
      <c r="BN421" s="327"/>
      <c r="BO421" s="327"/>
      <c r="BP421" s="327"/>
      <c r="BQ421" s="327"/>
      <c r="BR421" s="327"/>
      <c r="BS421" s="327"/>
      <c r="BT421" s="327"/>
      <c r="BU421" s="327"/>
      <c r="BV421" s="327"/>
      <c r="BW421" s="327"/>
      <c r="BX421" s="327"/>
      <c r="BY421" s="327"/>
      <c r="BZ421" s="327"/>
    </row>
    <row r="422" spans="1:78" s="326" customFormat="1" ht="15" customHeight="1" x14ac:dyDescent="0.2">
      <c r="A422" s="324" t="str">
        <f t="shared" si="8"/>
        <v>INDEC-PB - 37199-3</v>
      </c>
      <c r="B422" s="324">
        <v>37199</v>
      </c>
      <c r="C422" s="326" t="s">
        <v>53</v>
      </c>
      <c r="D422" s="324">
        <v>3</v>
      </c>
      <c r="E422" s="344" t="s">
        <v>488</v>
      </c>
      <c r="G422" s="326" t="s">
        <v>1473</v>
      </c>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c r="AH422" s="327"/>
      <c r="AI422" s="327"/>
      <c r="AJ422" s="327"/>
      <c r="AK422" s="327"/>
      <c r="AL422" s="327"/>
      <c r="AM422" s="327"/>
      <c r="AN422" s="327"/>
      <c r="AO422" s="327"/>
      <c r="AP422" s="327"/>
      <c r="AQ422" s="327"/>
      <c r="AR422" s="327"/>
      <c r="AS422" s="327"/>
      <c r="AT422" s="327"/>
      <c r="AU422" s="327"/>
      <c r="AV422" s="327"/>
      <c r="AW422" s="327"/>
      <c r="AX422" s="327"/>
      <c r="AY422" s="327"/>
      <c r="AZ422" s="327"/>
      <c r="BA422" s="327"/>
      <c r="BB422" s="327"/>
      <c r="BC422" s="327"/>
      <c r="BD422" s="327"/>
      <c r="BE422" s="327"/>
      <c r="BF422" s="327"/>
      <c r="BG422" s="327"/>
      <c r="BH422" s="327"/>
      <c r="BI422" s="327"/>
      <c r="BJ422" s="327"/>
      <c r="BK422" s="327"/>
      <c r="BL422" s="327"/>
      <c r="BM422" s="327"/>
      <c r="BN422" s="327"/>
      <c r="BO422" s="327"/>
      <c r="BP422" s="327"/>
      <c r="BQ422" s="327"/>
      <c r="BR422" s="327"/>
      <c r="BS422" s="327"/>
      <c r="BT422" s="327"/>
      <c r="BU422" s="327"/>
      <c r="BV422" s="327"/>
      <c r="BW422" s="327"/>
      <c r="BX422" s="327"/>
      <c r="BY422" s="327"/>
      <c r="BZ422" s="327"/>
    </row>
    <row r="423" spans="1:78" s="326" customFormat="1" ht="15" customHeight="1" x14ac:dyDescent="0.2">
      <c r="A423" s="324" t="str">
        <f t="shared" si="8"/>
        <v>INDEC-PB - 37199-1</v>
      </c>
      <c r="B423" s="324">
        <v>37199</v>
      </c>
      <c r="C423" s="326" t="s">
        <v>53</v>
      </c>
      <c r="D423" s="324">
        <v>1</v>
      </c>
      <c r="E423" s="344" t="s">
        <v>489</v>
      </c>
      <c r="G423" s="326" t="s">
        <v>1473</v>
      </c>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c r="AH423" s="327"/>
      <c r="AI423" s="327"/>
      <c r="AJ423" s="327"/>
      <c r="AK423" s="327"/>
      <c r="AL423" s="327"/>
      <c r="AM423" s="327"/>
      <c r="AN423" s="327"/>
      <c r="AO423" s="327"/>
      <c r="AP423" s="327"/>
      <c r="AQ423" s="327"/>
      <c r="AR423" s="327"/>
      <c r="AS423" s="327"/>
      <c r="AT423" s="327"/>
      <c r="AU423" s="327"/>
      <c r="AV423" s="327"/>
      <c r="AW423" s="327"/>
      <c r="AX423" s="327"/>
      <c r="AY423" s="327"/>
      <c r="AZ423" s="327"/>
      <c r="BA423" s="327"/>
      <c r="BB423" s="327"/>
      <c r="BC423" s="327"/>
      <c r="BD423" s="327"/>
      <c r="BE423" s="327"/>
      <c r="BF423" s="327"/>
      <c r="BG423" s="327"/>
      <c r="BH423" s="327"/>
      <c r="BI423" s="327"/>
      <c r="BJ423" s="327"/>
      <c r="BK423" s="327"/>
      <c r="BL423" s="327"/>
      <c r="BM423" s="327"/>
      <c r="BN423" s="327"/>
      <c r="BO423" s="327"/>
      <c r="BP423" s="327"/>
      <c r="BQ423" s="327"/>
      <c r="BR423" s="327"/>
      <c r="BS423" s="327"/>
      <c r="BT423" s="327"/>
      <c r="BU423" s="327"/>
      <c r="BV423" s="327"/>
      <c r="BW423" s="327"/>
      <c r="BX423" s="327"/>
      <c r="BY423" s="327"/>
      <c r="BZ423" s="327"/>
    </row>
    <row r="424" spans="1:78" s="326" customFormat="1" ht="15" customHeight="1" x14ac:dyDescent="0.2">
      <c r="A424" s="324" t="str">
        <f t="shared" si="8"/>
        <v>INDEC-PB - 37199-2</v>
      </c>
      <c r="B424" s="324">
        <v>37199</v>
      </c>
      <c r="C424" s="326" t="s">
        <v>53</v>
      </c>
      <c r="D424" s="324">
        <v>2</v>
      </c>
      <c r="E424" s="344" t="s">
        <v>490</v>
      </c>
      <c r="G424" s="326" t="s">
        <v>1473</v>
      </c>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c r="AH424" s="327"/>
      <c r="AI424" s="327"/>
      <c r="AJ424" s="327"/>
      <c r="AK424" s="327"/>
      <c r="AL424" s="327"/>
      <c r="AM424" s="327"/>
      <c r="AN424" s="327"/>
      <c r="AO424" s="327"/>
      <c r="AP424" s="327"/>
      <c r="AQ424" s="327"/>
      <c r="AR424" s="327"/>
      <c r="AS424" s="327"/>
      <c r="AT424" s="327"/>
      <c r="AU424" s="327"/>
      <c r="AV424" s="327"/>
      <c r="AW424" s="327"/>
      <c r="AX424" s="327"/>
      <c r="AY424" s="327"/>
      <c r="AZ424" s="327"/>
      <c r="BA424" s="327"/>
      <c r="BB424" s="327"/>
      <c r="BC424" s="327"/>
      <c r="BD424" s="327"/>
      <c r="BE424" s="327"/>
      <c r="BF424" s="327"/>
      <c r="BG424" s="327"/>
      <c r="BH424" s="327"/>
      <c r="BI424" s="327"/>
      <c r="BJ424" s="327"/>
      <c r="BK424" s="327"/>
      <c r="BL424" s="327"/>
      <c r="BM424" s="327"/>
      <c r="BN424" s="327"/>
      <c r="BO424" s="327"/>
      <c r="BP424" s="327"/>
      <c r="BQ424" s="327"/>
      <c r="BR424" s="327"/>
      <c r="BS424" s="327"/>
      <c r="BT424" s="327"/>
      <c r="BU424" s="327"/>
      <c r="BV424" s="327"/>
      <c r="BW424" s="327"/>
      <c r="BX424" s="327"/>
      <c r="BY424" s="327"/>
      <c r="BZ424" s="327"/>
    </row>
    <row r="425" spans="1:78" ht="15" customHeight="1" x14ac:dyDescent="0.2">
      <c r="A425" s="313" t="str">
        <f t="shared" si="8"/>
        <v>INDEC-PB - 15200-1</v>
      </c>
      <c r="B425" s="313">
        <v>15200</v>
      </c>
      <c r="C425" s="316" t="s">
        <v>53</v>
      </c>
      <c r="D425" s="313">
        <v>1</v>
      </c>
      <c r="E425" s="343" t="s">
        <v>491</v>
      </c>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c r="AL425" s="322"/>
      <c r="AM425" s="322"/>
      <c r="AN425" s="322"/>
      <c r="AO425" s="322"/>
      <c r="AP425" s="322"/>
      <c r="AQ425" s="322"/>
      <c r="AR425" s="322"/>
      <c r="AS425" s="322"/>
      <c r="AT425" s="322"/>
      <c r="AU425" s="322"/>
      <c r="AV425" s="322"/>
      <c r="AW425" s="322"/>
      <c r="AX425" s="322"/>
      <c r="AY425" s="322"/>
      <c r="AZ425" s="322"/>
      <c r="BA425" s="322"/>
      <c r="BB425" s="322"/>
      <c r="BC425" s="322"/>
      <c r="BD425" s="322"/>
      <c r="BE425" s="322"/>
      <c r="BF425" s="322"/>
      <c r="BG425" s="322"/>
      <c r="BH425" s="322"/>
      <c r="BI425" s="322"/>
      <c r="BJ425" s="322"/>
      <c r="BK425" s="322"/>
      <c r="BL425" s="322"/>
      <c r="BM425" s="322"/>
      <c r="BN425" s="322"/>
      <c r="BO425" s="322"/>
      <c r="BP425" s="322"/>
      <c r="BQ425" s="322"/>
      <c r="BR425" s="322"/>
      <c r="BS425" s="322"/>
      <c r="BT425" s="322"/>
      <c r="BU425" s="322"/>
      <c r="BV425" s="322"/>
      <c r="BW425" s="322"/>
      <c r="BX425" s="322"/>
      <c r="BY425" s="322"/>
      <c r="BZ425" s="322"/>
    </row>
    <row r="426" spans="1:78" ht="15" customHeight="1" x14ac:dyDescent="0.2">
      <c r="A426" s="345"/>
      <c r="E426" s="346"/>
      <c r="H426" s="322"/>
      <c r="I426" s="322"/>
      <c r="J426" s="322"/>
      <c r="K426" s="322"/>
      <c r="L426" s="322"/>
      <c r="M426" s="322"/>
      <c r="N426" s="322"/>
      <c r="O426" s="322"/>
      <c r="P426" s="322"/>
      <c r="Q426" s="322"/>
      <c r="R426" s="322"/>
      <c r="S426" s="322"/>
      <c r="T426" s="322"/>
      <c r="U426" s="322"/>
      <c r="V426" s="322"/>
      <c r="W426" s="322"/>
      <c r="X426" s="322"/>
      <c r="Y426" s="322"/>
      <c r="Z426" s="322"/>
      <c r="AA426" s="322"/>
      <c r="AB426" s="322"/>
      <c r="AC426" s="322"/>
      <c r="AD426" s="322"/>
      <c r="AE426" s="322"/>
      <c r="AF426" s="322"/>
      <c r="AG426" s="322"/>
      <c r="AH426" s="322"/>
      <c r="AI426" s="322"/>
      <c r="AJ426" s="322"/>
      <c r="AK426" s="322"/>
      <c r="AL426" s="322"/>
      <c r="AM426" s="322"/>
      <c r="AN426" s="322"/>
      <c r="AO426" s="322"/>
      <c r="AP426" s="322"/>
      <c r="AQ426" s="322"/>
      <c r="AR426" s="322"/>
      <c r="AS426" s="322"/>
      <c r="AT426" s="322"/>
      <c r="AU426" s="322"/>
      <c r="AV426" s="322"/>
      <c r="AW426" s="322"/>
      <c r="AX426" s="322"/>
      <c r="AY426" s="322"/>
      <c r="AZ426" s="322"/>
      <c r="BA426" s="322"/>
      <c r="BB426" s="322"/>
      <c r="BC426" s="322"/>
      <c r="BD426" s="322"/>
      <c r="BE426" s="322"/>
      <c r="BF426" s="322"/>
      <c r="BG426" s="322"/>
      <c r="BH426" s="322"/>
      <c r="BI426" s="322"/>
      <c r="BJ426" s="322"/>
      <c r="BK426" s="322"/>
      <c r="BL426" s="322"/>
      <c r="BM426" s="322"/>
      <c r="BN426" s="322"/>
      <c r="BO426" s="322"/>
      <c r="BP426" s="322"/>
      <c r="BQ426" s="322"/>
      <c r="BR426" s="322"/>
      <c r="BS426" s="322"/>
      <c r="BT426" s="322"/>
      <c r="BU426" s="322"/>
      <c r="BV426" s="322"/>
      <c r="BW426" s="322"/>
      <c r="BX426" s="322"/>
      <c r="BY426" s="322"/>
      <c r="BZ426" s="322"/>
    </row>
    <row r="427" spans="1:78" ht="15" customHeight="1" x14ac:dyDescent="0.2">
      <c r="A427" s="347"/>
      <c r="E427" s="346" t="s">
        <v>492</v>
      </c>
      <c r="H427" s="322"/>
      <c r="I427" s="322"/>
      <c r="J427" s="322"/>
      <c r="K427" s="322"/>
      <c r="L427" s="322"/>
      <c r="M427" s="322"/>
      <c r="N427" s="322"/>
      <c r="O427" s="322"/>
      <c r="P427" s="322"/>
      <c r="Q427" s="322"/>
      <c r="R427" s="322"/>
      <c r="S427" s="322"/>
      <c r="T427" s="322"/>
      <c r="U427" s="322"/>
      <c r="V427" s="322"/>
      <c r="W427" s="322"/>
      <c r="X427" s="322"/>
      <c r="Y427" s="322"/>
      <c r="Z427" s="322"/>
      <c r="AA427" s="322"/>
      <c r="AB427" s="322"/>
      <c r="AC427" s="322"/>
      <c r="AD427" s="322"/>
      <c r="AE427" s="322"/>
      <c r="AF427" s="322"/>
      <c r="AG427" s="322"/>
      <c r="AH427" s="322"/>
      <c r="AI427" s="322"/>
      <c r="AJ427" s="322"/>
      <c r="AK427" s="322"/>
      <c r="AL427" s="322"/>
      <c r="AM427" s="322"/>
      <c r="AN427" s="322"/>
      <c r="AO427" s="322"/>
      <c r="AP427" s="322"/>
      <c r="AQ427" s="322"/>
      <c r="AR427" s="322"/>
      <c r="AS427" s="322"/>
      <c r="AT427" s="322"/>
      <c r="AU427" s="322"/>
      <c r="AV427" s="322"/>
      <c r="AW427" s="322"/>
      <c r="AX427" s="322"/>
      <c r="AY427" s="322"/>
      <c r="AZ427" s="322"/>
      <c r="BA427" s="322"/>
      <c r="BB427" s="322"/>
      <c r="BC427" s="322"/>
      <c r="BD427" s="322"/>
      <c r="BE427" s="322"/>
      <c r="BF427" s="322"/>
      <c r="BG427" s="322"/>
      <c r="BH427" s="322"/>
      <c r="BI427" s="322"/>
      <c r="BJ427" s="322"/>
      <c r="BK427" s="322"/>
      <c r="BL427" s="322"/>
      <c r="BM427" s="322"/>
      <c r="BN427" s="322"/>
      <c r="BO427" s="322"/>
      <c r="BP427" s="322"/>
      <c r="BQ427" s="322"/>
      <c r="BR427" s="322"/>
      <c r="BS427" s="322"/>
      <c r="BT427" s="322"/>
      <c r="BU427" s="322"/>
      <c r="BV427" s="322"/>
      <c r="BW427" s="322"/>
      <c r="BX427" s="322"/>
      <c r="BY427" s="322"/>
      <c r="BZ427" s="322"/>
    </row>
    <row r="428" spans="1:78" ht="15" customHeight="1" x14ac:dyDescent="0.2">
      <c r="A428" s="313" t="str">
        <f t="shared" ref="A428:A445" si="9">CONCATENATE("INDEC-PB - ",B428,C428,D428)</f>
        <v>INDEC-PB - 94920-1</v>
      </c>
      <c r="B428" s="313">
        <v>94920</v>
      </c>
      <c r="C428" s="316" t="s">
        <v>53</v>
      </c>
      <c r="D428" s="313">
        <v>1</v>
      </c>
      <c r="E428" s="343" t="s">
        <v>493</v>
      </c>
      <c r="H428" s="322"/>
      <c r="I428" s="322"/>
      <c r="J428" s="322"/>
      <c r="K428" s="322"/>
      <c r="L428" s="322"/>
      <c r="M428" s="322"/>
      <c r="N428" s="322"/>
      <c r="O428" s="322"/>
      <c r="P428" s="322"/>
      <c r="Q428" s="322"/>
      <c r="R428" s="322"/>
      <c r="S428" s="322"/>
      <c r="T428" s="322"/>
      <c r="U428" s="322"/>
      <c r="V428" s="322"/>
      <c r="W428" s="322"/>
      <c r="X428" s="322"/>
      <c r="Y428" s="322"/>
      <c r="Z428" s="322"/>
      <c r="AA428" s="322"/>
      <c r="AB428" s="322"/>
      <c r="AC428" s="322"/>
      <c r="AD428" s="322"/>
      <c r="AE428" s="322"/>
      <c r="AF428" s="322"/>
      <c r="AG428" s="322"/>
      <c r="AH428" s="322"/>
      <c r="AI428" s="322"/>
      <c r="AJ428" s="322"/>
      <c r="AK428" s="322"/>
      <c r="AL428" s="322"/>
      <c r="AM428" s="322"/>
      <c r="AN428" s="322"/>
      <c r="AO428" s="322"/>
      <c r="AP428" s="322"/>
      <c r="AQ428" s="322"/>
      <c r="AR428" s="322"/>
      <c r="AS428" s="322"/>
      <c r="AT428" s="322"/>
      <c r="AU428" s="322"/>
      <c r="AV428" s="322"/>
      <c r="AW428" s="322"/>
      <c r="AX428" s="322"/>
      <c r="AY428" s="322"/>
      <c r="AZ428" s="322"/>
      <c r="BA428" s="322"/>
      <c r="BB428" s="322"/>
      <c r="BC428" s="322"/>
      <c r="BD428" s="322"/>
      <c r="BE428" s="322"/>
      <c r="BF428" s="322"/>
      <c r="BG428" s="322"/>
      <c r="BH428" s="322"/>
      <c r="BI428" s="322"/>
      <c r="BJ428" s="322"/>
      <c r="BK428" s="322"/>
      <c r="BL428" s="322"/>
      <c r="BM428" s="322"/>
      <c r="BN428" s="322"/>
      <c r="BO428" s="322"/>
      <c r="BP428" s="322"/>
      <c r="BQ428" s="322"/>
      <c r="BR428" s="322"/>
      <c r="BS428" s="322"/>
      <c r="BT428" s="322"/>
      <c r="BU428" s="322"/>
      <c r="BV428" s="322"/>
      <c r="BW428" s="322"/>
      <c r="BX428" s="322"/>
      <c r="BY428" s="322"/>
      <c r="BZ428" s="322"/>
    </row>
    <row r="429" spans="1:78" ht="15" customHeight="1" x14ac:dyDescent="0.2">
      <c r="A429" s="313" t="str">
        <f t="shared" si="9"/>
        <v>INDEC-PB - 91223-1</v>
      </c>
      <c r="B429" s="313">
        <v>91223</v>
      </c>
      <c r="C429" s="316" t="s">
        <v>53</v>
      </c>
      <c r="D429" s="313">
        <v>1</v>
      </c>
      <c r="E429" s="343" t="s">
        <v>494</v>
      </c>
      <c r="H429" s="322"/>
      <c r="I429" s="322"/>
      <c r="J429" s="322"/>
      <c r="K429" s="322"/>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c r="AL429" s="322"/>
      <c r="AM429" s="322"/>
      <c r="AN429" s="322"/>
      <c r="AO429" s="322"/>
      <c r="AP429" s="322"/>
      <c r="AQ429" s="322"/>
      <c r="AR429" s="322"/>
      <c r="AS429" s="322"/>
      <c r="AT429" s="322"/>
      <c r="AU429" s="322"/>
      <c r="AV429" s="322"/>
      <c r="AW429" s="322"/>
      <c r="AX429" s="322"/>
      <c r="AY429" s="322"/>
      <c r="AZ429" s="322"/>
      <c r="BA429" s="322"/>
      <c r="BB429" s="322"/>
      <c r="BC429" s="322"/>
      <c r="BD429" s="322"/>
      <c r="BE429" s="322"/>
      <c r="BF429" s="322"/>
      <c r="BG429" s="322"/>
      <c r="BH429" s="322"/>
      <c r="BI429" s="322"/>
      <c r="BJ429" s="322"/>
      <c r="BK429" s="322"/>
      <c r="BL429" s="322"/>
      <c r="BM429" s="322"/>
      <c r="BN429" s="322"/>
      <c r="BO429" s="322"/>
      <c r="BP429" s="322"/>
      <c r="BQ429" s="322"/>
      <c r="BR429" s="322"/>
      <c r="BS429" s="322"/>
      <c r="BT429" s="322"/>
      <c r="BU429" s="322"/>
      <c r="BV429" s="322"/>
      <c r="BW429" s="322"/>
      <c r="BX429" s="322"/>
      <c r="BY429" s="322"/>
      <c r="BZ429" s="322"/>
    </row>
    <row r="430" spans="1:78" ht="15" customHeight="1" x14ac:dyDescent="0.2">
      <c r="A430" s="313" t="str">
        <f t="shared" si="9"/>
        <v>INDEC-PB - 91211-11</v>
      </c>
      <c r="B430" s="313">
        <v>91211</v>
      </c>
      <c r="C430" s="316" t="s">
        <v>53</v>
      </c>
      <c r="D430" s="313">
        <v>11</v>
      </c>
      <c r="E430" s="343" t="s">
        <v>495</v>
      </c>
      <c r="G430" s="316" t="s">
        <v>1474</v>
      </c>
      <c r="H430" s="322"/>
      <c r="I430" s="322"/>
      <c r="J430" s="322"/>
      <c r="K430" s="322"/>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c r="AL430" s="322"/>
      <c r="AM430" s="322"/>
      <c r="AN430" s="322"/>
      <c r="AO430" s="322"/>
      <c r="AP430" s="322"/>
      <c r="AQ430" s="322"/>
      <c r="AR430" s="322"/>
      <c r="AS430" s="322"/>
      <c r="AT430" s="322"/>
      <c r="AU430" s="322"/>
      <c r="AV430" s="322"/>
      <c r="AW430" s="322"/>
      <c r="AX430" s="322"/>
      <c r="AY430" s="322"/>
      <c r="AZ430" s="322"/>
      <c r="BA430" s="322"/>
      <c r="BB430" s="322"/>
      <c r="BC430" s="322"/>
      <c r="BD430" s="322"/>
      <c r="BE430" s="322"/>
      <c r="BF430" s="322"/>
      <c r="BG430" s="322"/>
      <c r="BH430" s="322"/>
      <c r="BI430" s="322"/>
      <c r="BJ430" s="322"/>
      <c r="BK430" s="322"/>
      <c r="BL430" s="322"/>
      <c r="BM430" s="322"/>
      <c r="BN430" s="322"/>
      <c r="BO430" s="322"/>
      <c r="BP430" s="322"/>
      <c r="BQ430" s="322"/>
      <c r="BR430" s="322"/>
      <c r="BS430" s="322"/>
      <c r="BT430" s="322"/>
      <c r="BU430" s="322"/>
      <c r="BV430" s="322"/>
      <c r="BW430" s="322"/>
      <c r="BX430" s="322"/>
      <c r="BY430" s="322"/>
      <c r="BZ430" s="322"/>
    </row>
    <row r="431" spans="1:78" ht="15" customHeight="1" x14ac:dyDescent="0.2">
      <c r="A431" s="313" t="str">
        <f t="shared" si="9"/>
        <v>INDEC-PB - 91211-1</v>
      </c>
      <c r="B431" s="313">
        <v>91211</v>
      </c>
      <c r="C431" s="316" t="s">
        <v>53</v>
      </c>
      <c r="D431" s="313">
        <v>1</v>
      </c>
      <c r="E431" s="343" t="s">
        <v>496</v>
      </c>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2"/>
      <c r="AD431" s="322"/>
      <c r="AE431" s="322"/>
      <c r="AF431" s="322"/>
      <c r="AG431" s="322"/>
      <c r="AH431" s="322"/>
      <c r="AI431" s="322"/>
      <c r="AJ431" s="322"/>
      <c r="AK431" s="322"/>
      <c r="AL431" s="322"/>
      <c r="AM431" s="322"/>
      <c r="AN431" s="322"/>
      <c r="AO431" s="322"/>
      <c r="AP431" s="322"/>
      <c r="AQ431" s="322"/>
      <c r="AR431" s="322"/>
      <c r="AS431" s="322"/>
      <c r="AT431" s="322"/>
      <c r="AU431" s="322"/>
      <c r="AV431" s="322"/>
      <c r="AW431" s="322"/>
      <c r="AX431" s="322"/>
      <c r="AY431" s="322"/>
      <c r="AZ431" s="322"/>
      <c r="BA431" s="322"/>
      <c r="BB431" s="322"/>
      <c r="BC431" s="322"/>
      <c r="BD431" s="322"/>
      <c r="BE431" s="322"/>
      <c r="BF431" s="322"/>
      <c r="BG431" s="322"/>
      <c r="BH431" s="322"/>
      <c r="BI431" s="322"/>
      <c r="BJ431" s="322"/>
      <c r="BK431" s="322"/>
      <c r="BL431" s="322"/>
      <c r="BM431" s="322"/>
      <c r="BN431" s="322"/>
      <c r="BO431" s="322"/>
      <c r="BP431" s="322"/>
      <c r="BQ431" s="322"/>
      <c r="BR431" s="322"/>
      <c r="BS431" s="322"/>
      <c r="BT431" s="322"/>
      <c r="BU431" s="322"/>
      <c r="BV431" s="322"/>
      <c r="BW431" s="322"/>
      <c r="BX431" s="322"/>
      <c r="BY431" s="322"/>
      <c r="BZ431" s="322"/>
    </row>
    <row r="432" spans="1:78" s="326" customFormat="1" ht="15" customHeight="1" x14ac:dyDescent="0.2">
      <c r="A432" s="324" t="str">
        <f t="shared" si="9"/>
        <v>INDEC-PB - 91511-1</v>
      </c>
      <c r="B432" s="324">
        <v>91511</v>
      </c>
      <c r="C432" s="326" t="s">
        <v>53</v>
      </c>
      <c r="D432" s="324">
        <v>1</v>
      </c>
      <c r="E432" s="344" t="s">
        <v>497</v>
      </c>
      <c r="G432" s="326" t="s">
        <v>1475</v>
      </c>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c r="AH432" s="327"/>
      <c r="AI432" s="327"/>
      <c r="AJ432" s="327"/>
      <c r="AK432" s="327"/>
      <c r="AL432" s="327"/>
      <c r="AM432" s="327"/>
      <c r="AN432" s="327"/>
      <c r="AO432" s="327"/>
      <c r="AP432" s="327"/>
      <c r="AQ432" s="327"/>
      <c r="AR432" s="327"/>
      <c r="AS432" s="327"/>
      <c r="AT432" s="327"/>
      <c r="AU432" s="327"/>
      <c r="AV432" s="327"/>
      <c r="AW432" s="327"/>
      <c r="AX432" s="327"/>
      <c r="AY432" s="327"/>
      <c r="AZ432" s="327"/>
      <c r="BA432" s="327"/>
      <c r="BB432" s="327"/>
      <c r="BC432" s="327"/>
      <c r="BD432" s="327"/>
      <c r="BE432" s="327"/>
      <c r="BF432" s="327"/>
      <c r="BG432" s="327"/>
      <c r="BH432" s="327"/>
      <c r="BI432" s="327"/>
      <c r="BJ432" s="327"/>
      <c r="BK432" s="327"/>
      <c r="BL432" s="327"/>
      <c r="BM432" s="327"/>
      <c r="BN432" s="327"/>
      <c r="BO432" s="327"/>
      <c r="BP432" s="327"/>
      <c r="BQ432" s="327"/>
      <c r="BR432" s="327"/>
      <c r="BS432" s="327"/>
      <c r="BT432" s="327"/>
      <c r="BU432" s="327"/>
      <c r="BV432" s="327"/>
      <c r="BW432" s="327"/>
      <c r="BX432" s="327"/>
      <c r="BY432" s="327"/>
      <c r="BZ432" s="327"/>
    </row>
    <row r="433" spans="1:78" ht="15" customHeight="1" x14ac:dyDescent="0.2">
      <c r="A433" s="313" t="str">
        <f t="shared" si="9"/>
        <v>INDEC-PB - 91547-1</v>
      </c>
      <c r="B433" s="313">
        <v>91547</v>
      </c>
      <c r="C433" s="316" t="s">
        <v>53</v>
      </c>
      <c r="D433" s="313">
        <v>1</v>
      </c>
      <c r="E433" s="343" t="s">
        <v>498</v>
      </c>
      <c r="H433" s="322"/>
      <c r="I433" s="322"/>
      <c r="J433" s="322"/>
      <c r="K433" s="322"/>
      <c r="L433" s="322"/>
      <c r="M433" s="322"/>
      <c r="N433" s="322"/>
      <c r="O433" s="322"/>
      <c r="P433" s="322"/>
      <c r="Q433" s="322"/>
      <c r="R433" s="322"/>
      <c r="S433" s="322"/>
      <c r="T433" s="322"/>
      <c r="U433" s="322"/>
      <c r="V433" s="322"/>
      <c r="W433" s="322"/>
      <c r="X433" s="322"/>
      <c r="Y433" s="322"/>
      <c r="Z433" s="322"/>
      <c r="AA433" s="322"/>
      <c r="AB433" s="322"/>
      <c r="AC433" s="322"/>
      <c r="AD433" s="322"/>
      <c r="AE433" s="322"/>
      <c r="AF433" s="322"/>
      <c r="AG433" s="322"/>
      <c r="AH433" s="322"/>
      <c r="AI433" s="322"/>
      <c r="AJ433" s="322"/>
      <c r="AK433" s="322"/>
      <c r="AL433" s="322"/>
      <c r="AM433" s="322"/>
      <c r="AN433" s="322"/>
      <c r="AO433" s="322"/>
      <c r="AP433" s="322"/>
      <c r="AQ433" s="322"/>
      <c r="AR433" s="322"/>
      <c r="AS433" s="322"/>
      <c r="AT433" s="322"/>
      <c r="AU433" s="322"/>
      <c r="AV433" s="322"/>
      <c r="AW433" s="322"/>
      <c r="AX433" s="322"/>
      <c r="AY433" s="322"/>
      <c r="AZ433" s="322"/>
      <c r="BA433" s="322"/>
      <c r="BB433" s="322"/>
      <c r="BC433" s="322"/>
      <c r="BD433" s="322"/>
      <c r="BE433" s="322"/>
      <c r="BF433" s="322"/>
      <c r="BG433" s="322"/>
      <c r="BH433" s="322"/>
      <c r="BI433" s="322"/>
      <c r="BJ433" s="322"/>
      <c r="BK433" s="322"/>
      <c r="BL433" s="322"/>
      <c r="BM433" s="322"/>
      <c r="BN433" s="322"/>
      <c r="BO433" s="322"/>
      <c r="BP433" s="322"/>
      <c r="BQ433" s="322"/>
      <c r="BR433" s="322"/>
      <c r="BS433" s="322"/>
      <c r="BT433" s="322"/>
      <c r="BU433" s="322"/>
      <c r="BV433" s="322"/>
      <c r="BW433" s="322"/>
      <c r="BX433" s="322"/>
      <c r="BY433" s="322"/>
      <c r="BZ433" s="322"/>
    </row>
    <row r="434" spans="1:78" ht="15" customHeight="1" x14ac:dyDescent="0.2">
      <c r="A434" s="313" t="str">
        <f t="shared" si="9"/>
        <v>INDEC-PB - 81100-1</v>
      </c>
      <c r="B434" s="313">
        <v>81100</v>
      </c>
      <c r="C434" s="316" t="s">
        <v>53</v>
      </c>
      <c r="D434" s="313">
        <v>1</v>
      </c>
      <c r="E434" s="343" t="s">
        <v>499</v>
      </c>
      <c r="H434" s="322"/>
      <c r="I434" s="322"/>
      <c r="J434" s="322"/>
      <c r="K434" s="322"/>
      <c r="L434" s="322"/>
      <c r="M434" s="322"/>
      <c r="N434" s="322"/>
      <c r="O434" s="322"/>
      <c r="P434" s="322"/>
      <c r="Q434" s="322"/>
      <c r="R434" s="322"/>
      <c r="S434" s="322"/>
      <c r="T434" s="322"/>
      <c r="U434" s="322"/>
      <c r="V434" s="322"/>
      <c r="W434" s="322"/>
      <c r="X434" s="322"/>
      <c r="Y434" s="322"/>
      <c r="Z434" s="322"/>
      <c r="AA434" s="322"/>
      <c r="AB434" s="322"/>
      <c r="AC434" s="322"/>
      <c r="AD434" s="322"/>
      <c r="AE434" s="322"/>
      <c r="AF434" s="322"/>
      <c r="AG434" s="322"/>
      <c r="AH434" s="322"/>
      <c r="AI434" s="322"/>
      <c r="AJ434" s="322"/>
      <c r="AK434" s="322"/>
      <c r="AL434" s="322"/>
      <c r="AM434" s="322"/>
      <c r="AN434" s="322"/>
      <c r="AO434" s="322"/>
      <c r="AP434" s="322"/>
      <c r="AQ434" s="322"/>
      <c r="AR434" s="322"/>
      <c r="AS434" s="322"/>
      <c r="AT434" s="322"/>
      <c r="AU434" s="322"/>
      <c r="AV434" s="322"/>
      <c r="AW434" s="322"/>
      <c r="AX434" s="322"/>
      <c r="AY434" s="322"/>
      <c r="AZ434" s="322"/>
      <c r="BA434" s="322"/>
      <c r="BB434" s="322"/>
      <c r="BC434" s="322"/>
      <c r="BD434" s="322"/>
      <c r="BE434" s="322"/>
      <c r="BF434" s="322"/>
      <c r="BG434" s="322"/>
      <c r="BH434" s="322"/>
      <c r="BI434" s="322"/>
      <c r="BJ434" s="322"/>
      <c r="BK434" s="322"/>
      <c r="BL434" s="322"/>
      <c r="BM434" s="322"/>
      <c r="BN434" s="322"/>
      <c r="BO434" s="322"/>
      <c r="BP434" s="322"/>
      <c r="BQ434" s="322"/>
      <c r="BR434" s="322"/>
      <c r="BS434" s="322"/>
      <c r="BT434" s="322"/>
      <c r="BU434" s="322"/>
      <c r="BV434" s="322"/>
      <c r="BW434" s="322"/>
      <c r="BX434" s="322"/>
      <c r="BY434" s="322"/>
      <c r="BZ434" s="322"/>
    </row>
    <row r="435" spans="1:78" s="326" customFormat="1" ht="15" customHeight="1" x14ac:dyDescent="0.2">
      <c r="A435" s="324" t="str">
        <f t="shared" si="9"/>
        <v>INDEC-PB - 91601-2</v>
      </c>
      <c r="B435" s="324">
        <v>91601</v>
      </c>
      <c r="C435" s="326" t="s">
        <v>53</v>
      </c>
      <c r="D435" s="324">
        <v>2</v>
      </c>
      <c r="E435" s="344" t="s">
        <v>500</v>
      </c>
      <c r="G435" s="326" t="s">
        <v>1475</v>
      </c>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c r="AH435" s="327"/>
      <c r="AI435" s="327"/>
      <c r="AJ435" s="327"/>
      <c r="AK435" s="327"/>
      <c r="AL435" s="327"/>
      <c r="AM435" s="327"/>
      <c r="AN435" s="327"/>
      <c r="AO435" s="327"/>
      <c r="AP435" s="327"/>
      <c r="AQ435" s="327"/>
      <c r="AR435" s="327"/>
      <c r="AS435" s="327"/>
      <c r="AT435" s="327"/>
      <c r="AU435" s="327"/>
      <c r="AV435" s="327"/>
      <c r="AW435" s="327"/>
      <c r="AX435" s="327"/>
      <c r="AY435" s="327"/>
      <c r="AZ435" s="327"/>
      <c r="BA435" s="327"/>
      <c r="BB435" s="327"/>
      <c r="BC435" s="327"/>
      <c r="BD435" s="327"/>
      <c r="BE435" s="327"/>
      <c r="BF435" s="327"/>
      <c r="BG435" s="327"/>
      <c r="BH435" s="327"/>
      <c r="BI435" s="327"/>
      <c r="BJ435" s="327"/>
      <c r="BK435" s="327"/>
      <c r="BL435" s="327"/>
      <c r="BM435" s="327"/>
      <c r="BN435" s="327"/>
      <c r="BO435" s="327"/>
      <c r="BP435" s="327"/>
      <c r="BQ435" s="327"/>
      <c r="BR435" s="327"/>
      <c r="BS435" s="327"/>
      <c r="BT435" s="327"/>
      <c r="BU435" s="327"/>
      <c r="BV435" s="327"/>
      <c r="BW435" s="327"/>
      <c r="BX435" s="327"/>
      <c r="BY435" s="327"/>
      <c r="BZ435" s="327"/>
    </row>
    <row r="436" spans="1:78" ht="15" customHeight="1" x14ac:dyDescent="0.2">
      <c r="A436" s="313" t="str">
        <f t="shared" si="9"/>
        <v>INDEC-PB - 94214-1</v>
      </c>
      <c r="B436" s="313">
        <v>94214</v>
      </c>
      <c r="C436" s="316" t="s">
        <v>53</v>
      </c>
      <c r="D436" s="313">
        <v>1</v>
      </c>
      <c r="E436" s="343" t="s">
        <v>501</v>
      </c>
      <c r="H436" s="322"/>
      <c r="I436" s="322"/>
      <c r="J436" s="322"/>
      <c r="K436" s="322"/>
      <c r="L436" s="322"/>
      <c r="M436" s="322"/>
      <c r="N436" s="322"/>
      <c r="O436" s="322"/>
      <c r="P436" s="322"/>
      <c r="Q436" s="322"/>
      <c r="R436" s="322"/>
      <c r="S436" s="322"/>
      <c r="T436" s="322"/>
      <c r="U436" s="322"/>
      <c r="V436" s="322"/>
      <c r="W436" s="322"/>
      <c r="X436" s="322"/>
      <c r="Y436" s="322"/>
      <c r="Z436" s="322"/>
      <c r="AA436" s="322"/>
      <c r="AB436" s="322"/>
      <c r="AC436" s="322"/>
      <c r="AD436" s="322"/>
      <c r="AE436" s="322"/>
      <c r="AF436" s="322"/>
      <c r="AG436" s="322"/>
      <c r="AH436" s="322"/>
      <c r="AI436" s="322"/>
      <c r="AJ436" s="322"/>
      <c r="AK436" s="322"/>
      <c r="AL436" s="322"/>
      <c r="AM436" s="322"/>
      <c r="AN436" s="322"/>
      <c r="AO436" s="322"/>
      <c r="AP436" s="322"/>
      <c r="AQ436" s="322"/>
      <c r="AR436" s="322"/>
      <c r="AS436" s="322"/>
      <c r="AT436" s="322"/>
      <c r="AU436" s="322"/>
      <c r="AV436" s="322"/>
      <c r="AW436" s="322"/>
      <c r="AX436" s="322"/>
      <c r="AY436" s="322"/>
      <c r="AZ436" s="322"/>
      <c r="BA436" s="322"/>
      <c r="BB436" s="322"/>
      <c r="BC436" s="322"/>
      <c r="BD436" s="322"/>
      <c r="BE436" s="322"/>
      <c r="BF436" s="322"/>
      <c r="BG436" s="322"/>
      <c r="BH436" s="322"/>
      <c r="BI436" s="322"/>
      <c r="BJ436" s="322"/>
      <c r="BK436" s="322"/>
      <c r="BL436" s="322"/>
      <c r="BM436" s="322"/>
      <c r="BN436" s="322"/>
      <c r="BO436" s="322"/>
      <c r="BP436" s="322"/>
      <c r="BQ436" s="322"/>
      <c r="BR436" s="322"/>
      <c r="BS436" s="322"/>
      <c r="BT436" s="322"/>
      <c r="BU436" s="322"/>
      <c r="BV436" s="322"/>
      <c r="BW436" s="322"/>
      <c r="BX436" s="322"/>
      <c r="BY436" s="322"/>
      <c r="BZ436" s="322"/>
    </row>
    <row r="437" spans="1:78" ht="15" customHeight="1" x14ac:dyDescent="0.2">
      <c r="A437" s="313" t="str">
        <f t="shared" si="9"/>
        <v>INDEC-PB - 94216-1</v>
      </c>
      <c r="B437" s="313">
        <v>94216</v>
      </c>
      <c r="C437" s="316" t="s">
        <v>53</v>
      </c>
      <c r="D437" s="313">
        <v>1</v>
      </c>
      <c r="E437" s="343" t="s">
        <v>502</v>
      </c>
      <c r="G437" s="316" t="s">
        <v>1476</v>
      </c>
      <c r="H437" s="322"/>
      <c r="I437" s="322"/>
      <c r="J437" s="322"/>
      <c r="K437" s="322"/>
      <c r="L437" s="322"/>
      <c r="M437" s="322"/>
      <c r="N437" s="322"/>
      <c r="O437" s="322"/>
      <c r="P437" s="322"/>
      <c r="Q437" s="322"/>
      <c r="R437" s="322"/>
      <c r="S437" s="322"/>
      <c r="T437" s="322"/>
      <c r="U437" s="322"/>
      <c r="V437" s="322"/>
      <c r="W437" s="322"/>
      <c r="X437" s="322"/>
      <c r="Y437" s="322"/>
      <c r="Z437" s="322"/>
      <c r="AA437" s="322"/>
      <c r="AB437" s="322"/>
      <c r="AC437" s="322"/>
      <c r="AD437" s="322"/>
      <c r="AE437" s="322"/>
      <c r="AF437" s="322"/>
      <c r="AG437" s="322"/>
      <c r="AH437" s="322"/>
      <c r="AI437" s="322"/>
      <c r="AJ437" s="322"/>
      <c r="AK437" s="322"/>
      <c r="AL437" s="322"/>
      <c r="AM437" s="322"/>
      <c r="AN437" s="322"/>
      <c r="AO437" s="322"/>
      <c r="AP437" s="322"/>
      <c r="AQ437" s="322"/>
      <c r="AR437" s="322"/>
      <c r="AS437" s="322"/>
      <c r="AT437" s="322"/>
      <c r="AU437" s="322"/>
      <c r="AV437" s="322"/>
      <c r="AW437" s="322"/>
      <c r="AX437" s="322"/>
      <c r="AY437" s="322"/>
      <c r="AZ437" s="322"/>
      <c r="BA437" s="322"/>
      <c r="BB437" s="322"/>
      <c r="BC437" s="322"/>
      <c r="BD437" s="322"/>
      <c r="BE437" s="322"/>
      <c r="BF437" s="322"/>
      <c r="BG437" s="322"/>
      <c r="BH437" s="322"/>
      <c r="BI437" s="322"/>
      <c r="BJ437" s="322"/>
      <c r="BK437" s="322"/>
      <c r="BL437" s="322"/>
      <c r="BM437" s="322"/>
      <c r="BN437" s="322"/>
      <c r="BO437" s="322"/>
      <c r="BP437" s="322"/>
      <c r="BQ437" s="322"/>
      <c r="BR437" s="322"/>
      <c r="BS437" s="322"/>
      <c r="BT437" s="322"/>
      <c r="BU437" s="322"/>
      <c r="BV437" s="322"/>
      <c r="BW437" s="322"/>
      <c r="BX437" s="322"/>
      <c r="BY437" s="322"/>
      <c r="BZ437" s="322"/>
    </row>
    <row r="438" spans="1:78" s="326" customFormat="1" ht="15" customHeight="1" x14ac:dyDescent="0.2">
      <c r="A438" s="324" t="str">
        <f t="shared" si="9"/>
        <v>INDEC-PB - 93310-2</v>
      </c>
      <c r="B438" s="324">
        <v>93310</v>
      </c>
      <c r="C438" s="326" t="s">
        <v>53</v>
      </c>
      <c r="D438" s="324">
        <v>2</v>
      </c>
      <c r="E438" s="344" t="s">
        <v>503</v>
      </c>
      <c r="G438" s="326" t="s">
        <v>1477</v>
      </c>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c r="AH438" s="327"/>
      <c r="AI438" s="327"/>
      <c r="AJ438" s="327"/>
      <c r="AK438" s="327"/>
      <c r="AL438" s="327"/>
      <c r="AM438" s="327"/>
      <c r="AN438" s="327"/>
      <c r="AO438" s="327"/>
      <c r="AP438" s="327"/>
      <c r="AQ438" s="327"/>
      <c r="AR438" s="327"/>
      <c r="AS438" s="327"/>
      <c r="AT438" s="327"/>
      <c r="AU438" s="327"/>
      <c r="AV438" s="327"/>
      <c r="AW438" s="327"/>
      <c r="AX438" s="327"/>
      <c r="AY438" s="327"/>
      <c r="AZ438" s="327"/>
      <c r="BA438" s="327"/>
      <c r="BB438" s="327"/>
      <c r="BC438" s="327"/>
      <c r="BD438" s="327"/>
      <c r="BE438" s="327"/>
      <c r="BF438" s="327"/>
      <c r="BG438" s="327"/>
      <c r="BH438" s="327"/>
      <c r="BI438" s="327"/>
      <c r="BJ438" s="327"/>
      <c r="BK438" s="327"/>
      <c r="BL438" s="327"/>
      <c r="BM438" s="327"/>
      <c r="BN438" s="327"/>
      <c r="BO438" s="327"/>
      <c r="BP438" s="327"/>
      <c r="BQ438" s="327"/>
      <c r="BR438" s="327"/>
      <c r="BS438" s="327"/>
      <c r="BT438" s="327"/>
      <c r="BU438" s="327"/>
      <c r="BV438" s="327"/>
      <c r="BW438" s="327"/>
      <c r="BX438" s="327"/>
      <c r="BY438" s="327"/>
      <c r="BZ438" s="327"/>
    </row>
    <row r="439" spans="1:78" ht="15" customHeight="1" x14ac:dyDescent="0.2">
      <c r="A439" s="313" t="str">
        <f t="shared" si="9"/>
        <v>INDEC-PB - 82129-1</v>
      </c>
      <c r="B439" s="313">
        <v>82129</v>
      </c>
      <c r="C439" s="316" t="s">
        <v>53</v>
      </c>
      <c r="D439" s="313">
        <v>1</v>
      </c>
      <c r="E439" s="343" t="s">
        <v>504</v>
      </c>
      <c r="H439" s="322"/>
      <c r="I439" s="322"/>
      <c r="J439" s="322"/>
      <c r="K439" s="322"/>
      <c r="L439" s="322"/>
      <c r="M439" s="322"/>
      <c r="N439" s="322"/>
      <c r="O439" s="322"/>
      <c r="P439" s="322"/>
      <c r="Q439" s="322"/>
      <c r="R439" s="322"/>
      <c r="S439" s="322"/>
      <c r="T439" s="322"/>
      <c r="U439" s="322"/>
      <c r="V439" s="322"/>
      <c r="W439" s="322"/>
      <c r="X439" s="322"/>
      <c r="Y439" s="322"/>
      <c r="Z439" s="322"/>
      <c r="AA439" s="322"/>
      <c r="AB439" s="322"/>
      <c r="AC439" s="322"/>
      <c r="AD439" s="322"/>
      <c r="AE439" s="322"/>
      <c r="AF439" s="322"/>
      <c r="AG439" s="322"/>
      <c r="AH439" s="322"/>
      <c r="AI439" s="322"/>
      <c r="AJ439" s="322"/>
      <c r="AK439" s="322"/>
      <c r="AL439" s="322"/>
      <c r="AM439" s="322"/>
      <c r="AN439" s="322"/>
      <c r="AO439" s="322"/>
      <c r="AP439" s="322"/>
      <c r="AQ439" s="322"/>
      <c r="AR439" s="322"/>
      <c r="AS439" s="322"/>
      <c r="AT439" s="322"/>
      <c r="AU439" s="322"/>
      <c r="AV439" s="322"/>
      <c r="AW439" s="322"/>
      <c r="AX439" s="322"/>
      <c r="AY439" s="322"/>
      <c r="AZ439" s="322"/>
      <c r="BA439" s="322"/>
      <c r="BB439" s="322"/>
      <c r="BC439" s="322"/>
      <c r="BD439" s="322"/>
      <c r="BE439" s="322"/>
      <c r="BF439" s="322"/>
      <c r="BG439" s="322"/>
      <c r="BH439" s="322"/>
      <c r="BI439" s="322"/>
      <c r="BJ439" s="322"/>
      <c r="BK439" s="322"/>
      <c r="BL439" s="322"/>
      <c r="BM439" s="322"/>
      <c r="BN439" s="322"/>
      <c r="BO439" s="322"/>
      <c r="BP439" s="322"/>
      <c r="BQ439" s="322"/>
      <c r="BR439" s="322"/>
      <c r="BS439" s="322"/>
      <c r="BT439" s="322"/>
      <c r="BU439" s="322"/>
      <c r="BV439" s="322"/>
      <c r="BW439" s="322"/>
      <c r="BX439" s="322"/>
      <c r="BY439" s="322"/>
      <c r="BZ439" s="322"/>
    </row>
    <row r="440" spans="1:78" s="326" customFormat="1" ht="15" customHeight="1" x14ac:dyDescent="0.2">
      <c r="A440" s="324" t="str">
        <f t="shared" si="9"/>
        <v>INDEC-PB - 91251-1</v>
      </c>
      <c r="B440" s="324">
        <v>91251</v>
      </c>
      <c r="C440" s="326" t="s">
        <v>53</v>
      </c>
      <c r="D440" s="324">
        <v>1</v>
      </c>
      <c r="E440" s="344" t="s">
        <v>505</v>
      </c>
      <c r="G440" s="326" t="s">
        <v>1474</v>
      </c>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c r="AH440" s="327"/>
      <c r="AI440" s="327"/>
      <c r="AJ440" s="327"/>
      <c r="AK440" s="327"/>
      <c r="AL440" s="327"/>
      <c r="AM440" s="327"/>
      <c r="AN440" s="327"/>
      <c r="AO440" s="327"/>
      <c r="AP440" s="327"/>
      <c r="AQ440" s="327"/>
      <c r="AR440" s="327"/>
      <c r="AS440" s="327"/>
      <c r="AT440" s="327"/>
      <c r="AU440" s="327"/>
      <c r="AV440" s="327"/>
      <c r="AW440" s="327"/>
      <c r="AX440" s="327"/>
      <c r="AY440" s="327"/>
      <c r="AZ440" s="327"/>
      <c r="BA440" s="327"/>
      <c r="BB440" s="327"/>
      <c r="BC440" s="327"/>
      <c r="BD440" s="327"/>
      <c r="BE440" s="327"/>
      <c r="BF440" s="327"/>
      <c r="BG440" s="327"/>
      <c r="BH440" s="327"/>
      <c r="BI440" s="327"/>
      <c r="BJ440" s="327"/>
      <c r="BK440" s="327"/>
      <c r="BL440" s="327"/>
      <c r="BM440" s="327"/>
      <c r="BN440" s="327"/>
      <c r="BO440" s="327"/>
      <c r="BP440" s="327"/>
      <c r="BQ440" s="327"/>
      <c r="BR440" s="327"/>
      <c r="BS440" s="327"/>
      <c r="BT440" s="327"/>
      <c r="BU440" s="327"/>
      <c r="BV440" s="327"/>
      <c r="BW440" s="327"/>
      <c r="BX440" s="327"/>
      <c r="BY440" s="327"/>
      <c r="BZ440" s="327"/>
    </row>
    <row r="441" spans="1:78" ht="15" customHeight="1" x14ac:dyDescent="0.2">
      <c r="A441" s="313" t="str">
        <f t="shared" si="9"/>
        <v>INDEC-PB - 93310-1</v>
      </c>
      <c r="B441" s="313">
        <v>93310</v>
      </c>
      <c r="C441" s="316" t="s">
        <v>53</v>
      </c>
      <c r="D441" s="313">
        <v>1</v>
      </c>
      <c r="E441" s="343" t="s">
        <v>506</v>
      </c>
      <c r="H441" s="322"/>
      <c r="I441" s="322"/>
      <c r="J441" s="322"/>
      <c r="K441" s="322"/>
      <c r="L441" s="322"/>
      <c r="M441" s="322"/>
      <c r="N441" s="322"/>
      <c r="O441" s="322"/>
      <c r="P441" s="322"/>
      <c r="Q441" s="322"/>
      <c r="R441" s="322"/>
      <c r="S441" s="322"/>
      <c r="T441" s="322"/>
      <c r="U441" s="322"/>
      <c r="V441" s="322"/>
      <c r="W441" s="322"/>
      <c r="X441" s="322"/>
      <c r="Y441" s="322"/>
      <c r="Z441" s="322"/>
      <c r="AA441" s="322"/>
      <c r="AB441" s="322"/>
      <c r="AC441" s="322"/>
      <c r="AD441" s="322"/>
      <c r="AE441" s="322"/>
      <c r="AF441" s="322"/>
      <c r="AG441" s="322"/>
      <c r="AH441" s="322"/>
      <c r="AI441" s="322"/>
      <c r="AJ441" s="322"/>
      <c r="AK441" s="322"/>
      <c r="AL441" s="322"/>
      <c r="AM441" s="322"/>
      <c r="AN441" s="322"/>
      <c r="AO441" s="322"/>
      <c r="AP441" s="322"/>
      <c r="AQ441" s="322"/>
      <c r="AR441" s="322"/>
      <c r="AS441" s="322"/>
      <c r="AT441" s="322"/>
      <c r="AU441" s="322"/>
      <c r="AV441" s="322"/>
      <c r="AW441" s="322"/>
      <c r="AX441" s="322"/>
      <c r="AY441" s="322"/>
      <c r="AZ441" s="322"/>
      <c r="BA441" s="322"/>
      <c r="BB441" s="322"/>
      <c r="BC441" s="322"/>
      <c r="BD441" s="322"/>
      <c r="BE441" s="322"/>
      <c r="BF441" s="322"/>
      <c r="BG441" s="322"/>
      <c r="BH441" s="322"/>
      <c r="BI441" s="322"/>
      <c r="BJ441" s="322"/>
      <c r="BK441" s="322"/>
      <c r="BL441" s="322"/>
      <c r="BM441" s="322"/>
      <c r="BN441" s="322"/>
      <c r="BO441" s="322"/>
      <c r="BP441" s="322"/>
      <c r="BQ441" s="322"/>
      <c r="BR441" s="322"/>
      <c r="BS441" s="322"/>
      <c r="BT441" s="322"/>
      <c r="BU441" s="322"/>
      <c r="BV441" s="322"/>
      <c r="BW441" s="322"/>
      <c r="BX441" s="322"/>
      <c r="BY441" s="322"/>
      <c r="BZ441" s="322"/>
    </row>
    <row r="442" spans="1:78" s="326" customFormat="1" ht="15" customHeight="1" x14ac:dyDescent="0.2">
      <c r="A442" s="324" t="str">
        <f t="shared" si="9"/>
        <v>INDEC-PB - 84710-1</v>
      </c>
      <c r="B442" s="324">
        <v>84710</v>
      </c>
      <c r="C442" s="326" t="s">
        <v>53</v>
      </c>
      <c r="D442" s="324">
        <v>1</v>
      </c>
      <c r="E442" s="344" t="s">
        <v>507</v>
      </c>
      <c r="G442" s="326" t="s">
        <v>1478</v>
      </c>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c r="AH442" s="327"/>
      <c r="AI442" s="327"/>
      <c r="AJ442" s="327"/>
      <c r="AK442" s="327"/>
      <c r="AL442" s="327"/>
      <c r="AM442" s="327"/>
      <c r="AN442" s="327"/>
      <c r="AO442" s="327"/>
      <c r="AP442" s="327"/>
      <c r="AQ442" s="327"/>
      <c r="AR442" s="327"/>
      <c r="AS442" s="327"/>
      <c r="AT442" s="327"/>
      <c r="AU442" s="327"/>
      <c r="AV442" s="327"/>
      <c r="AW442" s="327"/>
      <c r="AX442" s="327"/>
      <c r="AY442" s="327"/>
      <c r="AZ442" s="327"/>
      <c r="BA442" s="327"/>
      <c r="BB442" s="327"/>
      <c r="BC442" s="327"/>
      <c r="BD442" s="327"/>
      <c r="BE442" s="327"/>
      <c r="BF442" s="327"/>
      <c r="BG442" s="327"/>
      <c r="BH442" s="327"/>
      <c r="BI442" s="327"/>
      <c r="BJ442" s="327"/>
      <c r="BK442" s="327"/>
      <c r="BL442" s="327"/>
      <c r="BM442" s="327"/>
      <c r="BN442" s="327"/>
      <c r="BO442" s="327"/>
      <c r="BP442" s="327"/>
      <c r="BQ442" s="327"/>
      <c r="BR442" s="327"/>
      <c r="BS442" s="327"/>
      <c r="BT442" s="327"/>
      <c r="BU442" s="327"/>
      <c r="BV442" s="327"/>
      <c r="BW442" s="327"/>
      <c r="BX442" s="327"/>
      <c r="BY442" s="327"/>
      <c r="BZ442" s="327"/>
    </row>
    <row r="443" spans="1:78" s="326" customFormat="1" ht="15" customHeight="1" x14ac:dyDescent="0.2">
      <c r="A443" s="324" t="str">
        <f t="shared" si="9"/>
        <v>INDEC-PB - 84740-1</v>
      </c>
      <c r="B443" s="324">
        <v>84740</v>
      </c>
      <c r="C443" s="326" t="s">
        <v>53</v>
      </c>
      <c r="D443" s="324">
        <v>1</v>
      </c>
      <c r="E443" s="344" t="s">
        <v>508</v>
      </c>
      <c r="G443" s="326" t="s">
        <v>1478</v>
      </c>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c r="AI443" s="327"/>
      <c r="AJ443" s="327"/>
      <c r="AK443" s="327"/>
      <c r="AL443" s="327"/>
      <c r="AM443" s="327"/>
      <c r="AN443" s="327"/>
      <c r="AO443" s="327"/>
      <c r="AP443" s="327"/>
      <c r="AQ443" s="327"/>
      <c r="AR443" s="327"/>
      <c r="AS443" s="327"/>
      <c r="AT443" s="327"/>
      <c r="AU443" s="327"/>
      <c r="AV443" s="327"/>
      <c r="AW443" s="327"/>
      <c r="AX443" s="327"/>
      <c r="AY443" s="327"/>
      <c r="AZ443" s="327"/>
      <c r="BA443" s="327"/>
      <c r="BB443" s="327"/>
      <c r="BC443" s="327"/>
      <c r="BD443" s="327"/>
      <c r="BE443" s="327"/>
      <c r="BF443" s="327"/>
      <c r="BG443" s="327"/>
      <c r="BH443" s="327"/>
      <c r="BI443" s="327"/>
      <c r="BJ443" s="327"/>
      <c r="BK443" s="327"/>
      <c r="BL443" s="327"/>
      <c r="BM443" s="327"/>
      <c r="BN443" s="327"/>
      <c r="BO443" s="327"/>
      <c r="BP443" s="327"/>
      <c r="BQ443" s="327"/>
      <c r="BR443" s="327"/>
      <c r="BS443" s="327"/>
      <c r="BT443" s="327"/>
      <c r="BU443" s="327"/>
      <c r="BV443" s="327"/>
      <c r="BW443" s="327"/>
      <c r="BX443" s="327"/>
      <c r="BY443" s="327"/>
      <c r="BZ443" s="327"/>
    </row>
    <row r="444" spans="1:78" s="326" customFormat="1" ht="15" customHeight="1" x14ac:dyDescent="0.2">
      <c r="A444" s="324" t="str">
        <f t="shared" si="9"/>
        <v>INDEC-PB - 84230-1</v>
      </c>
      <c r="B444" s="324">
        <v>84230</v>
      </c>
      <c r="C444" s="326" t="s">
        <v>53</v>
      </c>
      <c r="D444" s="324">
        <v>1</v>
      </c>
      <c r="E444" s="344" t="s">
        <v>509</v>
      </c>
      <c r="G444" s="326" t="s">
        <v>1479</v>
      </c>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c r="AI444" s="327"/>
      <c r="AJ444" s="327"/>
      <c r="AK444" s="327"/>
      <c r="AL444" s="327"/>
      <c r="AM444" s="327"/>
      <c r="AN444" s="327"/>
      <c r="AO444" s="327"/>
      <c r="AP444" s="327"/>
      <c r="AQ444" s="327"/>
      <c r="AR444" s="327"/>
      <c r="AS444" s="327"/>
      <c r="AT444" s="327"/>
      <c r="AU444" s="327"/>
      <c r="AV444" s="327"/>
      <c r="AW444" s="327"/>
      <c r="AX444" s="327"/>
      <c r="AY444" s="327"/>
      <c r="AZ444" s="327"/>
      <c r="BA444" s="327"/>
      <c r="BB444" s="327"/>
      <c r="BC444" s="327"/>
      <c r="BD444" s="327"/>
      <c r="BE444" s="327"/>
      <c r="BF444" s="327"/>
      <c r="BG444" s="327"/>
      <c r="BH444" s="327"/>
      <c r="BI444" s="327"/>
      <c r="BJ444" s="327"/>
      <c r="BK444" s="327"/>
      <c r="BL444" s="327"/>
      <c r="BM444" s="327"/>
      <c r="BN444" s="327"/>
      <c r="BO444" s="327"/>
      <c r="BP444" s="327"/>
      <c r="BQ444" s="327"/>
      <c r="BR444" s="327"/>
      <c r="BS444" s="327"/>
      <c r="BT444" s="327"/>
      <c r="BU444" s="327"/>
      <c r="BV444" s="327"/>
      <c r="BW444" s="327"/>
      <c r="BX444" s="327"/>
      <c r="BY444" s="327"/>
      <c r="BZ444" s="327"/>
    </row>
    <row r="445" spans="1:78" ht="15" customHeight="1" x14ac:dyDescent="0.2">
      <c r="A445" s="313" t="str">
        <f t="shared" si="9"/>
        <v>INDEC-PB - 85490-1</v>
      </c>
      <c r="B445" s="313">
        <v>85490</v>
      </c>
      <c r="C445" s="316" t="s">
        <v>53</v>
      </c>
      <c r="D445" s="313">
        <v>1</v>
      </c>
      <c r="E445" s="343" t="s">
        <v>510</v>
      </c>
      <c r="G445" s="316" t="s">
        <v>1480</v>
      </c>
      <c r="H445" s="322"/>
      <c r="I445" s="322"/>
      <c r="J445" s="322"/>
      <c r="K445" s="322"/>
      <c r="L445" s="322"/>
      <c r="M445" s="322"/>
      <c r="N445" s="322"/>
      <c r="O445" s="322"/>
      <c r="P445" s="322"/>
      <c r="Q445" s="322"/>
      <c r="R445" s="322"/>
      <c r="S445" s="322"/>
      <c r="T445" s="322"/>
      <c r="U445" s="322"/>
      <c r="V445" s="322"/>
      <c r="W445" s="322"/>
      <c r="X445" s="322"/>
      <c r="Y445" s="322"/>
      <c r="Z445" s="322"/>
      <c r="AA445" s="322"/>
      <c r="AB445" s="322"/>
      <c r="AC445" s="322"/>
      <c r="AD445" s="322"/>
      <c r="AE445" s="322"/>
      <c r="AF445" s="322"/>
      <c r="AG445" s="322"/>
      <c r="AH445" s="322"/>
      <c r="AI445" s="322"/>
      <c r="AJ445" s="322"/>
      <c r="AK445" s="322"/>
      <c r="AL445" s="322"/>
      <c r="AM445" s="322"/>
      <c r="AN445" s="322"/>
      <c r="AO445" s="322"/>
      <c r="AP445" s="322"/>
      <c r="AQ445" s="322"/>
      <c r="AR445" s="322"/>
      <c r="AS445" s="322"/>
      <c r="AT445" s="322"/>
      <c r="AU445" s="322"/>
      <c r="AV445" s="322"/>
      <c r="AW445" s="322"/>
      <c r="AX445" s="322"/>
      <c r="AY445" s="322"/>
      <c r="AZ445" s="322"/>
      <c r="BA445" s="322"/>
      <c r="BB445" s="322"/>
      <c r="BC445" s="322"/>
      <c r="BD445" s="322"/>
      <c r="BE445" s="322"/>
      <c r="BF445" s="322"/>
      <c r="BG445" s="322"/>
      <c r="BH445" s="322"/>
      <c r="BI445" s="322"/>
      <c r="BJ445" s="322"/>
      <c r="BK445" s="322"/>
      <c r="BL445" s="322"/>
      <c r="BM445" s="322"/>
      <c r="BN445" s="322"/>
      <c r="BO445" s="322"/>
      <c r="BP445" s="322"/>
      <c r="BQ445" s="322"/>
      <c r="BR445" s="322"/>
      <c r="BS445" s="322"/>
      <c r="BT445" s="322"/>
      <c r="BU445" s="322"/>
      <c r="BV445" s="322"/>
      <c r="BW445" s="322"/>
      <c r="BX445" s="322"/>
      <c r="BY445" s="322"/>
      <c r="BZ445" s="322"/>
    </row>
    <row r="446" spans="1:78" ht="15" customHeight="1" x14ac:dyDescent="0.2">
      <c r="H446" s="322"/>
      <c r="I446" s="322"/>
      <c r="J446" s="322"/>
      <c r="K446" s="322"/>
      <c r="L446" s="322"/>
      <c r="M446" s="322"/>
      <c r="N446" s="322"/>
      <c r="O446" s="322"/>
      <c r="P446" s="322"/>
      <c r="Q446" s="322"/>
      <c r="R446" s="322"/>
      <c r="S446" s="322"/>
      <c r="T446" s="322"/>
      <c r="U446" s="322"/>
      <c r="V446" s="322"/>
      <c r="W446" s="322"/>
      <c r="X446" s="322"/>
      <c r="Y446" s="322"/>
      <c r="Z446" s="322"/>
      <c r="AA446" s="322"/>
      <c r="AB446" s="322"/>
      <c r="AC446" s="322"/>
      <c r="AD446" s="322"/>
      <c r="AE446" s="322"/>
      <c r="AF446" s="322"/>
      <c r="AG446" s="322"/>
      <c r="AH446" s="322"/>
      <c r="AI446" s="322"/>
      <c r="AJ446" s="322"/>
      <c r="AK446" s="322"/>
      <c r="AL446" s="322"/>
      <c r="AM446" s="322"/>
      <c r="AN446" s="322"/>
      <c r="AO446" s="322"/>
      <c r="AP446" s="322"/>
      <c r="AQ446" s="322"/>
      <c r="AR446" s="322"/>
      <c r="AS446" s="322"/>
      <c r="AT446" s="322"/>
      <c r="AU446" s="322"/>
      <c r="AV446" s="322"/>
      <c r="AW446" s="322"/>
      <c r="AX446" s="322"/>
      <c r="AY446" s="322"/>
      <c r="AZ446" s="322"/>
      <c r="BA446" s="322"/>
      <c r="BB446" s="322"/>
      <c r="BC446" s="322"/>
      <c r="BD446" s="322"/>
      <c r="BE446" s="322"/>
      <c r="BF446" s="322"/>
      <c r="BG446" s="322"/>
      <c r="BH446" s="322"/>
      <c r="BI446" s="322"/>
      <c r="BJ446" s="322"/>
      <c r="BK446" s="322"/>
      <c r="BL446" s="322"/>
      <c r="BM446" s="322"/>
      <c r="BN446" s="322"/>
      <c r="BO446" s="322"/>
      <c r="BP446" s="322"/>
      <c r="BQ446" s="322"/>
      <c r="BR446" s="322"/>
      <c r="BS446" s="322"/>
      <c r="BT446" s="322"/>
      <c r="BU446" s="322"/>
      <c r="BV446" s="322"/>
      <c r="BW446" s="322"/>
      <c r="BX446" s="322"/>
      <c r="BY446" s="322"/>
      <c r="BZ446" s="322"/>
    </row>
    <row r="447" spans="1:78" ht="15" customHeight="1" x14ac:dyDescent="0.2">
      <c r="H447" s="322"/>
      <c r="I447" s="322"/>
      <c r="J447" s="322"/>
      <c r="K447" s="322"/>
      <c r="L447" s="322"/>
      <c r="M447" s="322"/>
      <c r="N447" s="322"/>
      <c r="O447" s="322"/>
      <c r="P447" s="322"/>
      <c r="Q447" s="322"/>
      <c r="R447" s="322"/>
      <c r="S447" s="322"/>
      <c r="T447" s="322"/>
      <c r="U447" s="322"/>
      <c r="V447" s="322"/>
      <c r="W447" s="322"/>
      <c r="X447" s="322"/>
      <c r="Y447" s="322"/>
      <c r="Z447" s="322"/>
      <c r="AA447" s="322"/>
      <c r="AB447" s="322"/>
      <c r="AC447" s="322"/>
      <c r="AD447" s="322"/>
      <c r="AE447" s="322"/>
      <c r="AF447" s="322"/>
      <c r="AG447" s="322"/>
      <c r="AH447" s="322"/>
      <c r="AI447" s="322"/>
      <c r="AJ447" s="322"/>
      <c r="AK447" s="322"/>
      <c r="AL447" s="322"/>
      <c r="AM447" s="322"/>
      <c r="AN447" s="322"/>
      <c r="AO447" s="322"/>
      <c r="AP447" s="322"/>
      <c r="AQ447" s="322"/>
      <c r="AR447" s="322"/>
      <c r="AS447" s="322"/>
      <c r="AT447" s="322"/>
      <c r="AU447" s="322"/>
      <c r="AV447" s="322"/>
      <c r="AW447" s="322"/>
      <c r="AX447" s="322"/>
      <c r="AY447" s="322"/>
      <c r="AZ447" s="322"/>
      <c r="BA447" s="322"/>
      <c r="BB447" s="322"/>
      <c r="BC447" s="322"/>
      <c r="BD447" s="322"/>
      <c r="BE447" s="322"/>
      <c r="BF447" s="322"/>
      <c r="BG447" s="322"/>
      <c r="BH447" s="322"/>
      <c r="BI447" s="322"/>
      <c r="BJ447" s="322"/>
      <c r="BK447" s="322"/>
      <c r="BL447" s="322"/>
      <c r="BM447" s="322"/>
      <c r="BN447" s="322"/>
      <c r="BO447" s="322"/>
      <c r="BP447" s="322"/>
      <c r="BQ447" s="322"/>
      <c r="BR447" s="322"/>
      <c r="BS447" s="322"/>
      <c r="BT447" s="322"/>
      <c r="BU447" s="322"/>
      <c r="BV447" s="322"/>
      <c r="BW447" s="322"/>
      <c r="BX447" s="322"/>
      <c r="BY447" s="322"/>
      <c r="BZ447" s="322"/>
    </row>
    <row r="448" spans="1:78" ht="15" customHeight="1" x14ac:dyDescent="0.2">
      <c r="A448" s="343"/>
      <c r="B448" s="315" t="s">
        <v>512</v>
      </c>
      <c r="C448" s="348"/>
      <c r="D448" s="349"/>
      <c r="H448" s="322"/>
      <c r="I448" s="322"/>
      <c r="J448" s="322"/>
      <c r="K448" s="322"/>
      <c r="L448" s="322"/>
      <c r="M448" s="322"/>
      <c r="N448" s="322"/>
      <c r="O448" s="322"/>
      <c r="P448" s="322"/>
      <c r="Q448" s="322"/>
      <c r="R448" s="322"/>
      <c r="S448" s="322"/>
      <c r="T448" s="322"/>
      <c r="U448" s="322"/>
      <c r="V448" s="322"/>
      <c r="W448" s="322"/>
      <c r="X448" s="322"/>
      <c r="Y448" s="322"/>
      <c r="Z448" s="322"/>
      <c r="AA448" s="322"/>
      <c r="AB448" s="322"/>
      <c r="AC448" s="322"/>
      <c r="AD448" s="322"/>
      <c r="AE448" s="322"/>
      <c r="AF448" s="322"/>
      <c r="AG448" s="322"/>
      <c r="AH448" s="322"/>
      <c r="AI448" s="322"/>
      <c r="AJ448" s="322"/>
      <c r="AK448" s="322"/>
      <c r="AL448" s="322"/>
      <c r="AM448" s="322"/>
      <c r="AN448" s="322"/>
      <c r="AO448" s="322"/>
      <c r="AP448" s="322"/>
      <c r="AQ448" s="322"/>
      <c r="AR448" s="322"/>
      <c r="AS448" s="322"/>
      <c r="AT448" s="322"/>
      <c r="AU448" s="322"/>
      <c r="AV448" s="322"/>
      <c r="AW448" s="322"/>
      <c r="AX448" s="322"/>
      <c r="AY448" s="322"/>
      <c r="AZ448" s="322"/>
      <c r="BA448" s="322"/>
      <c r="BB448" s="322"/>
      <c r="BC448" s="322"/>
      <c r="BD448" s="322"/>
      <c r="BE448" s="322"/>
      <c r="BF448" s="322"/>
      <c r="BG448" s="322"/>
      <c r="BH448" s="322"/>
      <c r="BI448" s="322"/>
      <c r="BJ448" s="322"/>
      <c r="BK448" s="322"/>
      <c r="BL448" s="322"/>
      <c r="BM448" s="322"/>
      <c r="BN448" s="322"/>
      <c r="BO448" s="322"/>
      <c r="BP448" s="322"/>
      <c r="BQ448" s="322"/>
      <c r="BR448" s="322"/>
      <c r="BS448" s="322"/>
      <c r="BT448" s="322"/>
      <c r="BU448" s="322"/>
      <c r="BV448" s="322"/>
      <c r="BW448" s="322"/>
      <c r="BX448" s="322"/>
      <c r="BY448" s="322"/>
      <c r="BZ448" s="322"/>
    </row>
    <row r="449" spans="1:78" ht="15" customHeight="1" x14ac:dyDescent="0.2">
      <c r="A449" s="343"/>
      <c r="B449" s="331"/>
      <c r="C449" s="348"/>
      <c r="D449" s="349"/>
      <c r="H449" s="322"/>
      <c r="I449" s="322"/>
      <c r="J449" s="322"/>
      <c r="K449" s="322"/>
      <c r="L449" s="322"/>
      <c r="M449" s="322"/>
      <c r="N449" s="322"/>
      <c r="O449" s="322"/>
      <c r="P449" s="322"/>
      <c r="Q449" s="322"/>
      <c r="R449" s="322"/>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2"/>
      <c r="AN449" s="322"/>
      <c r="AO449" s="322"/>
      <c r="AP449" s="322"/>
      <c r="AQ449" s="322"/>
      <c r="AR449" s="322"/>
      <c r="AS449" s="322"/>
      <c r="AT449" s="322"/>
      <c r="AU449" s="322"/>
      <c r="AV449" s="322"/>
      <c r="AW449" s="322"/>
      <c r="AX449" s="322"/>
      <c r="AY449" s="322"/>
      <c r="AZ449" s="322"/>
      <c r="BA449" s="322"/>
      <c r="BB449" s="322"/>
      <c r="BC449" s="322"/>
      <c r="BD449" s="322"/>
      <c r="BE449" s="322"/>
      <c r="BF449" s="322"/>
      <c r="BG449" s="322"/>
      <c r="BH449" s="322"/>
      <c r="BI449" s="322"/>
      <c r="BJ449" s="322"/>
      <c r="BK449" s="322"/>
      <c r="BL449" s="322"/>
      <c r="BM449" s="322"/>
      <c r="BN449" s="322"/>
      <c r="BO449" s="322"/>
      <c r="BP449" s="322"/>
      <c r="BQ449" s="322"/>
      <c r="BR449" s="322"/>
      <c r="BS449" s="322"/>
      <c r="BT449" s="322"/>
      <c r="BU449" s="322"/>
      <c r="BV449" s="322"/>
      <c r="BW449" s="322"/>
      <c r="BX449" s="322"/>
      <c r="BY449" s="322"/>
      <c r="BZ449" s="322"/>
    </row>
    <row r="450" spans="1:78" ht="15" customHeight="1" x14ac:dyDescent="0.2">
      <c r="A450" s="430" t="s">
        <v>351</v>
      </c>
      <c r="B450" s="430" t="s">
        <v>513</v>
      </c>
      <c r="C450" s="430"/>
      <c r="D450" s="430"/>
      <c r="E450" s="430" t="s">
        <v>51</v>
      </c>
      <c r="H450" s="322"/>
      <c r="I450" s="322"/>
      <c r="J450" s="322"/>
      <c r="K450" s="322"/>
      <c r="L450" s="322"/>
      <c r="M450" s="322"/>
      <c r="N450" s="322"/>
      <c r="O450" s="322"/>
      <c r="P450" s="322"/>
      <c r="Q450" s="322"/>
      <c r="R450" s="322"/>
      <c r="S450" s="322"/>
      <c r="T450" s="322"/>
      <c r="U450" s="322"/>
      <c r="V450" s="322"/>
      <c r="W450" s="322"/>
      <c r="X450" s="322"/>
      <c r="Y450" s="322"/>
      <c r="Z450" s="322"/>
      <c r="AA450" s="322"/>
      <c r="AB450" s="322"/>
      <c r="AC450" s="322"/>
      <c r="AD450" s="322"/>
      <c r="AE450" s="322"/>
      <c r="AF450" s="322"/>
      <c r="AG450" s="322"/>
      <c r="AH450" s="322"/>
      <c r="AI450" s="322"/>
      <c r="AJ450" s="322"/>
      <c r="AK450" s="322"/>
      <c r="AL450" s="322"/>
      <c r="AM450" s="322"/>
      <c r="AN450" s="322"/>
      <c r="AO450" s="322"/>
      <c r="AP450" s="322"/>
      <c r="AQ450" s="322"/>
      <c r="AR450" s="322"/>
      <c r="AS450" s="322"/>
      <c r="AT450" s="322"/>
      <c r="AU450" s="322"/>
      <c r="AV450" s="322"/>
      <c r="AW450" s="322"/>
      <c r="AX450" s="322"/>
      <c r="AY450" s="322"/>
      <c r="AZ450" s="322"/>
      <c r="BA450" s="322"/>
      <c r="BB450" s="322"/>
      <c r="BC450" s="322"/>
      <c r="BD450" s="322"/>
      <c r="BE450" s="322"/>
      <c r="BF450" s="322"/>
      <c r="BG450" s="322"/>
      <c r="BH450" s="322"/>
      <c r="BI450" s="322"/>
      <c r="BJ450" s="322"/>
      <c r="BK450" s="322"/>
      <c r="BL450" s="322"/>
      <c r="BM450" s="322"/>
      <c r="BN450" s="322"/>
      <c r="BO450" s="322"/>
      <c r="BP450" s="322"/>
      <c r="BQ450" s="322"/>
      <c r="BR450" s="322"/>
      <c r="BS450" s="322"/>
      <c r="BT450" s="322"/>
      <c r="BU450" s="322"/>
      <c r="BV450" s="322"/>
      <c r="BW450" s="322"/>
      <c r="BX450" s="322"/>
      <c r="BY450" s="322"/>
      <c r="BZ450" s="322"/>
    </row>
    <row r="451" spans="1:78" ht="15" customHeight="1" x14ac:dyDescent="0.2">
      <c r="A451" s="430"/>
      <c r="B451" s="430" t="s">
        <v>514</v>
      </c>
      <c r="C451" s="430"/>
      <c r="D451" s="430"/>
      <c r="E451" s="430"/>
      <c r="H451" s="322"/>
      <c r="I451" s="322"/>
      <c r="J451" s="322"/>
      <c r="K451" s="322"/>
      <c r="L451" s="322"/>
      <c r="M451" s="322"/>
      <c r="N451" s="322"/>
      <c r="O451" s="322"/>
      <c r="P451" s="322"/>
      <c r="Q451" s="322"/>
      <c r="R451" s="322"/>
      <c r="S451" s="322"/>
      <c r="T451" s="322"/>
      <c r="U451" s="322"/>
      <c r="V451" s="322"/>
      <c r="W451" s="322"/>
      <c r="X451" s="322"/>
      <c r="Y451" s="322"/>
      <c r="Z451" s="322"/>
      <c r="AA451" s="322"/>
      <c r="AB451" s="322"/>
      <c r="AC451" s="322"/>
      <c r="AD451" s="322"/>
      <c r="AE451" s="322"/>
      <c r="AF451" s="322"/>
      <c r="AG451" s="322"/>
      <c r="AH451" s="322"/>
      <c r="AI451" s="322"/>
      <c r="AJ451" s="322"/>
      <c r="AK451" s="322"/>
      <c r="AL451" s="322"/>
      <c r="AM451" s="322"/>
      <c r="AN451" s="322"/>
      <c r="AO451" s="322"/>
      <c r="AP451" s="322"/>
      <c r="AQ451" s="322"/>
      <c r="AR451" s="322"/>
      <c r="AS451" s="322"/>
      <c r="AT451" s="322"/>
      <c r="AU451" s="322"/>
      <c r="AV451" s="322"/>
      <c r="AW451" s="322"/>
      <c r="AX451" s="322"/>
      <c r="AY451" s="322"/>
      <c r="AZ451" s="322"/>
      <c r="BA451" s="322"/>
      <c r="BB451" s="322"/>
      <c r="BC451" s="322"/>
      <c r="BD451" s="322"/>
      <c r="BE451" s="322"/>
      <c r="BF451" s="322"/>
      <c r="BG451" s="322"/>
      <c r="BH451" s="322"/>
      <c r="BI451" s="322"/>
      <c r="BJ451" s="322"/>
      <c r="BK451" s="322"/>
      <c r="BL451" s="322"/>
      <c r="BM451" s="322"/>
      <c r="BN451" s="322"/>
      <c r="BO451" s="322"/>
      <c r="BP451" s="322"/>
      <c r="BQ451" s="322"/>
      <c r="BR451" s="322"/>
      <c r="BS451" s="322"/>
      <c r="BT451" s="322"/>
      <c r="BU451" s="322"/>
      <c r="BV451" s="322"/>
      <c r="BW451" s="322"/>
      <c r="BX451" s="322"/>
      <c r="BY451" s="322"/>
      <c r="BZ451" s="322"/>
    </row>
    <row r="452" spans="1:78" ht="15" customHeight="1" x14ac:dyDescent="0.2">
      <c r="B452" s="330"/>
      <c r="C452" s="349"/>
      <c r="D452" s="349"/>
      <c r="E452" s="350"/>
      <c r="H452" s="322"/>
      <c r="I452" s="322"/>
      <c r="J452" s="322"/>
      <c r="K452" s="322"/>
      <c r="L452" s="322"/>
      <c r="M452" s="322"/>
      <c r="N452" s="322"/>
      <c r="O452" s="322"/>
      <c r="P452" s="322"/>
      <c r="Q452" s="322"/>
      <c r="R452" s="322"/>
      <c r="S452" s="322"/>
      <c r="T452" s="322"/>
      <c r="U452" s="322"/>
      <c r="V452" s="322"/>
      <c r="W452" s="322"/>
      <c r="X452" s="322"/>
      <c r="Y452" s="322"/>
      <c r="Z452" s="322"/>
      <c r="AA452" s="322"/>
      <c r="AB452" s="322"/>
      <c r="AC452" s="322"/>
      <c r="AD452" s="322"/>
      <c r="AE452" s="322"/>
      <c r="AF452" s="322"/>
      <c r="AG452" s="322"/>
      <c r="AH452" s="322"/>
      <c r="AI452" s="322"/>
      <c r="AJ452" s="322"/>
      <c r="AK452" s="322"/>
      <c r="AL452" s="322"/>
      <c r="AM452" s="322"/>
      <c r="AN452" s="322"/>
      <c r="AO452" s="322"/>
      <c r="AP452" s="322"/>
      <c r="AQ452" s="322"/>
      <c r="AR452" s="322"/>
      <c r="AS452" s="322"/>
      <c r="AT452" s="322"/>
      <c r="AU452" s="322"/>
      <c r="AV452" s="322"/>
      <c r="AW452" s="322"/>
      <c r="AX452" s="322"/>
      <c r="AY452" s="322"/>
      <c r="AZ452" s="322"/>
      <c r="BA452" s="322"/>
      <c r="BB452" s="322"/>
      <c r="BC452" s="322"/>
      <c r="BD452" s="322"/>
      <c r="BE452" s="322"/>
      <c r="BF452" s="322"/>
      <c r="BG452" s="322"/>
      <c r="BH452" s="322"/>
      <c r="BI452" s="322"/>
      <c r="BJ452" s="322"/>
      <c r="BK452" s="322"/>
      <c r="BL452" s="322"/>
      <c r="BM452" s="322"/>
      <c r="BN452" s="322"/>
      <c r="BO452" s="322"/>
      <c r="BP452" s="322"/>
      <c r="BQ452" s="322"/>
      <c r="BR452" s="322"/>
      <c r="BS452" s="322"/>
      <c r="BT452" s="322"/>
      <c r="BU452" s="322"/>
      <c r="BV452" s="322"/>
      <c r="BW452" s="322"/>
      <c r="BX452" s="322"/>
      <c r="BY452" s="322"/>
      <c r="BZ452" s="322"/>
    </row>
    <row r="453" spans="1:78" ht="15" customHeight="1" x14ac:dyDescent="0.2">
      <c r="B453" s="330"/>
      <c r="C453" s="349"/>
      <c r="D453" s="349"/>
      <c r="E453" s="346" t="s">
        <v>515</v>
      </c>
      <c r="H453" s="322"/>
      <c r="I453" s="322"/>
      <c r="J453" s="322"/>
      <c r="K453" s="322"/>
      <c r="L453" s="322"/>
      <c r="M453" s="322"/>
      <c r="N453" s="322"/>
      <c r="O453" s="322"/>
      <c r="P453" s="322"/>
      <c r="Q453" s="322"/>
      <c r="R453" s="322"/>
      <c r="S453" s="322"/>
      <c r="T453" s="322"/>
      <c r="U453" s="322"/>
      <c r="V453" s="322"/>
      <c r="W453" s="322"/>
      <c r="X453" s="322"/>
      <c r="Y453" s="322"/>
      <c r="Z453" s="322"/>
      <c r="AA453" s="322"/>
      <c r="AB453" s="322"/>
      <c r="AC453" s="322"/>
      <c r="AD453" s="322"/>
      <c r="AE453" s="322"/>
      <c r="AF453" s="322"/>
      <c r="AG453" s="322"/>
      <c r="AH453" s="322"/>
      <c r="AI453" s="322"/>
      <c r="AJ453" s="322"/>
      <c r="AK453" s="322"/>
      <c r="AL453" s="322"/>
      <c r="AM453" s="322"/>
      <c r="AN453" s="322"/>
      <c r="AO453" s="322"/>
      <c r="AP453" s="322"/>
      <c r="AQ453" s="322"/>
      <c r="AR453" s="322"/>
      <c r="AS453" s="322"/>
      <c r="AT453" s="322"/>
      <c r="AU453" s="322"/>
      <c r="AV453" s="322"/>
      <c r="AW453" s="322"/>
      <c r="AX453" s="322"/>
      <c r="AY453" s="322"/>
      <c r="AZ453" s="322"/>
      <c r="BA453" s="322"/>
      <c r="BB453" s="322"/>
      <c r="BC453" s="322"/>
      <c r="BD453" s="322"/>
      <c r="BE453" s="322"/>
      <c r="BF453" s="322"/>
      <c r="BG453" s="322"/>
      <c r="BH453" s="322"/>
      <c r="BI453" s="322"/>
      <c r="BJ453" s="322"/>
      <c r="BK453" s="322"/>
      <c r="BL453" s="322"/>
      <c r="BM453" s="322"/>
      <c r="BN453" s="322"/>
      <c r="BO453" s="322"/>
      <c r="BP453" s="322"/>
      <c r="BQ453" s="322"/>
      <c r="BR453" s="322"/>
      <c r="BS453" s="322"/>
      <c r="BT453" s="322"/>
      <c r="BU453" s="322"/>
      <c r="BV453" s="322"/>
      <c r="BW453" s="322"/>
      <c r="BX453" s="322"/>
      <c r="BY453" s="322"/>
      <c r="BZ453" s="322"/>
    </row>
    <row r="454" spans="1:78" ht="15" customHeight="1" x14ac:dyDescent="0.2">
      <c r="A454" s="313" t="str">
        <f t="shared" ref="A454:A474" si="10">CONCATENATE("INDEC-PB - ",B454,C454,D454)</f>
        <v>INDEC-PB - 2811-1</v>
      </c>
      <c r="B454" s="349">
        <v>2811</v>
      </c>
      <c r="C454" s="316" t="s">
        <v>53</v>
      </c>
      <c r="D454" s="313">
        <v>1</v>
      </c>
      <c r="E454" s="329" t="s">
        <v>516</v>
      </c>
      <c r="G454" s="316" t="s">
        <v>1452</v>
      </c>
      <c r="H454" s="322"/>
      <c r="I454" s="322"/>
      <c r="J454" s="322"/>
      <c r="K454" s="322"/>
      <c r="L454" s="322"/>
      <c r="M454" s="322"/>
      <c r="N454" s="322"/>
      <c r="O454" s="322"/>
      <c r="P454" s="322"/>
      <c r="Q454" s="322"/>
      <c r="R454" s="322"/>
      <c r="S454" s="322"/>
      <c r="T454" s="322"/>
      <c r="U454" s="322"/>
      <c r="V454" s="322"/>
      <c r="W454" s="322"/>
      <c r="X454" s="322"/>
      <c r="Y454" s="322"/>
      <c r="Z454" s="322"/>
      <c r="AA454" s="322"/>
      <c r="AB454" s="322"/>
      <c r="AC454" s="322"/>
      <c r="AD454" s="322"/>
      <c r="AE454" s="322"/>
      <c r="AF454" s="322"/>
      <c r="AG454" s="322"/>
      <c r="AH454" s="322"/>
      <c r="AI454" s="322"/>
      <c r="AJ454" s="322"/>
      <c r="AK454" s="322"/>
      <c r="AL454" s="322"/>
      <c r="AM454" s="322"/>
      <c r="AN454" s="322"/>
      <c r="AO454" s="322"/>
      <c r="AP454" s="322"/>
      <c r="AQ454" s="322"/>
      <c r="AR454" s="322"/>
      <c r="AS454" s="322"/>
      <c r="AT454" s="322"/>
      <c r="AU454" s="322"/>
      <c r="AV454" s="322"/>
      <c r="AW454" s="322"/>
      <c r="AX454" s="322"/>
      <c r="AY454" s="322"/>
      <c r="AZ454" s="322"/>
      <c r="BA454" s="322"/>
      <c r="BB454" s="322"/>
      <c r="BC454" s="322"/>
      <c r="BD454" s="322"/>
      <c r="BE454" s="322"/>
      <c r="BF454" s="322"/>
      <c r="BG454" s="322"/>
      <c r="BH454" s="322"/>
      <c r="BI454" s="322"/>
      <c r="BJ454" s="322"/>
      <c r="BK454" s="322"/>
      <c r="BL454" s="322"/>
      <c r="BM454" s="322"/>
      <c r="BN454" s="322"/>
      <c r="BO454" s="322"/>
      <c r="BP454" s="322"/>
      <c r="BQ454" s="322"/>
      <c r="BR454" s="322"/>
      <c r="BS454" s="322"/>
      <c r="BT454" s="322"/>
      <c r="BU454" s="322"/>
      <c r="BV454" s="322"/>
      <c r="BW454" s="322"/>
      <c r="BX454" s="322"/>
      <c r="BY454" s="322"/>
      <c r="BZ454" s="322"/>
    </row>
    <row r="455" spans="1:78" ht="15" customHeight="1" x14ac:dyDescent="0.2">
      <c r="A455" s="313" t="str">
        <f t="shared" si="10"/>
        <v>INDEC-PB - 2710-1</v>
      </c>
      <c r="B455" s="349">
        <v>2710</v>
      </c>
      <c r="C455" s="316" t="s">
        <v>53</v>
      </c>
      <c r="D455" s="313">
        <v>1</v>
      </c>
      <c r="E455" s="329" t="s">
        <v>517</v>
      </c>
      <c r="G455" s="316" t="s">
        <v>1453</v>
      </c>
      <c r="H455" s="322"/>
      <c r="I455" s="322"/>
      <c r="J455" s="322"/>
      <c r="K455" s="322"/>
      <c r="L455" s="322"/>
      <c r="M455" s="322"/>
      <c r="N455" s="322"/>
      <c r="O455" s="322"/>
      <c r="P455" s="322"/>
      <c r="Q455" s="322"/>
      <c r="R455" s="322"/>
      <c r="S455" s="322"/>
      <c r="T455" s="322"/>
      <c r="U455" s="322"/>
      <c r="V455" s="322"/>
      <c r="W455" s="322"/>
      <c r="X455" s="322"/>
      <c r="Y455" s="322"/>
      <c r="Z455" s="322"/>
      <c r="AA455" s="322"/>
      <c r="AB455" s="322"/>
      <c r="AC455" s="322"/>
      <c r="AD455" s="322"/>
      <c r="AE455" s="322"/>
      <c r="AF455" s="322"/>
      <c r="AG455" s="322"/>
      <c r="AH455" s="322"/>
      <c r="AI455" s="322"/>
      <c r="AJ455" s="322"/>
      <c r="AK455" s="322"/>
      <c r="AL455" s="322"/>
      <c r="AM455" s="322"/>
      <c r="AN455" s="322"/>
      <c r="AO455" s="322"/>
      <c r="AP455" s="322"/>
      <c r="AQ455" s="322"/>
      <c r="AR455" s="322"/>
      <c r="AS455" s="322"/>
      <c r="AT455" s="322"/>
      <c r="AU455" s="322"/>
      <c r="AV455" s="322"/>
      <c r="AW455" s="322"/>
      <c r="AX455" s="322"/>
      <c r="AY455" s="322"/>
      <c r="AZ455" s="322"/>
      <c r="BA455" s="322"/>
      <c r="BB455" s="322"/>
      <c r="BC455" s="322"/>
      <c r="BD455" s="322"/>
      <c r="BE455" s="322"/>
      <c r="BF455" s="322"/>
      <c r="BG455" s="322"/>
      <c r="BH455" s="322"/>
      <c r="BI455" s="322"/>
      <c r="BJ455" s="322"/>
      <c r="BK455" s="322"/>
      <c r="BL455" s="322"/>
      <c r="BM455" s="322"/>
      <c r="BN455" s="322"/>
      <c r="BO455" s="322"/>
      <c r="BP455" s="322"/>
      <c r="BQ455" s="322"/>
      <c r="BR455" s="322"/>
      <c r="BS455" s="322"/>
      <c r="BT455" s="322"/>
      <c r="BU455" s="322"/>
      <c r="BV455" s="322"/>
      <c r="BW455" s="322"/>
      <c r="BX455" s="322"/>
      <c r="BY455" s="322"/>
      <c r="BZ455" s="322"/>
    </row>
    <row r="456" spans="1:78" ht="15" customHeight="1" x14ac:dyDescent="0.2">
      <c r="A456" s="313" t="str">
        <f t="shared" si="10"/>
        <v>INDEC-PB - 2922-1</v>
      </c>
      <c r="B456" s="349">
        <v>2922</v>
      </c>
      <c r="C456" s="316" t="s">
        <v>53</v>
      </c>
      <c r="D456" s="313">
        <v>1</v>
      </c>
      <c r="E456" s="329" t="s">
        <v>518</v>
      </c>
      <c r="G456" s="316" t="s">
        <v>1454</v>
      </c>
      <c r="H456" s="322"/>
      <c r="I456" s="322"/>
      <c r="J456" s="322"/>
      <c r="K456" s="322"/>
      <c r="L456" s="322"/>
      <c r="M456" s="322"/>
      <c r="N456" s="322"/>
      <c r="O456" s="322"/>
      <c r="P456" s="322"/>
      <c r="Q456" s="322"/>
      <c r="R456" s="322"/>
      <c r="S456" s="322"/>
      <c r="T456" s="322"/>
      <c r="U456" s="322"/>
      <c r="V456" s="322"/>
      <c r="W456" s="322"/>
      <c r="X456" s="322"/>
      <c r="Y456" s="322"/>
      <c r="Z456" s="322"/>
      <c r="AA456" s="322"/>
      <c r="AB456" s="322"/>
      <c r="AC456" s="322"/>
      <c r="AD456" s="322"/>
      <c r="AE456" s="322"/>
      <c r="AF456" s="322"/>
      <c r="AG456" s="322"/>
      <c r="AH456" s="322"/>
      <c r="AI456" s="322"/>
      <c r="AJ456" s="322"/>
      <c r="AK456" s="322"/>
      <c r="AL456" s="322"/>
      <c r="AM456" s="322"/>
      <c r="AN456" s="322"/>
      <c r="AO456" s="322"/>
      <c r="AP456" s="322"/>
      <c r="AQ456" s="322"/>
      <c r="AR456" s="322"/>
      <c r="AS456" s="322"/>
      <c r="AT456" s="322"/>
      <c r="AU456" s="322"/>
      <c r="AV456" s="322"/>
      <c r="AW456" s="322"/>
      <c r="AX456" s="322"/>
      <c r="AY456" s="322"/>
      <c r="AZ456" s="322"/>
      <c r="BA456" s="322"/>
      <c r="BB456" s="322"/>
      <c r="BC456" s="322"/>
      <c r="BD456" s="322"/>
      <c r="BE456" s="322"/>
      <c r="BF456" s="322"/>
      <c r="BG456" s="322"/>
      <c r="BH456" s="322"/>
      <c r="BI456" s="322"/>
      <c r="BJ456" s="322"/>
      <c r="BK456" s="322"/>
      <c r="BL456" s="322"/>
      <c r="BM456" s="322"/>
      <c r="BN456" s="322"/>
      <c r="BO456" s="322"/>
      <c r="BP456" s="322"/>
      <c r="BQ456" s="322"/>
      <c r="BR456" s="322"/>
      <c r="BS456" s="322"/>
      <c r="BT456" s="322"/>
      <c r="BU456" s="322"/>
      <c r="BV456" s="322"/>
      <c r="BW456" s="322"/>
      <c r="BX456" s="322"/>
      <c r="BY456" s="322"/>
      <c r="BZ456" s="322"/>
    </row>
    <row r="457" spans="1:78" ht="15" customHeight="1" x14ac:dyDescent="0.2">
      <c r="A457" s="313" t="str">
        <f t="shared" si="10"/>
        <v>INDEC-PB - 2691-</v>
      </c>
      <c r="B457" s="349">
        <v>2691</v>
      </c>
      <c r="C457" s="316" t="s">
        <v>53</v>
      </c>
      <c r="E457" s="329" t="s">
        <v>519</v>
      </c>
      <c r="G457" s="316" t="s">
        <v>1456</v>
      </c>
      <c r="H457" s="322"/>
      <c r="I457" s="322"/>
      <c r="J457" s="322"/>
      <c r="K457" s="322"/>
      <c r="L457" s="322"/>
      <c r="M457" s="322"/>
      <c r="N457" s="322"/>
      <c r="O457" s="322"/>
      <c r="P457" s="322"/>
      <c r="Q457" s="322"/>
      <c r="R457" s="322"/>
      <c r="S457" s="322"/>
      <c r="T457" s="322"/>
      <c r="U457" s="322"/>
      <c r="V457" s="322"/>
      <c r="W457" s="322"/>
      <c r="X457" s="322"/>
      <c r="Y457" s="322"/>
      <c r="Z457" s="322"/>
      <c r="AA457" s="322"/>
      <c r="AB457" s="322"/>
      <c r="AC457" s="322"/>
      <c r="AD457" s="322"/>
      <c r="AE457" s="322"/>
      <c r="AF457" s="322"/>
      <c r="AG457" s="322"/>
      <c r="AH457" s="322"/>
      <c r="AI457" s="322"/>
      <c r="AJ457" s="322"/>
      <c r="AK457" s="322"/>
      <c r="AL457" s="322"/>
      <c r="AM457" s="322"/>
      <c r="AN457" s="322"/>
      <c r="AO457" s="322"/>
      <c r="AP457" s="322"/>
      <c r="AQ457" s="322"/>
      <c r="AR457" s="322"/>
      <c r="AS457" s="322"/>
      <c r="AT457" s="322"/>
      <c r="AU457" s="322"/>
      <c r="AV457" s="322"/>
      <c r="AW457" s="322"/>
      <c r="AX457" s="322"/>
      <c r="AY457" s="322"/>
      <c r="AZ457" s="322"/>
      <c r="BA457" s="322"/>
      <c r="BB457" s="322"/>
      <c r="BC457" s="322"/>
      <c r="BD457" s="322"/>
      <c r="BE457" s="322"/>
      <c r="BF457" s="322"/>
      <c r="BG457" s="322"/>
      <c r="BH457" s="322"/>
      <c r="BI457" s="322"/>
      <c r="BJ457" s="322"/>
      <c r="BK457" s="322"/>
      <c r="BL457" s="322"/>
      <c r="BM457" s="322"/>
      <c r="BN457" s="322"/>
      <c r="BO457" s="322"/>
      <c r="BP457" s="322"/>
      <c r="BQ457" s="322"/>
      <c r="BR457" s="322"/>
      <c r="BS457" s="322"/>
      <c r="BT457" s="322"/>
      <c r="BU457" s="322"/>
      <c r="BV457" s="322"/>
      <c r="BW457" s="322"/>
      <c r="BX457" s="322"/>
      <c r="BY457" s="322"/>
      <c r="BZ457" s="322"/>
    </row>
    <row r="458" spans="1:78" ht="15" customHeight="1" x14ac:dyDescent="0.2">
      <c r="A458" s="313" t="str">
        <f t="shared" si="10"/>
        <v>INDEC-PB - 2695-</v>
      </c>
      <c r="B458" s="349">
        <v>2695</v>
      </c>
      <c r="C458" s="316" t="s">
        <v>53</v>
      </c>
      <c r="E458" s="329" t="s">
        <v>520</v>
      </c>
      <c r="G458" s="316" t="s">
        <v>1457</v>
      </c>
      <c r="H458" s="322"/>
      <c r="I458" s="322"/>
      <c r="J458" s="322"/>
      <c r="K458" s="322"/>
      <c r="L458" s="322"/>
      <c r="M458" s="322"/>
      <c r="N458" s="322"/>
      <c r="O458" s="322"/>
      <c r="P458" s="322"/>
      <c r="Q458" s="322"/>
      <c r="R458" s="322"/>
      <c r="S458" s="322"/>
      <c r="T458" s="322"/>
      <c r="U458" s="322"/>
      <c r="V458" s="322"/>
      <c r="W458" s="322"/>
      <c r="X458" s="322"/>
      <c r="Y458" s="322"/>
      <c r="Z458" s="322"/>
      <c r="AA458" s="322"/>
      <c r="AB458" s="322"/>
      <c r="AC458" s="322"/>
      <c r="AD458" s="322"/>
      <c r="AE458" s="322"/>
      <c r="AF458" s="322"/>
      <c r="AG458" s="322"/>
      <c r="AH458" s="322"/>
      <c r="AI458" s="322"/>
      <c r="AJ458" s="322"/>
      <c r="AK458" s="322"/>
      <c r="AL458" s="322"/>
      <c r="AM458" s="322"/>
      <c r="AN458" s="322"/>
      <c r="AO458" s="322"/>
      <c r="AP458" s="322"/>
      <c r="AQ458" s="322"/>
      <c r="AR458" s="322"/>
      <c r="AS458" s="322"/>
      <c r="AT458" s="322"/>
      <c r="AU458" s="322"/>
      <c r="AV458" s="322"/>
      <c r="AW458" s="322"/>
      <c r="AX458" s="322"/>
      <c r="AY458" s="322"/>
      <c r="AZ458" s="322"/>
      <c r="BA458" s="322"/>
      <c r="BB458" s="322"/>
      <c r="BC458" s="322"/>
      <c r="BD458" s="322"/>
      <c r="BE458" s="322"/>
      <c r="BF458" s="322"/>
      <c r="BG458" s="322"/>
      <c r="BH458" s="322"/>
      <c r="BI458" s="322"/>
      <c r="BJ458" s="322"/>
      <c r="BK458" s="322"/>
      <c r="BL458" s="322"/>
      <c r="BM458" s="322"/>
      <c r="BN458" s="322"/>
      <c r="BO458" s="322"/>
      <c r="BP458" s="322"/>
      <c r="BQ458" s="322"/>
      <c r="BR458" s="322"/>
      <c r="BS458" s="322"/>
      <c r="BT458" s="322"/>
      <c r="BU458" s="322"/>
      <c r="BV458" s="322"/>
      <c r="BW458" s="322"/>
      <c r="BX458" s="322"/>
      <c r="BY458" s="322"/>
      <c r="BZ458" s="322"/>
    </row>
    <row r="459" spans="1:78" ht="15" customHeight="1" x14ac:dyDescent="0.2">
      <c r="A459" s="313" t="str">
        <f t="shared" si="10"/>
        <v>INDEC-PB - 3410-2</v>
      </c>
      <c r="B459" s="349">
        <v>3410</v>
      </c>
      <c r="C459" s="316" t="s">
        <v>53</v>
      </c>
      <c r="D459" s="313">
        <v>2</v>
      </c>
      <c r="E459" s="329" t="s">
        <v>521</v>
      </c>
      <c r="G459" s="316" t="s">
        <v>1458</v>
      </c>
      <c r="H459" s="322"/>
      <c r="I459" s="322"/>
      <c r="J459" s="322"/>
      <c r="K459" s="322"/>
      <c r="L459" s="322"/>
      <c r="M459" s="322"/>
      <c r="N459" s="322"/>
      <c r="O459" s="322"/>
      <c r="P459" s="322"/>
      <c r="Q459" s="322"/>
      <c r="R459" s="322"/>
      <c r="S459" s="322"/>
      <c r="T459" s="322"/>
      <c r="U459" s="322"/>
      <c r="V459" s="322"/>
      <c r="W459" s="322"/>
      <c r="X459" s="322"/>
      <c r="Y459" s="322"/>
      <c r="Z459" s="322"/>
      <c r="AA459" s="322"/>
      <c r="AB459" s="322"/>
      <c r="AC459" s="322"/>
      <c r="AD459" s="322"/>
      <c r="AE459" s="322"/>
      <c r="AF459" s="322"/>
      <c r="AG459" s="322"/>
      <c r="AH459" s="322"/>
      <c r="AI459" s="322"/>
      <c r="AJ459" s="322"/>
      <c r="AK459" s="322"/>
      <c r="AL459" s="322"/>
      <c r="AM459" s="322"/>
      <c r="AN459" s="322"/>
      <c r="AO459" s="322"/>
      <c r="AP459" s="322"/>
      <c r="AQ459" s="322"/>
      <c r="AR459" s="322"/>
      <c r="AS459" s="322"/>
      <c r="AT459" s="322"/>
      <c r="AU459" s="322"/>
      <c r="AV459" s="322"/>
      <c r="AW459" s="322"/>
      <c r="AX459" s="322"/>
      <c r="AY459" s="322"/>
      <c r="AZ459" s="322"/>
      <c r="BA459" s="322"/>
      <c r="BB459" s="322"/>
      <c r="BC459" s="322"/>
      <c r="BD459" s="322"/>
      <c r="BE459" s="322"/>
      <c r="BF459" s="322"/>
      <c r="BG459" s="322"/>
      <c r="BH459" s="322"/>
      <c r="BI459" s="322"/>
      <c r="BJ459" s="322"/>
      <c r="BK459" s="322"/>
      <c r="BL459" s="322"/>
      <c r="BM459" s="322"/>
      <c r="BN459" s="322"/>
      <c r="BO459" s="322"/>
      <c r="BP459" s="322"/>
      <c r="BQ459" s="322"/>
      <c r="BR459" s="322"/>
      <c r="BS459" s="322"/>
      <c r="BT459" s="322"/>
      <c r="BU459" s="322"/>
      <c r="BV459" s="322"/>
      <c r="BW459" s="322"/>
      <c r="BX459" s="322"/>
      <c r="BY459" s="322"/>
      <c r="BZ459" s="322"/>
    </row>
    <row r="460" spans="1:78" ht="15" customHeight="1" x14ac:dyDescent="0.2">
      <c r="A460" s="313" t="str">
        <f t="shared" si="10"/>
        <v>INDEC-PB - 2520-1</v>
      </c>
      <c r="B460" s="349">
        <v>2520</v>
      </c>
      <c r="C460" s="316" t="s">
        <v>53</v>
      </c>
      <c r="D460" s="313">
        <v>1</v>
      </c>
      <c r="E460" s="343" t="s">
        <v>522</v>
      </c>
      <c r="G460" s="316" t="s">
        <v>1459</v>
      </c>
      <c r="H460" s="322"/>
      <c r="I460" s="322"/>
      <c r="J460" s="322"/>
      <c r="K460" s="322"/>
      <c r="L460" s="322"/>
      <c r="M460" s="322"/>
      <c r="N460" s="322"/>
      <c r="O460" s="322"/>
      <c r="P460" s="322"/>
      <c r="Q460" s="322"/>
      <c r="R460" s="322"/>
      <c r="S460" s="322"/>
      <c r="T460" s="322"/>
      <c r="U460" s="322"/>
      <c r="V460" s="322"/>
      <c r="W460" s="322"/>
      <c r="X460" s="322"/>
      <c r="Y460" s="322"/>
      <c r="Z460" s="322"/>
      <c r="AA460" s="322"/>
      <c r="AB460" s="322"/>
      <c r="AC460" s="322"/>
      <c r="AD460" s="322"/>
      <c r="AE460" s="322"/>
      <c r="AF460" s="322"/>
      <c r="AG460" s="322"/>
      <c r="AH460" s="322"/>
      <c r="AI460" s="322"/>
      <c r="AJ460" s="322"/>
      <c r="AK460" s="322"/>
      <c r="AL460" s="322"/>
      <c r="AM460" s="322"/>
      <c r="AN460" s="322"/>
      <c r="AO460" s="322"/>
      <c r="AP460" s="322"/>
      <c r="AQ460" s="322"/>
      <c r="AR460" s="322"/>
      <c r="AS460" s="322"/>
      <c r="AT460" s="322"/>
      <c r="AU460" s="322"/>
      <c r="AV460" s="322"/>
      <c r="AW460" s="322"/>
      <c r="AX460" s="322"/>
      <c r="AY460" s="322"/>
      <c r="AZ460" s="322"/>
      <c r="BA460" s="322"/>
      <c r="BB460" s="322"/>
      <c r="BC460" s="322"/>
      <c r="BD460" s="322"/>
      <c r="BE460" s="322"/>
      <c r="BF460" s="322"/>
      <c r="BG460" s="322"/>
      <c r="BH460" s="322"/>
      <c r="BI460" s="322"/>
      <c r="BJ460" s="322"/>
      <c r="BK460" s="322"/>
      <c r="BL460" s="322"/>
      <c r="BM460" s="322"/>
      <c r="BN460" s="322"/>
      <c r="BO460" s="322"/>
      <c r="BP460" s="322"/>
      <c r="BQ460" s="322"/>
      <c r="BR460" s="322"/>
      <c r="BS460" s="322"/>
      <c r="BT460" s="322"/>
      <c r="BU460" s="322"/>
      <c r="BV460" s="322"/>
      <c r="BW460" s="322"/>
      <c r="BX460" s="322"/>
      <c r="BY460" s="322"/>
      <c r="BZ460" s="322"/>
    </row>
    <row r="461" spans="1:78" ht="15" customHeight="1" x14ac:dyDescent="0.2">
      <c r="A461" s="313" t="str">
        <f t="shared" si="10"/>
        <v>INDEC-PB - 2413-3</v>
      </c>
      <c r="B461" s="349">
        <v>2413</v>
      </c>
      <c r="C461" s="316" t="s">
        <v>53</v>
      </c>
      <c r="D461" s="313">
        <v>3</v>
      </c>
      <c r="E461" s="343" t="s">
        <v>523</v>
      </c>
      <c r="G461" s="316" t="s">
        <v>1460</v>
      </c>
      <c r="H461" s="322"/>
      <c r="I461" s="322"/>
      <c r="J461" s="322"/>
      <c r="K461" s="322"/>
      <c r="L461" s="322"/>
      <c r="M461" s="322"/>
      <c r="N461" s="322"/>
      <c r="O461" s="322"/>
      <c r="P461" s="322"/>
      <c r="Q461" s="322"/>
      <c r="R461" s="322"/>
      <c r="S461" s="322"/>
      <c r="T461" s="322"/>
      <c r="U461" s="322"/>
      <c r="V461" s="322"/>
      <c r="W461" s="322"/>
      <c r="X461" s="322"/>
      <c r="Y461" s="322"/>
      <c r="Z461" s="322"/>
      <c r="AA461" s="322"/>
      <c r="AB461" s="322"/>
      <c r="AC461" s="322"/>
      <c r="AD461" s="322"/>
      <c r="AE461" s="322"/>
      <c r="AF461" s="322"/>
      <c r="AG461" s="322"/>
      <c r="AH461" s="322"/>
      <c r="AI461" s="322"/>
      <c r="AJ461" s="322"/>
      <c r="AK461" s="322"/>
      <c r="AL461" s="322"/>
      <c r="AM461" s="322"/>
      <c r="AN461" s="322"/>
      <c r="AO461" s="322"/>
      <c r="AP461" s="322"/>
      <c r="AQ461" s="322"/>
      <c r="AR461" s="322"/>
      <c r="AS461" s="322"/>
      <c r="AT461" s="322"/>
      <c r="AU461" s="322"/>
      <c r="AV461" s="322"/>
      <c r="AW461" s="322"/>
      <c r="AX461" s="322"/>
      <c r="AY461" s="322"/>
      <c r="AZ461" s="322"/>
      <c r="BA461" s="322"/>
      <c r="BB461" s="322"/>
      <c r="BC461" s="322"/>
      <c r="BD461" s="322"/>
      <c r="BE461" s="322"/>
      <c r="BF461" s="322"/>
      <c r="BG461" s="322"/>
      <c r="BH461" s="322"/>
      <c r="BI461" s="322"/>
      <c r="BJ461" s="322"/>
      <c r="BK461" s="322"/>
      <c r="BL461" s="322"/>
      <c r="BM461" s="322"/>
      <c r="BN461" s="322"/>
      <c r="BO461" s="322"/>
      <c r="BP461" s="322"/>
      <c r="BQ461" s="322"/>
      <c r="BR461" s="322"/>
      <c r="BS461" s="322"/>
      <c r="BT461" s="322"/>
      <c r="BU461" s="322"/>
      <c r="BV461" s="322"/>
      <c r="BW461" s="322"/>
      <c r="BX461" s="322"/>
      <c r="BY461" s="322"/>
      <c r="BZ461" s="322"/>
    </row>
    <row r="462" spans="1:78" ht="15" customHeight="1" x14ac:dyDescent="0.2">
      <c r="A462" s="313" t="str">
        <f t="shared" si="10"/>
        <v>INDEC-PB - 2519-1</v>
      </c>
      <c r="B462" s="349">
        <v>2519</v>
      </c>
      <c r="C462" s="316" t="s">
        <v>53</v>
      </c>
      <c r="D462" s="313">
        <v>1</v>
      </c>
      <c r="E462" s="343" t="s">
        <v>524</v>
      </c>
      <c r="G462" s="316" t="s">
        <v>1462</v>
      </c>
      <c r="H462" s="322"/>
      <c r="I462" s="322"/>
      <c r="J462" s="322"/>
      <c r="K462" s="322"/>
      <c r="L462" s="322"/>
      <c r="M462" s="322"/>
      <c r="N462" s="322"/>
      <c r="O462" s="322"/>
      <c r="P462" s="322"/>
      <c r="Q462" s="322"/>
      <c r="R462" s="322"/>
      <c r="S462" s="322"/>
      <c r="T462" s="322"/>
      <c r="U462" s="322"/>
      <c r="V462" s="322"/>
      <c r="W462" s="322"/>
      <c r="X462" s="322"/>
      <c r="Y462" s="322"/>
      <c r="Z462" s="322"/>
      <c r="AA462" s="322"/>
      <c r="AB462" s="322"/>
      <c r="AC462" s="322"/>
      <c r="AD462" s="322"/>
      <c r="AE462" s="322"/>
      <c r="AF462" s="322"/>
      <c r="AG462" s="322"/>
      <c r="AH462" s="322"/>
      <c r="AI462" s="322"/>
      <c r="AJ462" s="322"/>
      <c r="AK462" s="322"/>
      <c r="AL462" s="322"/>
      <c r="AM462" s="322"/>
      <c r="AN462" s="322"/>
      <c r="AO462" s="322"/>
      <c r="AP462" s="322"/>
      <c r="AQ462" s="322"/>
      <c r="AR462" s="322"/>
      <c r="AS462" s="322"/>
      <c r="AT462" s="322"/>
      <c r="AU462" s="322"/>
      <c r="AV462" s="322"/>
      <c r="AW462" s="322"/>
      <c r="AX462" s="322"/>
      <c r="AY462" s="322"/>
      <c r="AZ462" s="322"/>
      <c r="BA462" s="322"/>
      <c r="BB462" s="322"/>
      <c r="BC462" s="322"/>
      <c r="BD462" s="322"/>
      <c r="BE462" s="322"/>
      <c r="BF462" s="322"/>
      <c r="BG462" s="322"/>
      <c r="BH462" s="322"/>
      <c r="BI462" s="322"/>
      <c r="BJ462" s="322"/>
      <c r="BK462" s="322"/>
      <c r="BL462" s="322"/>
      <c r="BM462" s="322"/>
      <c r="BN462" s="322"/>
      <c r="BO462" s="322"/>
      <c r="BP462" s="322"/>
      <c r="BQ462" s="322"/>
      <c r="BR462" s="322"/>
      <c r="BS462" s="322"/>
      <c r="BT462" s="322"/>
      <c r="BU462" s="322"/>
      <c r="BV462" s="322"/>
      <c r="BW462" s="322"/>
      <c r="BX462" s="322"/>
      <c r="BY462" s="322"/>
      <c r="BZ462" s="322"/>
    </row>
    <row r="463" spans="1:78" ht="15" customHeight="1" x14ac:dyDescent="0.2">
      <c r="A463" s="313" t="str">
        <f t="shared" si="10"/>
        <v>INDEC-PB - 2520-3</v>
      </c>
      <c r="B463" s="349">
        <v>2520</v>
      </c>
      <c r="C463" s="316" t="s">
        <v>53</v>
      </c>
      <c r="D463" s="313">
        <v>3</v>
      </c>
      <c r="E463" s="343" t="s">
        <v>525</v>
      </c>
      <c r="G463" s="316" t="s">
        <v>1463</v>
      </c>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322"/>
      <c r="AF463" s="322"/>
      <c r="AG463" s="322"/>
      <c r="AH463" s="322"/>
      <c r="AI463" s="322"/>
      <c r="AJ463" s="322"/>
      <c r="AK463" s="322"/>
      <c r="AL463" s="322"/>
      <c r="AM463" s="322"/>
      <c r="AN463" s="322"/>
      <c r="AO463" s="322"/>
      <c r="AP463" s="322"/>
      <c r="AQ463" s="322"/>
      <c r="AR463" s="322"/>
      <c r="AS463" s="322"/>
      <c r="AT463" s="322"/>
      <c r="AU463" s="322"/>
      <c r="AV463" s="322"/>
      <c r="AW463" s="322"/>
      <c r="AX463" s="322"/>
      <c r="AY463" s="322"/>
      <c r="AZ463" s="322"/>
      <c r="BA463" s="322"/>
      <c r="BB463" s="322"/>
      <c r="BC463" s="322"/>
      <c r="BD463" s="322"/>
      <c r="BE463" s="322"/>
      <c r="BF463" s="322"/>
      <c r="BG463" s="322"/>
      <c r="BH463" s="322"/>
      <c r="BI463" s="322"/>
      <c r="BJ463" s="322"/>
      <c r="BK463" s="322"/>
      <c r="BL463" s="322"/>
      <c r="BM463" s="322"/>
      <c r="BN463" s="322"/>
      <c r="BO463" s="322"/>
      <c r="BP463" s="322"/>
      <c r="BQ463" s="322"/>
      <c r="BR463" s="322"/>
      <c r="BS463" s="322"/>
      <c r="BT463" s="322"/>
      <c r="BU463" s="322"/>
      <c r="BV463" s="322"/>
      <c r="BW463" s="322"/>
      <c r="BX463" s="322"/>
      <c r="BY463" s="322"/>
      <c r="BZ463" s="322"/>
    </row>
    <row r="464" spans="1:78" ht="15" customHeight="1" x14ac:dyDescent="0.2">
      <c r="A464" s="313" t="str">
        <f t="shared" si="10"/>
        <v>INDEC-PB - 2022-1</v>
      </c>
      <c r="B464" s="349">
        <v>2022</v>
      </c>
      <c r="C464" s="316" t="s">
        <v>53</v>
      </c>
      <c r="D464" s="313">
        <v>1</v>
      </c>
      <c r="E464" s="343" t="s">
        <v>526</v>
      </c>
      <c r="G464" s="316" t="s">
        <v>1464</v>
      </c>
      <c r="H464" s="322"/>
      <c r="I464" s="322"/>
      <c r="J464" s="322"/>
      <c r="K464" s="322"/>
      <c r="L464" s="322"/>
      <c r="M464" s="322"/>
      <c r="N464" s="322"/>
      <c r="O464" s="322"/>
      <c r="P464" s="322"/>
      <c r="Q464" s="322"/>
      <c r="R464" s="322"/>
      <c r="S464" s="322"/>
      <c r="T464" s="322"/>
      <c r="U464" s="322"/>
      <c r="V464" s="322"/>
      <c r="W464" s="322"/>
      <c r="X464" s="322"/>
      <c r="Y464" s="322"/>
      <c r="Z464" s="322"/>
      <c r="AA464" s="322"/>
      <c r="AB464" s="322"/>
      <c r="AC464" s="322"/>
      <c r="AD464" s="322"/>
      <c r="AE464" s="322"/>
      <c r="AF464" s="322"/>
      <c r="AG464" s="322"/>
      <c r="AH464" s="322"/>
      <c r="AI464" s="322"/>
      <c r="AJ464" s="322"/>
      <c r="AK464" s="322"/>
      <c r="AL464" s="322"/>
      <c r="AM464" s="322"/>
      <c r="AN464" s="322"/>
      <c r="AO464" s="322"/>
      <c r="AP464" s="322"/>
      <c r="AQ464" s="322"/>
      <c r="AR464" s="322"/>
      <c r="AS464" s="322"/>
      <c r="AT464" s="322"/>
      <c r="AU464" s="322"/>
      <c r="AV464" s="322"/>
      <c r="AW464" s="322"/>
      <c r="AX464" s="322"/>
      <c r="AY464" s="322"/>
      <c r="AZ464" s="322"/>
      <c r="BA464" s="322"/>
      <c r="BB464" s="322"/>
      <c r="BC464" s="322"/>
      <c r="BD464" s="322"/>
      <c r="BE464" s="322"/>
      <c r="BF464" s="322"/>
      <c r="BG464" s="322"/>
      <c r="BH464" s="322"/>
      <c r="BI464" s="322"/>
      <c r="BJ464" s="322"/>
      <c r="BK464" s="322"/>
      <c r="BL464" s="322"/>
      <c r="BM464" s="322"/>
      <c r="BN464" s="322"/>
      <c r="BO464" s="322"/>
      <c r="BP464" s="322"/>
      <c r="BQ464" s="322"/>
      <c r="BR464" s="322"/>
      <c r="BS464" s="322"/>
      <c r="BT464" s="322"/>
      <c r="BU464" s="322"/>
      <c r="BV464" s="322"/>
      <c r="BW464" s="322"/>
      <c r="BX464" s="322"/>
      <c r="BY464" s="322"/>
      <c r="BZ464" s="322"/>
    </row>
    <row r="465" spans="1:78" ht="15" customHeight="1" x14ac:dyDescent="0.2">
      <c r="A465" s="313" t="str">
        <f t="shared" si="10"/>
        <v>INDEC-PB - 2511-1</v>
      </c>
      <c r="B465" s="349">
        <v>2511</v>
      </c>
      <c r="C465" s="316" t="s">
        <v>53</v>
      </c>
      <c r="D465" s="313">
        <v>1</v>
      </c>
      <c r="E465" s="343" t="s">
        <v>527</v>
      </c>
      <c r="G465" s="316" t="s">
        <v>1465</v>
      </c>
      <c r="H465" s="322"/>
      <c r="I465" s="322"/>
      <c r="J465" s="322"/>
      <c r="K465" s="322"/>
      <c r="L465" s="322"/>
      <c r="M465" s="322"/>
      <c r="N465" s="322"/>
      <c r="O465" s="322"/>
      <c r="P465" s="322"/>
      <c r="Q465" s="322"/>
      <c r="R465" s="322"/>
      <c r="S465" s="322"/>
      <c r="T465" s="322"/>
      <c r="U465" s="322"/>
      <c r="V465" s="322"/>
      <c r="W465" s="322"/>
      <c r="X465" s="322"/>
      <c r="Y465" s="322"/>
      <c r="Z465" s="322"/>
      <c r="AA465" s="322"/>
      <c r="AB465" s="322"/>
      <c r="AC465" s="322"/>
      <c r="AD465" s="322"/>
      <c r="AE465" s="322"/>
      <c r="AF465" s="322"/>
      <c r="AG465" s="322"/>
      <c r="AH465" s="322"/>
      <c r="AI465" s="322"/>
      <c r="AJ465" s="322"/>
      <c r="AK465" s="322"/>
      <c r="AL465" s="322"/>
      <c r="AM465" s="322"/>
      <c r="AN465" s="322"/>
      <c r="AO465" s="322"/>
      <c r="AP465" s="322"/>
      <c r="AQ465" s="322"/>
      <c r="AR465" s="322"/>
      <c r="AS465" s="322"/>
      <c r="AT465" s="322"/>
      <c r="AU465" s="322"/>
      <c r="AV465" s="322"/>
      <c r="AW465" s="322"/>
      <c r="AX465" s="322"/>
      <c r="AY465" s="322"/>
      <c r="AZ465" s="322"/>
      <c r="BA465" s="322"/>
      <c r="BB465" s="322"/>
      <c r="BC465" s="322"/>
      <c r="BD465" s="322"/>
      <c r="BE465" s="322"/>
      <c r="BF465" s="322"/>
      <c r="BG465" s="322"/>
      <c r="BH465" s="322"/>
      <c r="BI465" s="322"/>
      <c r="BJ465" s="322"/>
      <c r="BK465" s="322"/>
      <c r="BL465" s="322"/>
      <c r="BM465" s="322"/>
      <c r="BN465" s="322"/>
      <c r="BO465" s="322"/>
      <c r="BP465" s="322"/>
      <c r="BQ465" s="322"/>
      <c r="BR465" s="322"/>
      <c r="BS465" s="322"/>
      <c r="BT465" s="322"/>
      <c r="BU465" s="322"/>
      <c r="BV465" s="322"/>
      <c r="BW465" s="322"/>
      <c r="BX465" s="322"/>
      <c r="BY465" s="322"/>
      <c r="BZ465" s="322"/>
    </row>
    <row r="466" spans="1:78" ht="15" customHeight="1" x14ac:dyDescent="0.2">
      <c r="A466" s="313" t="str">
        <f t="shared" si="10"/>
        <v>INDEC-PB - 2899-</v>
      </c>
      <c r="B466" s="349">
        <v>2899</v>
      </c>
      <c r="C466" s="316" t="s">
        <v>53</v>
      </c>
      <c r="E466" s="343" t="s">
        <v>528</v>
      </c>
      <c r="G466" s="316" t="s">
        <v>1461</v>
      </c>
      <c r="H466" s="322"/>
      <c r="I466" s="322"/>
      <c r="J466" s="322"/>
      <c r="K466" s="322"/>
      <c r="L466" s="322"/>
      <c r="M466" s="322"/>
      <c r="N466" s="322"/>
      <c r="O466" s="322"/>
      <c r="P466" s="322"/>
      <c r="Q466" s="322"/>
      <c r="R466" s="322"/>
      <c r="S466" s="322"/>
      <c r="T466" s="322"/>
      <c r="U466" s="322"/>
      <c r="V466" s="322"/>
      <c r="W466" s="322"/>
      <c r="X466" s="322"/>
      <c r="Y466" s="322"/>
      <c r="Z466" s="322"/>
      <c r="AA466" s="322"/>
      <c r="AB466" s="322"/>
      <c r="AC466" s="322"/>
      <c r="AD466" s="322"/>
      <c r="AE466" s="322"/>
      <c r="AF466" s="322"/>
      <c r="AG466" s="322"/>
      <c r="AH466" s="322"/>
      <c r="AI466" s="322"/>
      <c r="AJ466" s="322"/>
      <c r="AK466" s="322"/>
      <c r="AL466" s="322"/>
      <c r="AM466" s="322"/>
      <c r="AN466" s="322"/>
      <c r="AO466" s="322"/>
      <c r="AP466" s="322"/>
      <c r="AQ466" s="322"/>
      <c r="AR466" s="322"/>
      <c r="AS466" s="322"/>
      <c r="AT466" s="322"/>
      <c r="AU466" s="322"/>
      <c r="AV466" s="322"/>
      <c r="AW466" s="322"/>
      <c r="AX466" s="322"/>
      <c r="AY466" s="322"/>
      <c r="AZ466" s="322"/>
      <c r="BA466" s="322"/>
      <c r="BB466" s="322"/>
      <c r="BC466" s="322"/>
      <c r="BD466" s="322"/>
      <c r="BE466" s="322"/>
      <c r="BF466" s="322"/>
      <c r="BG466" s="322"/>
      <c r="BH466" s="322"/>
      <c r="BI466" s="322"/>
      <c r="BJ466" s="322"/>
      <c r="BK466" s="322"/>
      <c r="BL466" s="322"/>
      <c r="BM466" s="322"/>
      <c r="BN466" s="322"/>
      <c r="BO466" s="322"/>
      <c r="BP466" s="322"/>
      <c r="BQ466" s="322"/>
      <c r="BR466" s="322"/>
      <c r="BS466" s="322"/>
      <c r="BT466" s="322"/>
      <c r="BU466" s="322"/>
      <c r="BV466" s="322"/>
      <c r="BW466" s="322"/>
      <c r="BX466" s="322"/>
      <c r="BY466" s="322"/>
      <c r="BZ466" s="322"/>
    </row>
    <row r="467" spans="1:78" ht="15" customHeight="1" x14ac:dyDescent="0.2">
      <c r="A467" s="313" t="str">
        <f t="shared" si="10"/>
        <v>INDEC-PB - 3110-1</v>
      </c>
      <c r="B467" s="349">
        <v>3110</v>
      </c>
      <c r="C467" s="316" t="s">
        <v>53</v>
      </c>
      <c r="D467" s="313">
        <v>1</v>
      </c>
      <c r="E467" s="343" t="s">
        <v>529</v>
      </c>
      <c r="G467" s="316" t="s">
        <v>1466</v>
      </c>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322"/>
      <c r="AE467" s="322"/>
      <c r="AF467" s="322"/>
      <c r="AG467" s="322"/>
      <c r="AH467" s="322"/>
      <c r="AI467" s="322"/>
      <c r="AJ467" s="322"/>
      <c r="AK467" s="322"/>
      <c r="AL467" s="322"/>
      <c r="AM467" s="322"/>
      <c r="AN467" s="322"/>
      <c r="AO467" s="322"/>
      <c r="AP467" s="322"/>
      <c r="AQ467" s="322"/>
      <c r="AR467" s="322"/>
      <c r="AS467" s="322"/>
      <c r="AT467" s="322"/>
      <c r="AU467" s="322"/>
      <c r="AV467" s="322"/>
      <c r="AW467" s="322"/>
      <c r="AX467" s="322"/>
      <c r="AY467" s="322"/>
      <c r="AZ467" s="322"/>
      <c r="BA467" s="322"/>
      <c r="BB467" s="322"/>
      <c r="BC467" s="322"/>
      <c r="BD467" s="322"/>
      <c r="BE467" s="322"/>
      <c r="BF467" s="322"/>
      <c r="BG467" s="322"/>
      <c r="BH467" s="322"/>
      <c r="BI467" s="322"/>
      <c r="BJ467" s="322"/>
      <c r="BK467" s="322"/>
      <c r="BL467" s="322"/>
      <c r="BM467" s="322"/>
      <c r="BN467" s="322"/>
      <c r="BO467" s="322"/>
      <c r="BP467" s="322"/>
      <c r="BQ467" s="322"/>
      <c r="BR467" s="322"/>
      <c r="BS467" s="322"/>
      <c r="BT467" s="322"/>
      <c r="BU467" s="322"/>
      <c r="BV467" s="322"/>
      <c r="BW467" s="322"/>
      <c r="BX467" s="322"/>
      <c r="BY467" s="322"/>
      <c r="BZ467" s="322"/>
    </row>
    <row r="468" spans="1:78" ht="15" customHeight="1" x14ac:dyDescent="0.2">
      <c r="A468" s="313" t="str">
        <f t="shared" si="10"/>
        <v>INDEC-PB - 2320-1</v>
      </c>
      <c r="B468" s="349">
        <v>2320</v>
      </c>
      <c r="C468" s="316" t="s">
        <v>53</v>
      </c>
      <c r="D468" s="313">
        <v>1</v>
      </c>
      <c r="E468" s="343" t="s">
        <v>530</v>
      </c>
      <c r="G468" s="316" t="s">
        <v>1467</v>
      </c>
      <c r="H468" s="322"/>
      <c r="I468" s="322"/>
      <c r="J468" s="322"/>
      <c r="K468" s="322"/>
      <c r="L468" s="322"/>
      <c r="M468" s="322"/>
      <c r="N468" s="322"/>
      <c r="O468" s="322"/>
      <c r="P468" s="322"/>
      <c r="Q468" s="322"/>
      <c r="R468" s="322"/>
      <c r="S468" s="322"/>
      <c r="T468" s="322"/>
      <c r="U468" s="322"/>
      <c r="V468" s="322"/>
      <c r="W468" s="322"/>
      <c r="X468" s="322"/>
      <c r="Y468" s="322"/>
      <c r="Z468" s="322"/>
      <c r="AA468" s="322"/>
      <c r="AB468" s="322"/>
      <c r="AC468" s="322"/>
      <c r="AD468" s="322"/>
      <c r="AE468" s="322"/>
      <c r="AF468" s="322"/>
      <c r="AG468" s="322"/>
      <c r="AH468" s="322"/>
      <c r="AI468" s="322"/>
      <c r="AJ468" s="322"/>
      <c r="AK468" s="322"/>
      <c r="AL468" s="322"/>
      <c r="AM468" s="322"/>
      <c r="AN468" s="322"/>
      <c r="AO468" s="322"/>
      <c r="AP468" s="322"/>
      <c r="AQ468" s="322"/>
      <c r="AR468" s="322"/>
      <c r="AS468" s="322"/>
      <c r="AT468" s="322"/>
      <c r="AU468" s="322"/>
      <c r="AV468" s="322"/>
      <c r="AW468" s="322"/>
      <c r="AX468" s="322"/>
      <c r="AY468" s="322"/>
      <c r="AZ468" s="322"/>
      <c r="BA468" s="322"/>
      <c r="BB468" s="322"/>
      <c r="BC468" s="322"/>
      <c r="BD468" s="322"/>
      <c r="BE468" s="322"/>
      <c r="BF468" s="322"/>
      <c r="BG468" s="322"/>
      <c r="BH468" s="322"/>
      <c r="BI468" s="322"/>
      <c r="BJ468" s="322"/>
      <c r="BK468" s="322"/>
      <c r="BL468" s="322"/>
      <c r="BM468" s="322"/>
      <c r="BN468" s="322"/>
      <c r="BO468" s="322"/>
      <c r="BP468" s="322"/>
      <c r="BQ468" s="322"/>
      <c r="BR468" s="322"/>
      <c r="BS468" s="322"/>
      <c r="BT468" s="322"/>
      <c r="BU468" s="322"/>
      <c r="BV468" s="322"/>
      <c r="BW468" s="322"/>
      <c r="BX468" s="322"/>
      <c r="BY468" s="322"/>
      <c r="BZ468" s="322"/>
    </row>
    <row r="469" spans="1:78" ht="15" customHeight="1" x14ac:dyDescent="0.2">
      <c r="A469" s="313" t="str">
        <f t="shared" si="10"/>
        <v>INDEC-PB - 2924-1</v>
      </c>
      <c r="B469" s="349">
        <v>2924</v>
      </c>
      <c r="C469" s="316" t="s">
        <v>53</v>
      </c>
      <c r="D469" s="313">
        <v>1</v>
      </c>
      <c r="E469" s="343" t="s">
        <v>531</v>
      </c>
      <c r="G469" s="316" t="s">
        <v>1468</v>
      </c>
      <c r="H469" s="322"/>
      <c r="I469" s="322"/>
      <c r="J469" s="322"/>
      <c r="K469" s="322"/>
      <c r="L469" s="322"/>
      <c r="M469" s="322"/>
      <c r="N469" s="322"/>
      <c r="O469" s="322"/>
      <c r="P469" s="322"/>
      <c r="Q469" s="322"/>
      <c r="R469" s="322"/>
      <c r="S469" s="322"/>
      <c r="T469" s="322"/>
      <c r="U469" s="322"/>
      <c r="V469" s="322"/>
      <c r="W469" s="322"/>
      <c r="X469" s="322"/>
      <c r="Y469" s="322"/>
      <c r="Z469" s="322"/>
      <c r="AA469" s="322"/>
      <c r="AB469" s="322"/>
      <c r="AC469" s="322"/>
      <c r="AD469" s="322"/>
      <c r="AE469" s="322"/>
      <c r="AF469" s="322"/>
      <c r="AG469" s="322"/>
      <c r="AH469" s="322"/>
      <c r="AI469" s="322"/>
      <c r="AJ469" s="322"/>
      <c r="AK469" s="322"/>
      <c r="AL469" s="322"/>
      <c r="AM469" s="322"/>
      <c r="AN469" s="322"/>
      <c r="AO469" s="322"/>
      <c r="AP469" s="322"/>
      <c r="AQ469" s="322"/>
      <c r="AR469" s="322"/>
      <c r="AS469" s="322"/>
      <c r="AT469" s="322"/>
      <c r="AU469" s="322"/>
      <c r="AV469" s="322"/>
      <c r="AW469" s="322"/>
      <c r="AX469" s="322"/>
      <c r="AY469" s="322"/>
      <c r="AZ469" s="322"/>
      <c r="BA469" s="322"/>
      <c r="BB469" s="322"/>
      <c r="BC469" s="322"/>
      <c r="BD469" s="322"/>
      <c r="BE469" s="322"/>
      <c r="BF469" s="322"/>
      <c r="BG469" s="322"/>
      <c r="BH469" s="322"/>
      <c r="BI469" s="322"/>
      <c r="BJ469" s="322"/>
      <c r="BK469" s="322"/>
      <c r="BL469" s="322"/>
      <c r="BM469" s="322"/>
      <c r="BN469" s="322"/>
      <c r="BO469" s="322"/>
      <c r="BP469" s="322"/>
      <c r="BQ469" s="322"/>
      <c r="BR469" s="322"/>
      <c r="BS469" s="322"/>
      <c r="BT469" s="322"/>
      <c r="BU469" s="322"/>
      <c r="BV469" s="322"/>
      <c r="BW469" s="322"/>
      <c r="BX469" s="322"/>
      <c r="BY469" s="322"/>
      <c r="BZ469" s="322"/>
    </row>
    <row r="470" spans="1:78" ht="15" customHeight="1" x14ac:dyDescent="0.2">
      <c r="A470" s="313" t="str">
        <f t="shared" si="10"/>
        <v>INDEC-PB - 2692-1</v>
      </c>
      <c r="B470" s="349">
        <v>2692</v>
      </c>
      <c r="C470" s="316" t="s">
        <v>53</v>
      </c>
      <c r="D470" s="313">
        <v>1</v>
      </c>
      <c r="E470" s="343" t="s">
        <v>532</v>
      </c>
      <c r="G470" s="316" t="s">
        <v>1469</v>
      </c>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322"/>
      <c r="AE470" s="322"/>
      <c r="AF470" s="322"/>
      <c r="AG470" s="322"/>
      <c r="AH470" s="322"/>
      <c r="AI470" s="322"/>
      <c r="AJ470" s="322"/>
      <c r="AK470" s="322"/>
      <c r="AL470" s="322"/>
      <c r="AM470" s="322"/>
      <c r="AN470" s="322"/>
      <c r="AO470" s="322"/>
      <c r="AP470" s="322"/>
      <c r="AQ470" s="322"/>
      <c r="AR470" s="322"/>
      <c r="AS470" s="322"/>
      <c r="AT470" s="322"/>
      <c r="AU470" s="322"/>
      <c r="AV470" s="322"/>
      <c r="AW470" s="322"/>
      <c r="AX470" s="322"/>
      <c r="AY470" s="322"/>
      <c r="AZ470" s="322"/>
      <c r="BA470" s="322"/>
      <c r="BB470" s="322"/>
      <c r="BC470" s="322"/>
      <c r="BD470" s="322"/>
      <c r="BE470" s="322"/>
      <c r="BF470" s="322"/>
      <c r="BG470" s="322"/>
      <c r="BH470" s="322"/>
      <c r="BI470" s="322"/>
      <c r="BJ470" s="322"/>
      <c r="BK470" s="322"/>
      <c r="BL470" s="322"/>
      <c r="BM470" s="322"/>
      <c r="BN470" s="322"/>
      <c r="BO470" s="322"/>
      <c r="BP470" s="322"/>
      <c r="BQ470" s="322"/>
      <c r="BR470" s="322"/>
      <c r="BS470" s="322"/>
      <c r="BT470" s="322"/>
      <c r="BU470" s="322"/>
      <c r="BV470" s="322"/>
      <c r="BW470" s="322"/>
      <c r="BX470" s="322"/>
      <c r="BY470" s="322"/>
      <c r="BZ470" s="322"/>
    </row>
    <row r="471" spans="1:78" ht="15" customHeight="1" x14ac:dyDescent="0.2">
      <c r="A471" s="313" t="str">
        <f t="shared" si="10"/>
        <v>INDEC-PB - 3410-</v>
      </c>
      <c r="B471" s="349">
        <v>3410</v>
      </c>
      <c r="C471" s="316" t="s">
        <v>53</v>
      </c>
      <c r="E471" s="343" t="s">
        <v>533</v>
      </c>
      <c r="G471" s="316" t="s">
        <v>1470</v>
      </c>
      <c r="H471" s="322"/>
      <c r="I471" s="322"/>
      <c r="J471" s="322"/>
      <c r="K471" s="322"/>
      <c r="L471" s="322"/>
      <c r="M471" s="322"/>
      <c r="N471" s="322"/>
      <c r="O471" s="322"/>
      <c r="P471" s="322"/>
      <c r="Q471" s="322"/>
      <c r="R471" s="322"/>
      <c r="S471" s="322"/>
      <c r="T471" s="322"/>
      <c r="U471" s="322"/>
      <c r="V471" s="322"/>
      <c r="W471" s="322"/>
      <c r="X471" s="322"/>
      <c r="Y471" s="322"/>
      <c r="Z471" s="322"/>
      <c r="AA471" s="322"/>
      <c r="AB471" s="322"/>
      <c r="AC471" s="322"/>
      <c r="AD471" s="322"/>
      <c r="AE471" s="322"/>
      <c r="AF471" s="322"/>
      <c r="AG471" s="322"/>
      <c r="AH471" s="322"/>
      <c r="AI471" s="322"/>
      <c r="AJ471" s="322"/>
      <c r="AK471" s="322"/>
      <c r="AL471" s="322"/>
      <c r="AM471" s="322"/>
      <c r="AN471" s="322"/>
      <c r="AO471" s="322"/>
      <c r="AP471" s="322"/>
      <c r="AQ471" s="322"/>
      <c r="AR471" s="322"/>
      <c r="AS471" s="322"/>
      <c r="AT471" s="322"/>
      <c r="AU471" s="322"/>
      <c r="AV471" s="322"/>
      <c r="AW471" s="322"/>
      <c r="AX471" s="322"/>
      <c r="AY471" s="322"/>
      <c r="AZ471" s="322"/>
      <c r="BA471" s="322"/>
      <c r="BB471" s="322"/>
      <c r="BC471" s="322"/>
      <c r="BD471" s="322"/>
      <c r="BE471" s="322"/>
      <c r="BF471" s="322"/>
      <c r="BG471" s="322"/>
      <c r="BH471" s="322"/>
      <c r="BI471" s="322"/>
      <c r="BJ471" s="322"/>
      <c r="BK471" s="322"/>
      <c r="BL471" s="322"/>
      <c r="BM471" s="322"/>
      <c r="BN471" s="322"/>
      <c r="BO471" s="322"/>
      <c r="BP471" s="322"/>
      <c r="BQ471" s="322"/>
      <c r="BR471" s="322"/>
      <c r="BS471" s="322"/>
      <c r="BT471" s="322"/>
      <c r="BU471" s="322"/>
      <c r="BV471" s="322"/>
      <c r="BW471" s="322"/>
      <c r="BX471" s="322"/>
      <c r="BY471" s="322"/>
      <c r="BZ471" s="322"/>
    </row>
    <row r="472" spans="1:78" ht="15" customHeight="1" x14ac:dyDescent="0.2">
      <c r="A472" s="313" t="str">
        <f t="shared" si="10"/>
        <v>INDEC-PB - 2413-1</v>
      </c>
      <c r="B472" s="349">
        <v>2413</v>
      </c>
      <c r="C472" s="316" t="s">
        <v>53</v>
      </c>
      <c r="D472" s="313">
        <v>1</v>
      </c>
      <c r="E472" s="343" t="s">
        <v>534</v>
      </c>
      <c r="G472" s="316" t="s">
        <v>1471</v>
      </c>
      <c r="H472" s="322"/>
      <c r="I472" s="322"/>
      <c r="J472" s="322"/>
      <c r="K472" s="322"/>
      <c r="L472" s="322"/>
      <c r="M472" s="322"/>
      <c r="N472" s="322"/>
      <c r="O472" s="322"/>
      <c r="P472" s="322"/>
      <c r="Q472" s="322"/>
      <c r="R472" s="322"/>
      <c r="S472" s="322"/>
      <c r="T472" s="322"/>
      <c r="U472" s="322"/>
      <c r="V472" s="322"/>
      <c r="W472" s="322"/>
      <c r="X472" s="322"/>
      <c r="Y472" s="322"/>
      <c r="Z472" s="322"/>
      <c r="AA472" s="322"/>
      <c r="AB472" s="322"/>
      <c r="AC472" s="322"/>
      <c r="AD472" s="322"/>
      <c r="AE472" s="322"/>
      <c r="AF472" s="322"/>
      <c r="AG472" s="322"/>
      <c r="AH472" s="322"/>
      <c r="AI472" s="322"/>
      <c r="AJ472" s="322"/>
      <c r="AK472" s="322"/>
      <c r="AL472" s="322"/>
      <c r="AM472" s="322"/>
      <c r="AN472" s="322"/>
      <c r="AO472" s="322"/>
      <c r="AP472" s="322"/>
      <c r="AQ472" s="322"/>
      <c r="AR472" s="322"/>
      <c r="AS472" s="322"/>
      <c r="AT472" s="322"/>
      <c r="AU472" s="322"/>
      <c r="AV472" s="322"/>
      <c r="AW472" s="322"/>
      <c r="AX472" s="322"/>
      <c r="AY472" s="322"/>
      <c r="AZ472" s="322"/>
      <c r="BA472" s="322"/>
      <c r="BB472" s="322"/>
      <c r="BC472" s="322"/>
      <c r="BD472" s="322"/>
      <c r="BE472" s="322"/>
      <c r="BF472" s="322"/>
      <c r="BG472" s="322"/>
      <c r="BH472" s="322"/>
      <c r="BI472" s="322"/>
      <c r="BJ472" s="322"/>
      <c r="BK472" s="322"/>
      <c r="BL472" s="322"/>
      <c r="BM472" s="322"/>
      <c r="BN472" s="322"/>
      <c r="BO472" s="322"/>
      <c r="BP472" s="322"/>
      <c r="BQ472" s="322"/>
      <c r="BR472" s="322"/>
      <c r="BS472" s="322"/>
      <c r="BT472" s="322"/>
      <c r="BU472" s="322"/>
      <c r="BV472" s="322"/>
      <c r="BW472" s="322"/>
      <c r="BX472" s="322"/>
      <c r="BY472" s="322"/>
      <c r="BZ472" s="322"/>
    </row>
    <row r="473" spans="1:78" ht="15" customHeight="1" x14ac:dyDescent="0.2">
      <c r="A473" s="313" t="str">
        <f t="shared" si="10"/>
        <v>INDEC-PB - 291-</v>
      </c>
      <c r="B473" s="349">
        <v>291</v>
      </c>
      <c r="C473" s="316" t="s">
        <v>53</v>
      </c>
      <c r="E473" s="329" t="s">
        <v>535</v>
      </c>
      <c r="G473" s="316" t="s">
        <v>1472</v>
      </c>
      <c r="H473" s="322"/>
      <c r="I473" s="322"/>
      <c r="J473" s="322"/>
      <c r="K473" s="322"/>
      <c r="L473" s="322"/>
      <c r="M473" s="322"/>
      <c r="N473" s="322"/>
      <c r="O473" s="322"/>
      <c r="P473" s="322"/>
      <c r="Q473" s="322"/>
      <c r="R473" s="322"/>
      <c r="S473" s="322"/>
      <c r="T473" s="322"/>
      <c r="U473" s="322"/>
      <c r="V473" s="322"/>
      <c r="W473" s="322"/>
      <c r="X473" s="322"/>
      <c r="Y473" s="322"/>
      <c r="Z473" s="322"/>
      <c r="AA473" s="322"/>
      <c r="AB473" s="322"/>
      <c r="AC473" s="322"/>
      <c r="AD473" s="322"/>
      <c r="AE473" s="322"/>
      <c r="AF473" s="322"/>
      <c r="AG473" s="322"/>
      <c r="AH473" s="322"/>
      <c r="AI473" s="322"/>
      <c r="AJ473" s="322"/>
      <c r="AK473" s="322"/>
      <c r="AL473" s="322"/>
      <c r="AM473" s="322"/>
      <c r="AN473" s="322"/>
      <c r="AO473" s="322"/>
      <c r="AP473" s="322"/>
      <c r="AQ473" s="322"/>
      <c r="AR473" s="322"/>
      <c r="AS473" s="322"/>
      <c r="AT473" s="322"/>
      <c r="AU473" s="322"/>
      <c r="AV473" s="322"/>
      <c r="AW473" s="322"/>
      <c r="AX473" s="322"/>
      <c r="AY473" s="322"/>
      <c r="AZ473" s="322"/>
      <c r="BA473" s="322"/>
      <c r="BB473" s="322"/>
      <c r="BC473" s="322"/>
      <c r="BD473" s="322"/>
      <c r="BE473" s="322"/>
      <c r="BF473" s="322"/>
      <c r="BG473" s="322"/>
      <c r="BH473" s="322"/>
      <c r="BI473" s="322"/>
      <c r="BJ473" s="322"/>
      <c r="BK473" s="322"/>
      <c r="BL473" s="322"/>
      <c r="BM473" s="322"/>
      <c r="BN473" s="322"/>
      <c r="BO473" s="322"/>
      <c r="BP473" s="322"/>
      <c r="BQ473" s="322"/>
      <c r="BR473" s="322"/>
      <c r="BS473" s="322"/>
      <c r="BT473" s="322"/>
      <c r="BU473" s="322"/>
      <c r="BV473" s="322"/>
      <c r="BW473" s="322"/>
      <c r="BX473" s="322"/>
      <c r="BY473" s="322"/>
      <c r="BZ473" s="322"/>
    </row>
    <row r="474" spans="1:78" ht="15" customHeight="1" x14ac:dyDescent="0.2">
      <c r="A474" s="313" t="str">
        <f t="shared" si="10"/>
        <v>INDEC-PB - 2610-1</v>
      </c>
      <c r="B474" s="349">
        <v>2610</v>
      </c>
      <c r="C474" s="316" t="s">
        <v>53</v>
      </c>
      <c r="D474" s="313">
        <v>1</v>
      </c>
      <c r="E474" s="329" t="s">
        <v>536</v>
      </c>
      <c r="G474" s="316" t="s">
        <v>1473</v>
      </c>
      <c r="H474" s="322"/>
      <c r="I474" s="322"/>
      <c r="J474" s="322"/>
      <c r="K474" s="322"/>
      <c r="L474" s="322"/>
      <c r="M474" s="322"/>
      <c r="N474" s="322"/>
      <c r="O474" s="322"/>
      <c r="P474" s="322"/>
      <c r="Q474" s="322"/>
      <c r="R474" s="322"/>
      <c r="S474" s="322"/>
      <c r="T474" s="322"/>
      <c r="U474" s="322"/>
      <c r="V474" s="322"/>
      <c r="W474" s="322"/>
      <c r="X474" s="322"/>
      <c r="Y474" s="322"/>
      <c r="Z474" s="322"/>
      <c r="AA474" s="322"/>
      <c r="AB474" s="322"/>
      <c r="AC474" s="322"/>
      <c r="AD474" s="322"/>
      <c r="AE474" s="322"/>
      <c r="AF474" s="322"/>
      <c r="AG474" s="322"/>
      <c r="AH474" s="322"/>
      <c r="AI474" s="322"/>
      <c r="AJ474" s="322"/>
      <c r="AK474" s="322"/>
      <c r="AL474" s="322"/>
      <c r="AM474" s="322"/>
      <c r="AN474" s="322"/>
      <c r="AO474" s="322"/>
      <c r="AP474" s="322"/>
      <c r="AQ474" s="322"/>
      <c r="AR474" s="322"/>
      <c r="AS474" s="322"/>
      <c r="AT474" s="322"/>
      <c r="AU474" s="322"/>
      <c r="AV474" s="322"/>
      <c r="AW474" s="322"/>
      <c r="AX474" s="322"/>
      <c r="AY474" s="322"/>
      <c r="AZ474" s="322"/>
      <c r="BA474" s="322"/>
      <c r="BB474" s="322"/>
      <c r="BC474" s="322"/>
      <c r="BD474" s="322"/>
      <c r="BE474" s="322"/>
      <c r="BF474" s="322"/>
      <c r="BG474" s="322"/>
      <c r="BH474" s="322"/>
      <c r="BI474" s="322"/>
      <c r="BJ474" s="322"/>
      <c r="BK474" s="322"/>
      <c r="BL474" s="322"/>
      <c r="BM474" s="322"/>
      <c r="BN474" s="322"/>
      <c r="BO474" s="322"/>
      <c r="BP474" s="322"/>
      <c r="BQ474" s="322"/>
      <c r="BR474" s="322"/>
      <c r="BS474" s="322"/>
      <c r="BT474" s="322"/>
      <c r="BU474" s="322"/>
      <c r="BV474" s="322"/>
      <c r="BW474" s="322"/>
      <c r="BX474" s="322"/>
      <c r="BY474" s="322"/>
      <c r="BZ474" s="322"/>
    </row>
    <row r="475" spans="1:78" s="352" customFormat="1" ht="15" customHeight="1" x14ac:dyDescent="0.2">
      <c r="A475" s="351" t="str">
        <f>CONCATENATE("INDEC-PB - ",B475,C475,D475)</f>
        <v>INDEC-PB - 1410-1</v>
      </c>
      <c r="B475" s="351">
        <v>1410</v>
      </c>
      <c r="C475" s="352" t="s">
        <v>53</v>
      </c>
      <c r="D475" s="351">
        <v>1</v>
      </c>
      <c r="E475" s="352" t="s">
        <v>1481</v>
      </c>
      <c r="G475" s="316" t="s">
        <v>1455</v>
      </c>
      <c r="H475" s="353"/>
      <c r="I475" s="353"/>
      <c r="J475" s="353"/>
      <c r="K475" s="353"/>
      <c r="L475" s="353"/>
      <c r="M475" s="353"/>
      <c r="N475" s="353"/>
      <c r="O475" s="353"/>
      <c r="P475" s="353"/>
      <c r="Q475" s="353"/>
      <c r="R475" s="353"/>
      <c r="S475" s="353"/>
      <c r="T475" s="353"/>
      <c r="U475" s="353"/>
      <c r="V475" s="353"/>
      <c r="W475" s="353"/>
      <c r="X475" s="353"/>
      <c r="Y475" s="353"/>
      <c r="Z475" s="353"/>
      <c r="AA475" s="353"/>
      <c r="AB475" s="353"/>
      <c r="AC475" s="353"/>
      <c r="AD475" s="353"/>
      <c r="AE475" s="353"/>
      <c r="AF475" s="353"/>
      <c r="AG475" s="353"/>
      <c r="AH475" s="353"/>
      <c r="AI475" s="353"/>
      <c r="AJ475" s="353"/>
      <c r="AK475" s="353"/>
      <c r="AL475" s="353"/>
      <c r="AM475" s="353"/>
      <c r="AN475" s="353"/>
      <c r="AO475" s="353"/>
      <c r="AP475" s="353"/>
      <c r="AQ475" s="353"/>
      <c r="AR475" s="353"/>
      <c r="AS475" s="353"/>
      <c r="AT475" s="353"/>
      <c r="AU475" s="353"/>
      <c r="AV475" s="353"/>
      <c r="AW475" s="353"/>
      <c r="AX475" s="353"/>
      <c r="AY475" s="353"/>
      <c r="AZ475" s="353"/>
      <c r="BA475" s="353"/>
      <c r="BB475" s="353"/>
      <c r="BC475" s="353"/>
      <c r="BD475" s="353"/>
      <c r="BE475" s="353"/>
      <c r="BF475" s="353"/>
      <c r="BG475" s="353"/>
      <c r="BH475" s="353"/>
      <c r="BI475" s="353"/>
      <c r="BJ475" s="353"/>
      <c r="BK475" s="353"/>
      <c r="BL475" s="353"/>
      <c r="BM475" s="353"/>
      <c r="BN475" s="353"/>
      <c r="BO475" s="353"/>
      <c r="BP475" s="353"/>
      <c r="BQ475" s="353"/>
      <c r="BR475" s="353"/>
      <c r="BS475" s="353"/>
      <c r="BT475" s="353"/>
      <c r="BU475" s="353"/>
      <c r="BV475" s="353"/>
      <c r="BW475" s="353"/>
      <c r="BX475" s="353"/>
      <c r="BY475" s="353"/>
      <c r="BZ475" s="353"/>
    </row>
    <row r="476" spans="1:78" ht="15" customHeight="1" x14ac:dyDescent="0.2">
      <c r="A476" s="349"/>
      <c r="B476" s="332"/>
      <c r="C476" s="348"/>
      <c r="E476" s="329"/>
      <c r="H476" s="322"/>
      <c r="I476" s="322"/>
      <c r="J476" s="322"/>
      <c r="K476" s="322"/>
      <c r="L476" s="322"/>
      <c r="M476" s="322"/>
      <c r="N476" s="322"/>
      <c r="O476" s="322"/>
      <c r="P476" s="322"/>
      <c r="Q476" s="322"/>
      <c r="R476" s="322"/>
      <c r="S476" s="322"/>
      <c r="T476" s="322"/>
      <c r="U476" s="322"/>
      <c r="V476" s="322"/>
      <c r="W476" s="322"/>
      <c r="X476" s="322"/>
      <c r="Y476" s="322"/>
      <c r="Z476" s="322"/>
      <c r="AA476" s="322"/>
      <c r="AB476" s="322"/>
      <c r="AC476" s="322"/>
      <c r="AD476" s="322"/>
      <c r="AE476" s="322"/>
      <c r="AF476" s="322"/>
      <c r="AG476" s="322"/>
      <c r="AH476" s="322"/>
      <c r="AI476" s="322"/>
      <c r="AJ476" s="322"/>
      <c r="AK476" s="322"/>
      <c r="AL476" s="322"/>
      <c r="AM476" s="322"/>
      <c r="AN476" s="322"/>
      <c r="AO476" s="322"/>
      <c r="AP476" s="322"/>
      <c r="AQ476" s="322"/>
      <c r="AR476" s="322"/>
      <c r="AS476" s="322"/>
      <c r="AT476" s="322"/>
      <c r="AU476" s="322"/>
      <c r="AV476" s="322"/>
      <c r="AW476" s="322"/>
      <c r="AX476" s="322"/>
      <c r="AY476" s="322"/>
      <c r="AZ476" s="322"/>
      <c r="BA476" s="322"/>
      <c r="BB476" s="322"/>
      <c r="BC476" s="322"/>
      <c r="BD476" s="322"/>
      <c r="BE476" s="322"/>
      <c r="BF476" s="322"/>
      <c r="BG476" s="322"/>
      <c r="BH476" s="322"/>
      <c r="BI476" s="322"/>
      <c r="BJ476" s="322"/>
      <c r="BK476" s="322"/>
      <c r="BL476" s="322"/>
      <c r="BM476" s="322"/>
      <c r="BN476" s="322"/>
      <c r="BO476" s="322"/>
      <c r="BP476" s="322"/>
      <c r="BQ476" s="322"/>
      <c r="BR476" s="322"/>
      <c r="BS476" s="322"/>
      <c r="BT476" s="322"/>
      <c r="BU476" s="322"/>
      <c r="BV476" s="322"/>
      <c r="BW476" s="322"/>
      <c r="BX476" s="322"/>
      <c r="BY476" s="322"/>
      <c r="BZ476" s="322"/>
    </row>
    <row r="477" spans="1:78" ht="15" customHeight="1" x14ac:dyDescent="0.2">
      <c r="A477" s="349"/>
      <c r="B477" s="332"/>
      <c r="C477" s="348"/>
      <c r="E477" s="346" t="s">
        <v>492</v>
      </c>
      <c r="H477" s="322"/>
      <c r="I477" s="322"/>
      <c r="J477" s="322"/>
      <c r="K477" s="322"/>
      <c r="L477" s="322"/>
      <c r="M477" s="322"/>
      <c r="N477" s="322"/>
      <c r="O477" s="322"/>
      <c r="P477" s="322"/>
      <c r="Q477" s="322"/>
      <c r="R477" s="322"/>
      <c r="S477" s="322"/>
      <c r="T477" s="322"/>
      <c r="U477" s="322"/>
      <c r="V477" s="322"/>
      <c r="W477" s="322"/>
      <c r="X477" s="322"/>
      <c r="Y477" s="322"/>
      <c r="Z477" s="322"/>
      <c r="AA477" s="322"/>
      <c r="AB477" s="322"/>
      <c r="AC477" s="322"/>
      <c r="AD477" s="322"/>
      <c r="AE477" s="322"/>
      <c r="AF477" s="322"/>
      <c r="AG477" s="322"/>
      <c r="AH477" s="322"/>
      <c r="AI477" s="322"/>
      <c r="AJ477" s="322"/>
      <c r="AK477" s="322"/>
      <c r="AL477" s="322"/>
      <c r="AM477" s="322"/>
      <c r="AN477" s="322"/>
      <c r="AO477" s="322"/>
      <c r="AP477" s="322"/>
      <c r="AQ477" s="322"/>
      <c r="AR477" s="322"/>
      <c r="AS477" s="322"/>
      <c r="AT477" s="322"/>
      <c r="AU477" s="322"/>
      <c r="AV477" s="322"/>
      <c r="AW477" s="322"/>
      <c r="AX477" s="322"/>
      <c r="AY477" s="322"/>
      <c r="AZ477" s="322"/>
      <c r="BA477" s="322"/>
      <c r="BB477" s="322"/>
      <c r="BC477" s="322"/>
      <c r="BD477" s="322"/>
      <c r="BE477" s="322"/>
      <c r="BF477" s="322"/>
      <c r="BG477" s="322"/>
      <c r="BH477" s="322"/>
      <c r="BI477" s="322"/>
      <c r="BJ477" s="322"/>
      <c r="BK477" s="322"/>
      <c r="BL477" s="322"/>
      <c r="BM477" s="322"/>
      <c r="BN477" s="322"/>
      <c r="BO477" s="322"/>
      <c r="BP477" s="322"/>
      <c r="BQ477" s="322"/>
      <c r="BR477" s="322"/>
      <c r="BS477" s="322"/>
      <c r="BT477" s="322"/>
      <c r="BU477" s="322"/>
      <c r="BV477" s="322"/>
      <c r="BW477" s="322"/>
      <c r="BX477" s="322"/>
      <c r="BY477" s="322"/>
      <c r="BZ477" s="322"/>
    </row>
    <row r="478" spans="1:78" ht="15" customHeight="1" x14ac:dyDescent="0.2">
      <c r="A478" s="313" t="str">
        <f t="shared" ref="A478:A484" si="11">CONCATENATE("INDEC-PB - ",B478,C478,D478)</f>
        <v>INDEC-PB - 2710-11</v>
      </c>
      <c r="B478" s="349">
        <v>2710</v>
      </c>
      <c r="C478" s="316" t="s">
        <v>53</v>
      </c>
      <c r="D478" s="349">
        <v>11</v>
      </c>
      <c r="E478" s="329" t="s">
        <v>537</v>
      </c>
      <c r="G478" s="316" t="s">
        <v>1474</v>
      </c>
      <c r="H478" s="322"/>
      <c r="I478" s="322"/>
      <c r="J478" s="322"/>
      <c r="K478" s="322"/>
      <c r="L478" s="322"/>
      <c r="M478" s="322"/>
      <c r="N478" s="322"/>
      <c r="O478" s="322"/>
      <c r="P478" s="322"/>
      <c r="Q478" s="322"/>
      <c r="R478" s="322"/>
      <c r="S478" s="322"/>
      <c r="T478" s="322"/>
      <c r="U478" s="322"/>
      <c r="V478" s="322"/>
      <c r="W478" s="322"/>
      <c r="X478" s="322"/>
      <c r="Y478" s="322"/>
      <c r="Z478" s="322"/>
      <c r="AA478" s="322"/>
      <c r="AB478" s="322"/>
      <c r="AC478" s="322"/>
      <c r="AD478" s="322"/>
      <c r="AE478" s="322"/>
      <c r="AF478" s="322"/>
      <c r="AG478" s="322"/>
      <c r="AH478" s="322"/>
      <c r="AI478" s="322"/>
      <c r="AJ478" s="322"/>
      <c r="AK478" s="322"/>
      <c r="AL478" s="322"/>
      <c r="AM478" s="322"/>
      <c r="AN478" s="322"/>
      <c r="AO478" s="322"/>
      <c r="AP478" s="322"/>
      <c r="AQ478" s="322"/>
      <c r="AR478" s="322"/>
      <c r="AS478" s="322"/>
      <c r="AT478" s="322"/>
      <c r="AU478" s="322"/>
      <c r="AV478" s="322"/>
      <c r="AW478" s="322"/>
      <c r="AX478" s="322"/>
      <c r="AY478" s="322"/>
      <c r="AZ478" s="322"/>
      <c r="BA478" s="322"/>
      <c r="BB478" s="322"/>
      <c r="BC478" s="322"/>
      <c r="BD478" s="322"/>
      <c r="BE478" s="322"/>
      <c r="BF478" s="322"/>
      <c r="BG478" s="322"/>
      <c r="BH478" s="322"/>
      <c r="BI478" s="322"/>
      <c r="BJ478" s="322"/>
      <c r="BK478" s="322"/>
      <c r="BL478" s="322"/>
      <c r="BM478" s="322"/>
      <c r="BN478" s="322"/>
      <c r="BO478" s="322"/>
      <c r="BP478" s="322"/>
      <c r="BQ478" s="322"/>
      <c r="BR478" s="322"/>
      <c r="BS478" s="322"/>
      <c r="BT478" s="322"/>
      <c r="BU478" s="322"/>
      <c r="BV478" s="322"/>
      <c r="BW478" s="322"/>
      <c r="BX478" s="322"/>
      <c r="BY478" s="322"/>
      <c r="BZ478" s="322"/>
    </row>
    <row r="479" spans="1:78" ht="15" customHeight="1" x14ac:dyDescent="0.2">
      <c r="A479" s="313" t="str">
        <f t="shared" si="11"/>
        <v>INDEC-PB - 2720-1</v>
      </c>
      <c r="B479" s="349">
        <v>2720</v>
      </c>
      <c r="C479" s="316" t="s">
        <v>53</v>
      </c>
      <c r="D479" s="349">
        <v>1</v>
      </c>
      <c r="E479" s="329" t="s">
        <v>538</v>
      </c>
      <c r="G479" s="316" t="s">
        <v>1475</v>
      </c>
      <c r="H479" s="322"/>
      <c r="I479" s="322"/>
      <c r="J479" s="322"/>
      <c r="K479" s="322"/>
      <c r="L479" s="322"/>
      <c r="M479" s="322"/>
      <c r="N479" s="322"/>
      <c r="O479" s="322"/>
      <c r="P479" s="322"/>
      <c r="Q479" s="322"/>
      <c r="R479" s="322"/>
      <c r="S479" s="322"/>
      <c r="T479" s="322"/>
      <c r="U479" s="322"/>
      <c r="V479" s="322"/>
      <c r="W479" s="322"/>
      <c r="X479" s="322"/>
      <c r="Y479" s="322"/>
      <c r="Z479" s="322"/>
      <c r="AA479" s="322"/>
      <c r="AB479" s="322"/>
      <c r="AC479" s="322"/>
      <c r="AD479" s="322"/>
      <c r="AE479" s="322"/>
      <c r="AF479" s="322"/>
      <c r="AG479" s="322"/>
      <c r="AH479" s="322"/>
      <c r="AI479" s="322"/>
      <c r="AJ479" s="322"/>
      <c r="AK479" s="322"/>
      <c r="AL479" s="322"/>
      <c r="AM479" s="322"/>
      <c r="AN479" s="322"/>
      <c r="AO479" s="322"/>
      <c r="AP479" s="322"/>
      <c r="AQ479" s="322"/>
      <c r="AR479" s="322"/>
      <c r="AS479" s="322"/>
      <c r="AT479" s="322"/>
      <c r="AU479" s="322"/>
      <c r="AV479" s="322"/>
      <c r="AW479" s="322"/>
      <c r="AX479" s="322"/>
      <c r="AY479" s="322"/>
      <c r="AZ479" s="322"/>
      <c r="BA479" s="322"/>
      <c r="BB479" s="322"/>
      <c r="BC479" s="322"/>
      <c r="BD479" s="322"/>
      <c r="BE479" s="322"/>
      <c r="BF479" s="322"/>
      <c r="BG479" s="322"/>
      <c r="BH479" s="322"/>
      <c r="BI479" s="322"/>
      <c r="BJ479" s="322"/>
      <c r="BK479" s="322"/>
      <c r="BL479" s="322"/>
      <c r="BM479" s="322"/>
      <c r="BN479" s="322"/>
      <c r="BO479" s="322"/>
      <c r="BP479" s="322"/>
      <c r="BQ479" s="322"/>
      <c r="BR479" s="322"/>
      <c r="BS479" s="322"/>
      <c r="BT479" s="322"/>
      <c r="BU479" s="322"/>
      <c r="BV479" s="322"/>
      <c r="BW479" s="322"/>
      <c r="BX479" s="322"/>
      <c r="BY479" s="322"/>
      <c r="BZ479" s="322"/>
    </row>
    <row r="480" spans="1:78" ht="15" customHeight="1" x14ac:dyDescent="0.2">
      <c r="A480" s="313" t="str">
        <f t="shared" si="11"/>
        <v>INDEC-PB - 2922-11</v>
      </c>
      <c r="B480" s="349">
        <v>2922</v>
      </c>
      <c r="C480" s="316" t="s">
        <v>53</v>
      </c>
      <c r="D480" s="349">
        <v>11</v>
      </c>
      <c r="E480" s="329" t="s">
        <v>539</v>
      </c>
      <c r="G480" s="316" t="s">
        <v>1476</v>
      </c>
      <c r="H480" s="322"/>
      <c r="I480" s="322"/>
      <c r="J480" s="322"/>
      <c r="K480" s="322"/>
      <c r="L480" s="322"/>
      <c r="M480" s="322"/>
      <c r="N480" s="322"/>
      <c r="O480" s="322"/>
      <c r="P480" s="322"/>
      <c r="Q480" s="322"/>
      <c r="R480" s="322"/>
      <c r="S480" s="322"/>
      <c r="T480" s="322"/>
      <c r="U480" s="322"/>
      <c r="V480" s="322"/>
      <c r="W480" s="322"/>
      <c r="X480" s="322"/>
      <c r="Y480" s="322"/>
      <c r="Z480" s="322"/>
      <c r="AA480" s="322"/>
      <c r="AB480" s="322"/>
      <c r="AC480" s="322"/>
      <c r="AD480" s="322"/>
      <c r="AE480" s="322"/>
      <c r="AF480" s="322"/>
      <c r="AG480" s="322"/>
      <c r="AH480" s="322"/>
      <c r="AI480" s="322"/>
      <c r="AJ480" s="322"/>
      <c r="AK480" s="322"/>
      <c r="AL480" s="322"/>
      <c r="AM480" s="322"/>
      <c r="AN480" s="322"/>
      <c r="AO480" s="322"/>
      <c r="AP480" s="322"/>
      <c r="AQ480" s="322"/>
      <c r="AR480" s="322"/>
      <c r="AS480" s="322"/>
      <c r="AT480" s="322"/>
      <c r="AU480" s="322"/>
      <c r="AV480" s="322"/>
      <c r="AW480" s="322"/>
      <c r="AX480" s="322"/>
      <c r="AY480" s="322"/>
      <c r="AZ480" s="322"/>
      <c r="BA480" s="322"/>
      <c r="BB480" s="322"/>
      <c r="BC480" s="322"/>
      <c r="BD480" s="322"/>
      <c r="BE480" s="322"/>
      <c r="BF480" s="322"/>
      <c r="BG480" s="322"/>
      <c r="BH480" s="322"/>
      <c r="BI480" s="322"/>
      <c r="BJ480" s="322"/>
      <c r="BK480" s="322"/>
      <c r="BL480" s="322"/>
      <c r="BM480" s="322"/>
      <c r="BN480" s="322"/>
      <c r="BO480" s="322"/>
      <c r="BP480" s="322"/>
      <c r="BQ480" s="322"/>
      <c r="BR480" s="322"/>
      <c r="BS480" s="322"/>
      <c r="BT480" s="322"/>
      <c r="BU480" s="322"/>
      <c r="BV480" s="322"/>
      <c r="BW480" s="322"/>
      <c r="BX480" s="322"/>
      <c r="BY480" s="322"/>
      <c r="BZ480" s="322"/>
    </row>
    <row r="481" spans="1:78" ht="15" customHeight="1" x14ac:dyDescent="0.2">
      <c r="A481" s="313" t="str">
        <f t="shared" si="11"/>
        <v>INDEC-PB - 2913-1</v>
      </c>
      <c r="B481" s="349">
        <v>2913</v>
      </c>
      <c r="C481" s="316" t="s">
        <v>53</v>
      </c>
      <c r="D481" s="349">
        <v>1</v>
      </c>
      <c r="E481" s="329" t="s">
        <v>540</v>
      </c>
      <c r="G481" s="316" t="s">
        <v>1477</v>
      </c>
      <c r="H481" s="322"/>
      <c r="I481" s="322"/>
      <c r="J481" s="322"/>
      <c r="K481" s="322"/>
      <c r="L481" s="322"/>
      <c r="M481" s="322"/>
      <c r="N481" s="322"/>
      <c r="O481" s="322"/>
      <c r="P481" s="322"/>
      <c r="Q481" s="322"/>
      <c r="R481" s="322"/>
      <c r="S481" s="322"/>
      <c r="T481" s="322"/>
      <c r="U481" s="322"/>
      <c r="V481" s="322"/>
      <c r="W481" s="322"/>
      <c r="X481" s="322"/>
      <c r="Y481" s="322"/>
      <c r="Z481" s="322"/>
      <c r="AA481" s="322"/>
      <c r="AB481" s="322"/>
      <c r="AC481" s="322"/>
      <c r="AD481" s="322"/>
      <c r="AE481" s="322"/>
      <c r="AF481" s="322"/>
      <c r="AG481" s="322"/>
      <c r="AH481" s="322"/>
      <c r="AI481" s="322"/>
      <c r="AJ481" s="322"/>
      <c r="AK481" s="322"/>
      <c r="AL481" s="322"/>
      <c r="AM481" s="322"/>
      <c r="AN481" s="322"/>
      <c r="AO481" s="322"/>
      <c r="AP481" s="322"/>
      <c r="AQ481" s="322"/>
      <c r="AR481" s="322"/>
      <c r="AS481" s="322"/>
      <c r="AT481" s="322"/>
      <c r="AU481" s="322"/>
      <c r="AV481" s="322"/>
      <c r="AW481" s="322"/>
      <c r="AX481" s="322"/>
      <c r="AY481" s="322"/>
      <c r="AZ481" s="322"/>
      <c r="BA481" s="322"/>
      <c r="BB481" s="322"/>
      <c r="BC481" s="322"/>
      <c r="BD481" s="322"/>
      <c r="BE481" s="322"/>
      <c r="BF481" s="322"/>
      <c r="BG481" s="322"/>
      <c r="BH481" s="322"/>
      <c r="BI481" s="322"/>
      <c r="BJ481" s="322"/>
      <c r="BK481" s="322"/>
      <c r="BL481" s="322"/>
      <c r="BM481" s="322"/>
      <c r="BN481" s="322"/>
      <c r="BO481" s="322"/>
      <c r="BP481" s="322"/>
      <c r="BQ481" s="322"/>
      <c r="BR481" s="322"/>
      <c r="BS481" s="322"/>
      <c r="BT481" s="322"/>
      <c r="BU481" s="322"/>
      <c r="BV481" s="322"/>
      <c r="BW481" s="322"/>
      <c r="BX481" s="322"/>
      <c r="BY481" s="322"/>
      <c r="BZ481" s="322"/>
    </row>
    <row r="482" spans="1:78" ht="15" customHeight="1" x14ac:dyDescent="0.2">
      <c r="A482" s="313" t="str">
        <f t="shared" si="11"/>
        <v>INDEC-PB - 2413-11</v>
      </c>
      <c r="B482" s="349">
        <v>2413</v>
      </c>
      <c r="C482" s="316" t="s">
        <v>53</v>
      </c>
      <c r="D482" s="349">
        <v>11</v>
      </c>
      <c r="E482" s="329" t="s">
        <v>541</v>
      </c>
      <c r="G482" s="316" t="s">
        <v>1478</v>
      </c>
      <c r="H482" s="322"/>
      <c r="I482" s="322"/>
      <c r="J482" s="322"/>
      <c r="K482" s="322"/>
      <c r="L482" s="322"/>
      <c r="M482" s="322"/>
      <c r="N482" s="322"/>
      <c r="O482" s="322"/>
      <c r="P482" s="322"/>
      <c r="Q482" s="322"/>
      <c r="R482" s="322"/>
      <c r="S482" s="322"/>
      <c r="T482" s="322"/>
      <c r="U482" s="322"/>
      <c r="V482" s="322"/>
      <c r="W482" s="322"/>
      <c r="X482" s="322"/>
      <c r="Y482" s="322"/>
      <c r="Z482" s="322"/>
      <c r="AA482" s="322"/>
      <c r="AB482" s="322"/>
      <c r="AC482" s="322"/>
      <c r="AD482" s="322"/>
      <c r="AE482" s="322"/>
      <c r="AF482" s="322"/>
      <c r="AG482" s="322"/>
      <c r="AH482" s="322"/>
      <c r="AI482" s="322"/>
      <c r="AJ482" s="322"/>
      <c r="AK482" s="322"/>
      <c r="AL482" s="322"/>
      <c r="AM482" s="322"/>
      <c r="AN482" s="322"/>
      <c r="AO482" s="322"/>
      <c r="AP482" s="322"/>
      <c r="AQ482" s="322"/>
      <c r="AR482" s="322"/>
      <c r="AS482" s="322"/>
      <c r="AT482" s="322"/>
      <c r="AU482" s="322"/>
      <c r="AV482" s="322"/>
      <c r="AW482" s="322"/>
      <c r="AX482" s="322"/>
      <c r="AY482" s="322"/>
      <c r="AZ482" s="322"/>
      <c r="BA482" s="322"/>
      <c r="BB482" s="322"/>
      <c r="BC482" s="322"/>
      <c r="BD482" s="322"/>
      <c r="BE482" s="322"/>
      <c r="BF482" s="322"/>
      <c r="BG482" s="322"/>
      <c r="BH482" s="322"/>
      <c r="BI482" s="322"/>
      <c r="BJ482" s="322"/>
      <c r="BK482" s="322"/>
      <c r="BL482" s="322"/>
      <c r="BM482" s="322"/>
      <c r="BN482" s="322"/>
      <c r="BO482" s="322"/>
      <c r="BP482" s="322"/>
      <c r="BQ482" s="322"/>
      <c r="BR482" s="322"/>
      <c r="BS482" s="322"/>
      <c r="BT482" s="322"/>
      <c r="BU482" s="322"/>
      <c r="BV482" s="322"/>
      <c r="BW482" s="322"/>
      <c r="BX482" s="322"/>
      <c r="BY482" s="322"/>
      <c r="BZ482" s="322"/>
    </row>
    <row r="483" spans="1:78" ht="15" customHeight="1" x14ac:dyDescent="0.2">
      <c r="A483" s="313" t="str">
        <f t="shared" si="11"/>
        <v>INDEC-PB - 2411-1</v>
      </c>
      <c r="B483" s="349">
        <v>2411</v>
      </c>
      <c r="C483" s="316" t="s">
        <v>53</v>
      </c>
      <c r="D483" s="349">
        <v>1</v>
      </c>
      <c r="E483" s="329" t="s">
        <v>542</v>
      </c>
      <c r="G483" s="316" t="s">
        <v>1479</v>
      </c>
      <c r="H483" s="322"/>
      <c r="I483" s="322"/>
      <c r="J483" s="322"/>
      <c r="K483" s="322"/>
      <c r="L483" s="322"/>
      <c r="M483" s="322"/>
      <c r="N483" s="322"/>
      <c r="O483" s="322"/>
      <c r="P483" s="322"/>
      <c r="Q483" s="322"/>
      <c r="R483" s="322"/>
      <c r="S483" s="322"/>
      <c r="T483" s="322"/>
      <c r="U483" s="322"/>
      <c r="V483" s="322"/>
      <c r="W483" s="322"/>
      <c r="X483" s="322"/>
      <c r="Y483" s="322"/>
      <c r="Z483" s="322"/>
      <c r="AA483" s="322"/>
      <c r="AB483" s="322"/>
      <c r="AC483" s="322"/>
      <c r="AD483" s="322"/>
      <c r="AE483" s="322"/>
      <c r="AF483" s="322"/>
      <c r="AG483" s="322"/>
      <c r="AH483" s="322"/>
      <c r="AI483" s="322"/>
      <c r="AJ483" s="322"/>
      <c r="AK483" s="322"/>
      <c r="AL483" s="322"/>
      <c r="AM483" s="322"/>
      <c r="AN483" s="322"/>
      <c r="AO483" s="322"/>
      <c r="AP483" s="322"/>
      <c r="AQ483" s="322"/>
      <c r="AR483" s="322"/>
      <c r="AS483" s="322"/>
      <c r="AT483" s="322"/>
      <c r="AU483" s="322"/>
      <c r="AV483" s="322"/>
      <c r="AW483" s="322"/>
      <c r="AX483" s="322"/>
      <c r="AY483" s="322"/>
      <c r="AZ483" s="322"/>
      <c r="BA483" s="322"/>
      <c r="BB483" s="322"/>
      <c r="BC483" s="322"/>
      <c r="BD483" s="322"/>
      <c r="BE483" s="322"/>
      <c r="BF483" s="322"/>
      <c r="BG483" s="322"/>
      <c r="BH483" s="322"/>
      <c r="BI483" s="322"/>
      <c r="BJ483" s="322"/>
      <c r="BK483" s="322"/>
      <c r="BL483" s="322"/>
      <c r="BM483" s="322"/>
      <c r="BN483" s="322"/>
      <c r="BO483" s="322"/>
      <c r="BP483" s="322"/>
      <c r="BQ483" s="322"/>
      <c r="BR483" s="322"/>
      <c r="BS483" s="322"/>
      <c r="BT483" s="322"/>
      <c r="BU483" s="322"/>
      <c r="BV483" s="322"/>
      <c r="BW483" s="322"/>
      <c r="BX483" s="322"/>
      <c r="BY483" s="322"/>
      <c r="BZ483" s="322"/>
    </row>
    <row r="484" spans="1:78" s="352" customFormat="1" ht="15" customHeight="1" x14ac:dyDescent="0.2">
      <c r="A484" s="351" t="str">
        <f t="shared" si="11"/>
        <v>INDEC-PB - 2429-1</v>
      </c>
      <c r="B484" s="351">
        <v>2429</v>
      </c>
      <c r="C484" s="352" t="s">
        <v>53</v>
      </c>
      <c r="D484" s="351">
        <v>1</v>
      </c>
      <c r="E484" s="352" t="s">
        <v>1482</v>
      </c>
      <c r="G484" s="352" t="s">
        <v>1480</v>
      </c>
      <c r="H484" s="353"/>
      <c r="I484" s="353"/>
      <c r="J484" s="353"/>
      <c r="K484" s="353"/>
      <c r="L484" s="353"/>
      <c r="M484" s="353"/>
      <c r="N484" s="353"/>
      <c r="O484" s="353"/>
      <c r="P484" s="353"/>
      <c r="Q484" s="353"/>
      <c r="R484" s="353"/>
      <c r="S484" s="353"/>
      <c r="T484" s="353"/>
      <c r="U484" s="353"/>
      <c r="V484" s="353"/>
      <c r="W484" s="353"/>
      <c r="X484" s="353"/>
      <c r="Y484" s="353"/>
      <c r="Z484" s="353"/>
      <c r="AA484" s="353"/>
      <c r="AB484" s="353"/>
      <c r="AC484" s="353"/>
      <c r="AD484" s="353"/>
      <c r="AE484" s="353"/>
      <c r="AF484" s="353"/>
      <c r="AG484" s="353"/>
      <c r="AH484" s="353"/>
      <c r="AI484" s="353"/>
      <c r="AJ484" s="353"/>
      <c r="AK484" s="353"/>
      <c r="AL484" s="353"/>
      <c r="AM484" s="353"/>
      <c r="AN484" s="353"/>
      <c r="AO484" s="353"/>
      <c r="AP484" s="353"/>
      <c r="AQ484" s="353"/>
      <c r="AR484" s="353"/>
      <c r="AS484" s="353"/>
      <c r="AT484" s="353"/>
      <c r="AU484" s="353"/>
      <c r="AV484" s="353"/>
      <c r="AW484" s="353"/>
      <c r="AX484" s="353"/>
      <c r="AY484" s="353"/>
      <c r="AZ484" s="353"/>
      <c r="BA484" s="353"/>
      <c r="BB484" s="353"/>
      <c r="BC484" s="353"/>
      <c r="BD484" s="353"/>
      <c r="BE484" s="353"/>
      <c r="BF484" s="353"/>
      <c r="BG484" s="353"/>
      <c r="BH484" s="353"/>
      <c r="BI484" s="353"/>
      <c r="BJ484" s="353"/>
      <c r="BK484" s="353"/>
      <c r="BL484" s="353"/>
      <c r="BM484" s="353"/>
      <c r="BN484" s="353"/>
      <c r="BO484" s="353"/>
      <c r="BP484" s="353"/>
      <c r="BQ484" s="353"/>
      <c r="BR484" s="353"/>
      <c r="BS484" s="353"/>
      <c r="BT484" s="353"/>
      <c r="BU484" s="353"/>
      <c r="BV484" s="353"/>
      <c r="BW484" s="353"/>
      <c r="BX484" s="353"/>
      <c r="BY484" s="353"/>
      <c r="BZ484" s="353"/>
    </row>
    <row r="485" spans="1:78" ht="15" customHeight="1" x14ac:dyDescent="0.2">
      <c r="H485" s="322"/>
      <c r="I485" s="322"/>
      <c r="J485" s="322"/>
      <c r="K485" s="322"/>
      <c r="L485" s="322"/>
      <c r="M485" s="322"/>
      <c r="N485" s="322"/>
      <c r="O485" s="322"/>
      <c r="P485" s="322"/>
      <c r="Q485" s="322"/>
      <c r="R485" s="322"/>
      <c r="S485" s="322"/>
      <c r="T485" s="322"/>
      <c r="U485" s="322"/>
      <c r="V485" s="322"/>
      <c r="W485" s="322"/>
      <c r="X485" s="322"/>
      <c r="Y485" s="322"/>
      <c r="Z485" s="322"/>
      <c r="AA485" s="322"/>
      <c r="AB485" s="322"/>
      <c r="AC485" s="322"/>
      <c r="AD485" s="322"/>
      <c r="AE485" s="322"/>
      <c r="AF485" s="322"/>
      <c r="AG485" s="322"/>
      <c r="AH485" s="322"/>
      <c r="AI485" s="322"/>
      <c r="AJ485" s="322"/>
      <c r="AK485" s="322"/>
      <c r="AL485" s="322"/>
      <c r="AM485" s="322"/>
      <c r="AN485" s="322"/>
      <c r="AO485" s="322"/>
      <c r="AP485" s="322"/>
      <c r="AQ485" s="322"/>
      <c r="AR485" s="322"/>
      <c r="AS485" s="322"/>
      <c r="AT485" s="322"/>
      <c r="AU485" s="322"/>
      <c r="AV485" s="322"/>
      <c r="AW485" s="322"/>
      <c r="AX485" s="322"/>
      <c r="AY485" s="322"/>
      <c r="AZ485" s="322"/>
      <c r="BA485" s="322"/>
      <c r="BB485" s="322"/>
      <c r="BC485" s="322"/>
      <c r="BD485" s="322"/>
      <c r="BE485" s="322"/>
      <c r="BF485" s="322"/>
      <c r="BG485" s="322"/>
      <c r="BH485" s="322"/>
      <c r="BI485" s="322"/>
      <c r="BJ485" s="322"/>
      <c r="BK485" s="322"/>
      <c r="BL485" s="322"/>
      <c r="BM485" s="322"/>
      <c r="BN485" s="322"/>
      <c r="BO485" s="322"/>
      <c r="BP485" s="322"/>
      <c r="BQ485" s="322"/>
      <c r="BR485" s="322"/>
      <c r="BS485" s="322"/>
      <c r="BT485" s="322"/>
      <c r="BU485" s="322"/>
      <c r="BV485" s="322"/>
      <c r="BW485" s="322"/>
      <c r="BX485" s="322"/>
      <c r="BY485" s="322"/>
      <c r="BZ485" s="322"/>
    </row>
    <row r="486" spans="1:78" ht="15" customHeight="1" x14ac:dyDescent="0.2">
      <c r="B486" s="315" t="s">
        <v>578</v>
      </c>
      <c r="H486" s="322"/>
      <c r="I486" s="322"/>
      <c r="J486" s="322"/>
      <c r="K486" s="322"/>
      <c r="L486" s="322"/>
      <c r="M486" s="322"/>
      <c r="N486" s="322"/>
      <c r="O486" s="322"/>
      <c r="P486" s="322"/>
      <c r="Q486" s="322"/>
      <c r="R486" s="322"/>
      <c r="S486" s="322"/>
      <c r="T486" s="322"/>
      <c r="U486" s="322"/>
      <c r="V486" s="322"/>
      <c r="W486" s="322"/>
      <c r="X486" s="322"/>
      <c r="Y486" s="322"/>
      <c r="Z486" s="322"/>
      <c r="AA486" s="322"/>
      <c r="AB486" s="322"/>
      <c r="AC486" s="322"/>
      <c r="AD486" s="322"/>
      <c r="AE486" s="322"/>
      <c r="AF486" s="322"/>
      <c r="AG486" s="322"/>
      <c r="AH486" s="322"/>
      <c r="AI486" s="322"/>
      <c r="AJ486" s="322"/>
      <c r="AK486" s="322"/>
      <c r="AL486" s="322"/>
      <c r="AM486" s="322"/>
      <c r="AN486" s="322"/>
      <c r="AO486" s="322"/>
      <c r="AP486" s="322"/>
      <c r="AQ486" s="322"/>
      <c r="AR486" s="322"/>
      <c r="AS486" s="322"/>
      <c r="AT486" s="322"/>
      <c r="AU486" s="322"/>
      <c r="AV486" s="322"/>
      <c r="AW486" s="322"/>
      <c r="AX486" s="322"/>
      <c r="AY486" s="322"/>
      <c r="AZ486" s="322"/>
      <c r="BA486" s="322"/>
      <c r="BB486" s="322"/>
      <c r="BC486" s="322"/>
      <c r="BD486" s="322"/>
      <c r="BE486" s="322"/>
      <c r="BF486" s="322"/>
      <c r="BG486" s="322"/>
      <c r="BH486" s="322"/>
      <c r="BI486" s="322"/>
      <c r="BJ486" s="322"/>
      <c r="BK486" s="322"/>
      <c r="BL486" s="322"/>
      <c r="BM486" s="322"/>
      <c r="BN486" s="322"/>
      <c r="BO486" s="322"/>
      <c r="BP486" s="322"/>
      <c r="BQ486" s="322"/>
      <c r="BR486" s="322"/>
      <c r="BS486" s="322"/>
      <c r="BT486" s="322"/>
      <c r="BU486" s="322"/>
      <c r="BV486" s="322"/>
      <c r="BW486" s="322"/>
      <c r="BX486" s="322"/>
      <c r="BY486" s="322"/>
      <c r="BZ486" s="322"/>
    </row>
    <row r="487" spans="1:78" ht="15" customHeight="1" x14ac:dyDescent="0.2">
      <c r="H487" s="322"/>
      <c r="I487" s="322"/>
      <c r="J487" s="322"/>
      <c r="K487" s="322"/>
      <c r="L487" s="322"/>
      <c r="M487" s="322"/>
      <c r="N487" s="322"/>
      <c r="O487" s="322"/>
      <c r="P487" s="322"/>
      <c r="Q487" s="322"/>
      <c r="R487" s="322"/>
      <c r="S487" s="322"/>
      <c r="T487" s="322"/>
      <c r="U487" s="322"/>
      <c r="V487" s="322"/>
      <c r="W487" s="322"/>
      <c r="X487" s="322"/>
      <c r="Y487" s="322"/>
      <c r="Z487" s="322"/>
      <c r="AA487" s="322"/>
      <c r="AB487" s="322"/>
      <c r="AC487" s="322"/>
      <c r="AD487" s="322"/>
      <c r="AE487" s="322"/>
      <c r="AF487" s="322"/>
      <c r="AG487" s="322"/>
      <c r="AH487" s="322"/>
      <c r="AI487" s="322"/>
      <c r="AJ487" s="322"/>
      <c r="AK487" s="322"/>
      <c r="AL487" s="322"/>
      <c r="AM487" s="322"/>
      <c r="AN487" s="322"/>
      <c r="AO487" s="322"/>
      <c r="AP487" s="322"/>
      <c r="AQ487" s="322"/>
      <c r="AR487" s="322"/>
      <c r="AS487" s="322"/>
      <c r="AT487" s="322"/>
      <c r="AU487" s="322"/>
      <c r="AV487" s="322"/>
      <c r="AW487" s="322"/>
      <c r="AX487" s="322"/>
      <c r="AY487" s="322"/>
      <c r="AZ487" s="322"/>
      <c r="BA487" s="322"/>
      <c r="BB487" s="322"/>
      <c r="BC487" s="322"/>
      <c r="BD487" s="322"/>
      <c r="BE487" s="322"/>
      <c r="BF487" s="322"/>
      <c r="BG487" s="322"/>
      <c r="BH487" s="322"/>
      <c r="BI487" s="322"/>
      <c r="BJ487" s="322"/>
      <c r="BK487" s="322"/>
      <c r="BL487" s="322"/>
      <c r="BM487" s="322"/>
      <c r="BN487" s="322"/>
      <c r="BO487" s="322"/>
      <c r="BP487" s="322"/>
      <c r="BQ487" s="322"/>
      <c r="BR487" s="322"/>
      <c r="BS487" s="322"/>
      <c r="BT487" s="322"/>
      <c r="BU487" s="322"/>
      <c r="BV487" s="322"/>
      <c r="BW487" s="322"/>
      <c r="BX487" s="322"/>
      <c r="BY487" s="322"/>
      <c r="BZ487" s="322"/>
    </row>
    <row r="488" spans="1:78" ht="15" customHeight="1" x14ac:dyDescent="0.2">
      <c r="A488" s="319"/>
      <c r="B488" s="430" t="s">
        <v>269</v>
      </c>
      <c r="C488" s="319"/>
      <c r="D488" s="319"/>
      <c r="E488" s="430" t="s">
        <v>270</v>
      </c>
      <c r="F488" s="430" t="s">
        <v>271</v>
      </c>
      <c r="G488" s="430" t="s">
        <v>272</v>
      </c>
      <c r="H488" s="322"/>
      <c r="I488" s="322"/>
      <c r="J488" s="322"/>
      <c r="K488" s="322"/>
      <c r="L488" s="322"/>
      <c r="M488" s="322"/>
      <c r="N488" s="322"/>
      <c r="O488" s="322"/>
      <c r="P488" s="322"/>
      <c r="Q488" s="322"/>
      <c r="R488" s="322"/>
      <c r="S488" s="322"/>
      <c r="T488" s="322"/>
      <c r="U488" s="322"/>
      <c r="V488" s="322"/>
      <c r="W488" s="322"/>
      <c r="X488" s="322"/>
      <c r="Y488" s="322"/>
      <c r="Z488" s="322"/>
      <c r="AA488" s="322"/>
      <c r="AB488" s="322"/>
      <c r="AC488" s="322"/>
      <c r="AD488" s="322"/>
      <c r="AE488" s="322"/>
      <c r="AF488" s="322"/>
      <c r="AG488" s="322"/>
      <c r="AH488" s="322"/>
      <c r="AI488" s="322"/>
      <c r="AJ488" s="322"/>
      <c r="AK488" s="322"/>
      <c r="AL488" s="322"/>
      <c r="AM488" s="322"/>
      <c r="AN488" s="322"/>
      <c r="AO488" s="322"/>
      <c r="AP488" s="322"/>
      <c r="AQ488" s="322"/>
      <c r="AR488" s="322"/>
      <c r="AS488" s="322"/>
      <c r="AT488" s="322"/>
      <c r="AU488" s="322"/>
      <c r="AV488" s="322"/>
      <c r="AW488" s="322"/>
      <c r="AX488" s="322"/>
      <c r="AY488" s="322"/>
      <c r="AZ488" s="322"/>
      <c r="BA488" s="322"/>
      <c r="BB488" s="322"/>
      <c r="BC488" s="322"/>
      <c r="BD488" s="322"/>
      <c r="BE488" s="322"/>
      <c r="BF488" s="322"/>
      <c r="BG488" s="322"/>
      <c r="BH488" s="322"/>
      <c r="BI488" s="322"/>
      <c r="BJ488" s="322"/>
      <c r="BK488" s="322"/>
      <c r="BL488" s="322"/>
      <c r="BM488" s="322"/>
      <c r="BN488" s="322"/>
      <c r="BO488" s="322"/>
      <c r="BP488" s="322"/>
      <c r="BQ488" s="322"/>
      <c r="BR488" s="322"/>
      <c r="BS488" s="322"/>
      <c r="BT488" s="322"/>
      <c r="BU488" s="322"/>
      <c r="BV488" s="322"/>
      <c r="BW488" s="322"/>
      <c r="BX488" s="322"/>
      <c r="BY488" s="322"/>
      <c r="BZ488" s="322"/>
    </row>
    <row r="489" spans="1:78" ht="15" customHeight="1" x14ac:dyDescent="0.2">
      <c r="A489" s="319"/>
      <c r="B489" s="430"/>
      <c r="C489" s="319"/>
      <c r="D489" s="319"/>
      <c r="E489" s="430"/>
      <c r="F489" s="430" t="s">
        <v>273</v>
      </c>
      <c r="G489" s="430"/>
      <c r="H489" s="322"/>
      <c r="I489" s="322"/>
      <c r="J489" s="322"/>
      <c r="K489" s="322"/>
      <c r="L489" s="322"/>
      <c r="M489" s="322"/>
      <c r="N489" s="322"/>
      <c r="O489" s="322"/>
      <c r="P489" s="322"/>
      <c r="Q489" s="322"/>
      <c r="R489" s="322"/>
      <c r="S489" s="322"/>
      <c r="T489" s="322"/>
      <c r="U489" s="322"/>
      <c r="V489" s="322"/>
      <c r="W489" s="322"/>
      <c r="X489" s="322"/>
      <c r="Y489" s="322"/>
      <c r="Z489" s="322"/>
      <c r="AA489" s="322"/>
      <c r="AB489" s="322"/>
      <c r="AC489" s="322"/>
      <c r="AD489" s="322"/>
      <c r="AE489" s="322"/>
      <c r="AF489" s="322"/>
      <c r="AG489" s="322"/>
      <c r="AH489" s="322"/>
      <c r="AI489" s="322"/>
      <c r="AJ489" s="322"/>
      <c r="AK489" s="322"/>
      <c r="AL489" s="322"/>
      <c r="AM489" s="322"/>
      <c r="AN489" s="322"/>
      <c r="AO489" s="322"/>
      <c r="AP489" s="322"/>
      <c r="AQ489" s="322"/>
      <c r="AR489" s="322"/>
      <c r="AS489" s="322"/>
      <c r="AT489" s="322"/>
      <c r="AU489" s="322"/>
      <c r="AV489" s="322"/>
      <c r="AW489" s="322"/>
      <c r="AX489" s="322"/>
      <c r="AY489" s="322"/>
      <c r="AZ489" s="322"/>
      <c r="BA489" s="322"/>
      <c r="BB489" s="322"/>
      <c r="BC489" s="322"/>
      <c r="BD489" s="322"/>
      <c r="BE489" s="322"/>
      <c r="BF489" s="322"/>
      <c r="BG489" s="322"/>
      <c r="BH489" s="322"/>
      <c r="BI489" s="322"/>
      <c r="BJ489" s="322"/>
      <c r="BK489" s="322"/>
      <c r="BL489" s="322"/>
      <c r="BM489" s="322"/>
      <c r="BN489" s="322"/>
      <c r="BO489" s="322"/>
      <c r="BP489" s="322"/>
      <c r="BQ489" s="322"/>
      <c r="BR489" s="322"/>
      <c r="BS489" s="322"/>
      <c r="BT489" s="322"/>
      <c r="BU489" s="322"/>
      <c r="BV489" s="322"/>
      <c r="BW489" s="322"/>
      <c r="BX489" s="322"/>
      <c r="BY489" s="322"/>
      <c r="BZ489" s="322"/>
    </row>
    <row r="490" spans="1:78" ht="15" customHeight="1" x14ac:dyDescent="0.2">
      <c r="H490" s="354"/>
      <c r="I490" s="354"/>
      <c r="J490" s="354"/>
      <c r="K490" s="354"/>
      <c r="L490" s="354"/>
      <c r="M490" s="354"/>
      <c r="N490" s="354"/>
      <c r="O490" s="354"/>
      <c r="P490" s="354"/>
      <c r="Q490" s="354"/>
      <c r="R490" s="354"/>
      <c r="S490" s="354"/>
      <c r="T490" s="354"/>
      <c r="U490" s="354"/>
      <c r="V490" s="354"/>
      <c r="W490" s="354"/>
      <c r="X490" s="354"/>
      <c r="Y490" s="354"/>
      <c r="Z490" s="354"/>
      <c r="AA490" s="354"/>
      <c r="AB490" s="354"/>
      <c r="AC490" s="354"/>
      <c r="AD490" s="354"/>
      <c r="AE490" s="354"/>
      <c r="AF490" s="354"/>
      <c r="AG490" s="354"/>
      <c r="AH490" s="354"/>
      <c r="AI490" s="354"/>
      <c r="AJ490" s="354"/>
      <c r="AK490" s="354"/>
      <c r="AL490" s="354"/>
      <c r="AM490" s="354"/>
      <c r="AN490" s="354"/>
      <c r="AO490" s="354"/>
      <c r="AP490" s="354"/>
      <c r="AQ490" s="354"/>
      <c r="AR490" s="354"/>
      <c r="AS490" s="354"/>
      <c r="AT490" s="354"/>
      <c r="AU490" s="354"/>
      <c r="AV490" s="354"/>
      <c r="AW490" s="354"/>
      <c r="AX490" s="354"/>
      <c r="AY490" s="354"/>
      <c r="AZ490" s="354"/>
      <c r="BA490" s="354"/>
      <c r="BB490" s="354"/>
      <c r="BC490" s="354"/>
      <c r="BD490" s="354"/>
      <c r="BE490" s="354"/>
      <c r="BF490" s="354"/>
      <c r="BG490" s="354"/>
      <c r="BH490" s="354"/>
      <c r="BI490" s="354"/>
      <c r="BJ490" s="354"/>
      <c r="BK490" s="354"/>
      <c r="BL490" s="354"/>
      <c r="BM490" s="354"/>
      <c r="BN490" s="354"/>
      <c r="BO490" s="354"/>
      <c r="BP490" s="354"/>
      <c r="BQ490" s="354"/>
      <c r="BR490" s="354"/>
      <c r="BS490" s="354"/>
      <c r="BT490" s="354"/>
      <c r="BU490" s="354"/>
      <c r="BV490" s="354"/>
      <c r="BW490" s="354"/>
      <c r="BX490" s="354"/>
      <c r="BY490" s="354"/>
      <c r="BZ490" s="354"/>
    </row>
    <row r="491" spans="1:78" ht="15" customHeight="1" x14ac:dyDescent="0.2">
      <c r="A491" s="313" t="str">
        <f t="shared" ref="A491:A501" si="12">CONCATENATE("INDEC-DCTO - Inciso ",B491)</f>
        <v>INDEC-DCTO - Inciso a)</v>
      </c>
      <c r="B491" s="313" t="s">
        <v>274</v>
      </c>
      <c r="C491" s="313"/>
      <c r="E491" s="316" t="s">
        <v>275</v>
      </c>
      <c r="F491" s="313" t="s">
        <v>276</v>
      </c>
      <c r="G491" s="316" t="s">
        <v>277</v>
      </c>
      <c r="H491" s="322"/>
      <c r="I491" s="322"/>
      <c r="J491" s="322"/>
      <c r="K491" s="322"/>
      <c r="L491" s="322"/>
      <c r="M491" s="322"/>
      <c r="N491" s="322"/>
      <c r="O491" s="322"/>
      <c r="P491" s="322"/>
      <c r="Q491" s="322"/>
      <c r="R491" s="322"/>
      <c r="S491" s="322"/>
      <c r="T491" s="322"/>
      <c r="U491" s="322"/>
      <c r="V491" s="322"/>
      <c r="W491" s="322"/>
      <c r="X491" s="322"/>
      <c r="Y491" s="322"/>
      <c r="Z491" s="322"/>
      <c r="AA491" s="322"/>
      <c r="AB491" s="322"/>
      <c r="AC491" s="322"/>
      <c r="AD491" s="322"/>
      <c r="AE491" s="322"/>
      <c r="AF491" s="322"/>
      <c r="AG491" s="322"/>
      <c r="AH491" s="322"/>
      <c r="AI491" s="322"/>
      <c r="AJ491" s="322"/>
      <c r="AK491" s="322"/>
      <c r="AL491" s="322"/>
      <c r="AM491" s="322"/>
      <c r="AN491" s="322"/>
      <c r="AO491" s="322"/>
      <c r="AP491" s="322"/>
      <c r="AQ491" s="322"/>
      <c r="AR491" s="322"/>
      <c r="AS491" s="322"/>
      <c r="AT491" s="322"/>
      <c r="AU491" s="322"/>
      <c r="AV491" s="322"/>
      <c r="AW491" s="322"/>
      <c r="AX491" s="322"/>
      <c r="AY491" s="322"/>
      <c r="AZ491" s="322"/>
      <c r="BA491" s="322"/>
      <c r="BB491" s="322"/>
      <c r="BC491" s="322"/>
      <c r="BD491" s="322"/>
      <c r="BE491" s="322"/>
      <c r="BF491" s="322"/>
      <c r="BG491" s="322"/>
      <c r="BH491" s="322"/>
      <c r="BI491" s="322"/>
      <c r="BJ491" s="322"/>
      <c r="BK491" s="322"/>
      <c r="BL491" s="322"/>
      <c r="BM491" s="322"/>
      <c r="BN491" s="322"/>
      <c r="BO491" s="322"/>
      <c r="BP491" s="322"/>
      <c r="BQ491" s="322"/>
      <c r="BR491" s="322"/>
      <c r="BS491" s="322"/>
      <c r="BT491" s="322"/>
      <c r="BU491" s="322"/>
      <c r="BV491" s="322"/>
      <c r="BW491" s="322"/>
      <c r="BX491" s="322"/>
      <c r="BY491" s="322"/>
      <c r="BZ491" s="322"/>
    </row>
    <row r="492" spans="1:78" ht="15" customHeight="1" x14ac:dyDescent="0.2">
      <c r="A492" s="313" t="str">
        <f t="shared" si="12"/>
        <v>INDEC-DCTO - Inciso b)</v>
      </c>
      <c r="B492" s="313" t="s">
        <v>278</v>
      </c>
      <c r="C492" s="313"/>
      <c r="E492" s="316" t="s">
        <v>279</v>
      </c>
      <c r="F492" s="313" t="s">
        <v>280</v>
      </c>
      <c r="G492" s="316" t="s">
        <v>281</v>
      </c>
      <c r="H492" s="322"/>
      <c r="I492" s="322"/>
      <c r="J492" s="322"/>
      <c r="K492" s="322"/>
      <c r="L492" s="322"/>
      <c r="M492" s="322"/>
      <c r="N492" s="322"/>
      <c r="O492" s="322"/>
      <c r="P492" s="322"/>
      <c r="Q492" s="322"/>
      <c r="R492" s="322"/>
      <c r="S492" s="322"/>
      <c r="T492" s="322"/>
      <c r="U492" s="322"/>
      <c r="V492" s="322"/>
      <c r="W492" s="322"/>
      <c r="X492" s="322"/>
      <c r="Y492" s="322"/>
      <c r="Z492" s="322"/>
      <c r="AA492" s="322"/>
      <c r="AB492" s="322"/>
      <c r="AC492" s="322"/>
      <c r="AD492" s="322"/>
      <c r="AE492" s="322"/>
      <c r="AF492" s="322"/>
      <c r="AG492" s="322"/>
      <c r="AH492" s="322"/>
      <c r="AI492" s="322"/>
      <c r="AJ492" s="322"/>
      <c r="AK492" s="322"/>
      <c r="AL492" s="322"/>
      <c r="AM492" s="322"/>
      <c r="AN492" s="322"/>
      <c r="AO492" s="322"/>
      <c r="AP492" s="322"/>
      <c r="AQ492" s="322"/>
      <c r="AR492" s="322"/>
      <c r="AS492" s="322"/>
      <c r="AT492" s="322"/>
      <c r="AU492" s="322"/>
      <c r="AV492" s="322"/>
      <c r="AW492" s="322"/>
      <c r="AX492" s="322"/>
      <c r="AY492" s="322"/>
      <c r="AZ492" s="322"/>
      <c r="BA492" s="322"/>
      <c r="BB492" s="322"/>
      <c r="BC492" s="322"/>
      <c r="BD492" s="322"/>
      <c r="BE492" s="322"/>
      <c r="BF492" s="322"/>
      <c r="BG492" s="322"/>
      <c r="BH492" s="322"/>
      <c r="BI492" s="322"/>
      <c r="BJ492" s="322"/>
      <c r="BK492" s="322"/>
      <c r="BL492" s="322"/>
      <c r="BM492" s="322"/>
      <c r="BN492" s="322"/>
      <c r="BO492" s="322"/>
      <c r="BP492" s="322"/>
      <c r="BQ492" s="322"/>
      <c r="BR492" s="322"/>
      <c r="BS492" s="322"/>
      <c r="BT492" s="322"/>
      <c r="BU492" s="322"/>
      <c r="BV492" s="322"/>
      <c r="BW492" s="322"/>
      <c r="BX492" s="322"/>
      <c r="BY492" s="322"/>
      <c r="BZ492" s="322"/>
    </row>
    <row r="493" spans="1:78" ht="15" customHeight="1" x14ac:dyDescent="0.2">
      <c r="A493" s="313" t="str">
        <f t="shared" si="12"/>
        <v>INDEC-DCTO - Inciso d)</v>
      </c>
      <c r="B493" s="313" t="s">
        <v>282</v>
      </c>
      <c r="C493" s="313"/>
      <c r="E493" s="316" t="s">
        <v>283</v>
      </c>
      <c r="F493" s="313" t="s">
        <v>280</v>
      </c>
      <c r="G493" s="316" t="s">
        <v>284</v>
      </c>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322"/>
      <c r="AF493" s="322"/>
      <c r="AG493" s="322"/>
      <c r="AH493" s="322"/>
      <c r="AI493" s="322"/>
      <c r="AJ493" s="322"/>
      <c r="AK493" s="322"/>
      <c r="AL493" s="322"/>
      <c r="AM493" s="322"/>
      <c r="AN493" s="322"/>
      <c r="AO493" s="322"/>
      <c r="AP493" s="322"/>
      <c r="AQ493" s="322"/>
      <c r="AR493" s="322"/>
      <c r="AS493" s="322"/>
      <c r="AT493" s="322"/>
      <c r="AU493" s="322"/>
      <c r="AV493" s="322"/>
      <c r="AW493" s="322"/>
      <c r="AX493" s="322"/>
      <c r="AY493" s="322"/>
      <c r="AZ493" s="322"/>
      <c r="BA493" s="322"/>
      <c r="BB493" s="322"/>
      <c r="BC493" s="322"/>
      <c r="BD493" s="322"/>
      <c r="BE493" s="322"/>
      <c r="BF493" s="322"/>
      <c r="BG493" s="322"/>
      <c r="BH493" s="322"/>
      <c r="BI493" s="322"/>
      <c r="BJ493" s="322"/>
      <c r="BK493" s="322"/>
      <c r="BL493" s="322"/>
      <c r="BM493" s="322"/>
      <c r="BN493" s="322"/>
      <c r="BO493" s="322"/>
      <c r="BP493" s="322"/>
      <c r="BQ493" s="322"/>
      <c r="BR493" s="322"/>
      <c r="BS493" s="322"/>
      <c r="BT493" s="322"/>
      <c r="BU493" s="322"/>
      <c r="BV493" s="322"/>
      <c r="BW493" s="322"/>
      <c r="BX493" s="322"/>
      <c r="BY493" s="322"/>
      <c r="BZ493" s="322"/>
    </row>
    <row r="494" spans="1:78" ht="15" customHeight="1" x14ac:dyDescent="0.2">
      <c r="A494" s="313" t="str">
        <f t="shared" si="12"/>
        <v>INDEC-DCTO - Inciso f)</v>
      </c>
      <c r="B494" s="313" t="s">
        <v>285</v>
      </c>
      <c r="C494" s="313"/>
      <c r="E494" s="316" t="s">
        <v>286</v>
      </c>
      <c r="F494" s="313" t="s">
        <v>287</v>
      </c>
      <c r="G494" s="316" t="s">
        <v>288</v>
      </c>
      <c r="H494" s="322"/>
      <c r="I494" s="322"/>
      <c r="J494" s="322"/>
      <c r="K494" s="322"/>
      <c r="L494" s="322"/>
      <c r="M494" s="322"/>
      <c r="N494" s="322"/>
      <c r="O494" s="322"/>
      <c r="P494" s="322"/>
      <c r="Q494" s="322"/>
      <c r="R494" s="322"/>
      <c r="S494" s="322"/>
      <c r="T494" s="322"/>
      <c r="U494" s="322"/>
      <c r="V494" s="322"/>
      <c r="W494" s="322"/>
      <c r="X494" s="322"/>
      <c r="Y494" s="322"/>
      <c r="Z494" s="322"/>
      <c r="AA494" s="322"/>
      <c r="AB494" s="322"/>
      <c r="AC494" s="322"/>
      <c r="AD494" s="322"/>
      <c r="AE494" s="322"/>
      <c r="AF494" s="322"/>
      <c r="AG494" s="322"/>
      <c r="AH494" s="322"/>
      <c r="AI494" s="322"/>
      <c r="AJ494" s="322"/>
      <c r="AK494" s="322"/>
      <c r="AL494" s="322"/>
      <c r="AM494" s="322"/>
      <c r="AN494" s="322"/>
      <c r="AO494" s="322"/>
      <c r="AP494" s="322"/>
      <c r="AQ494" s="322"/>
      <c r="AR494" s="322"/>
      <c r="AS494" s="322"/>
      <c r="AT494" s="322"/>
      <c r="AU494" s="322"/>
      <c r="AV494" s="322"/>
      <c r="AW494" s="322"/>
      <c r="AX494" s="322"/>
      <c r="AY494" s="322"/>
      <c r="AZ494" s="322"/>
      <c r="BA494" s="322"/>
      <c r="BB494" s="322"/>
      <c r="BC494" s="322"/>
      <c r="BD494" s="322"/>
      <c r="BE494" s="322"/>
      <c r="BF494" s="322"/>
      <c r="BG494" s="322"/>
      <c r="BH494" s="322"/>
      <c r="BI494" s="322"/>
      <c r="BJ494" s="322"/>
      <c r="BK494" s="322"/>
      <c r="BL494" s="322"/>
      <c r="BM494" s="322"/>
      <c r="BN494" s="322"/>
      <c r="BO494" s="322"/>
      <c r="BP494" s="322"/>
      <c r="BQ494" s="322"/>
      <c r="BR494" s="322"/>
      <c r="BS494" s="322"/>
      <c r="BT494" s="322"/>
      <c r="BU494" s="322"/>
      <c r="BV494" s="322"/>
      <c r="BW494" s="322"/>
      <c r="BX494" s="322"/>
      <c r="BY494" s="322"/>
      <c r="BZ494" s="322"/>
    </row>
    <row r="495" spans="1:78" ht="15" customHeight="1" x14ac:dyDescent="0.2">
      <c r="A495" s="313" t="str">
        <f t="shared" si="12"/>
        <v>INDEC-DCTO - Inciso g)</v>
      </c>
      <c r="B495" s="313" t="s">
        <v>289</v>
      </c>
      <c r="C495" s="313"/>
      <c r="E495" s="316" t="s">
        <v>290</v>
      </c>
      <c r="F495" s="313" t="s">
        <v>280</v>
      </c>
      <c r="G495" s="316" t="s">
        <v>291</v>
      </c>
      <c r="H495" s="322"/>
      <c r="I495" s="322"/>
      <c r="J495" s="322"/>
      <c r="K495" s="322"/>
      <c r="L495" s="322"/>
      <c r="M495" s="322"/>
      <c r="N495" s="322"/>
      <c r="O495" s="322"/>
      <c r="P495" s="322"/>
      <c r="Q495" s="322"/>
      <c r="R495" s="322"/>
      <c r="S495" s="322"/>
      <c r="T495" s="322"/>
      <c r="U495" s="322"/>
      <c r="V495" s="322"/>
      <c r="W495" s="322"/>
      <c r="X495" s="322"/>
      <c r="Y495" s="322"/>
      <c r="Z495" s="322"/>
      <c r="AA495" s="322"/>
      <c r="AB495" s="322"/>
      <c r="AC495" s="322"/>
      <c r="AD495" s="322"/>
      <c r="AE495" s="322"/>
      <c r="AF495" s="322"/>
      <c r="AG495" s="322"/>
      <c r="AH495" s="322"/>
      <c r="AI495" s="322"/>
      <c r="AJ495" s="322"/>
      <c r="AK495" s="322"/>
      <c r="AL495" s="322"/>
      <c r="AM495" s="322"/>
      <c r="AN495" s="322"/>
      <c r="AO495" s="322"/>
      <c r="AP495" s="322"/>
      <c r="AQ495" s="322"/>
      <c r="AR495" s="322"/>
      <c r="AS495" s="322"/>
      <c r="AT495" s="322"/>
      <c r="AU495" s="322"/>
      <c r="AV495" s="322"/>
      <c r="AW495" s="322"/>
      <c r="AX495" s="322"/>
      <c r="AY495" s="322"/>
      <c r="AZ495" s="322"/>
      <c r="BA495" s="322"/>
      <c r="BB495" s="322"/>
      <c r="BC495" s="322"/>
      <c r="BD495" s="322"/>
      <c r="BE495" s="322"/>
      <c r="BF495" s="322"/>
      <c r="BG495" s="322"/>
      <c r="BH495" s="322"/>
      <c r="BI495" s="322"/>
      <c r="BJ495" s="322"/>
      <c r="BK495" s="322"/>
      <c r="BL495" s="322"/>
      <c r="BM495" s="322"/>
      <c r="BN495" s="322"/>
      <c r="BO495" s="322"/>
      <c r="BP495" s="322"/>
      <c r="BQ495" s="322"/>
      <c r="BR495" s="322"/>
      <c r="BS495" s="322"/>
      <c r="BT495" s="322"/>
      <c r="BU495" s="322"/>
      <c r="BV495" s="322"/>
      <c r="BW495" s="322"/>
      <c r="BX495" s="322"/>
      <c r="BY495" s="322"/>
      <c r="BZ495" s="322"/>
    </row>
    <row r="496" spans="1:78" ht="15" customHeight="1" x14ac:dyDescent="0.2">
      <c r="A496" s="313" t="str">
        <f t="shared" si="12"/>
        <v>INDEC-DCTO - Inciso h)</v>
      </c>
      <c r="B496" s="313" t="s">
        <v>292</v>
      </c>
      <c r="C496" s="313"/>
      <c r="E496" s="316" t="s">
        <v>293</v>
      </c>
      <c r="F496" s="313" t="s">
        <v>294</v>
      </c>
      <c r="G496" s="316" t="s">
        <v>295</v>
      </c>
      <c r="H496" s="322"/>
      <c r="I496" s="322"/>
      <c r="J496" s="322"/>
      <c r="K496" s="322"/>
      <c r="L496" s="322"/>
      <c r="M496" s="322"/>
      <c r="N496" s="322"/>
      <c r="O496" s="322"/>
      <c r="P496" s="322"/>
      <c r="Q496" s="322"/>
      <c r="R496" s="322"/>
      <c r="S496" s="322"/>
      <c r="T496" s="322"/>
      <c r="U496" s="322"/>
      <c r="V496" s="322"/>
      <c r="W496" s="322"/>
      <c r="X496" s="322"/>
      <c r="Y496" s="322"/>
      <c r="Z496" s="322"/>
      <c r="AA496" s="322"/>
      <c r="AB496" s="322"/>
      <c r="AC496" s="322"/>
      <c r="AD496" s="322"/>
      <c r="AE496" s="322"/>
      <c r="AF496" s="322"/>
      <c r="AG496" s="322"/>
      <c r="AH496" s="322"/>
      <c r="AI496" s="322"/>
      <c r="AJ496" s="322"/>
      <c r="AK496" s="322"/>
      <c r="AL496" s="322"/>
      <c r="AM496" s="322"/>
      <c r="AN496" s="322"/>
      <c r="AO496" s="322"/>
      <c r="AP496" s="322"/>
      <c r="AQ496" s="322"/>
      <c r="AR496" s="322"/>
      <c r="AS496" s="322"/>
      <c r="AT496" s="322"/>
      <c r="AU496" s="322"/>
      <c r="AV496" s="322"/>
      <c r="AW496" s="322"/>
      <c r="AX496" s="322"/>
      <c r="AY496" s="322"/>
      <c r="AZ496" s="322"/>
      <c r="BA496" s="322"/>
      <c r="BB496" s="322"/>
      <c r="BC496" s="322"/>
      <c r="BD496" s="322"/>
      <c r="BE496" s="322"/>
      <c r="BF496" s="322"/>
      <c r="BG496" s="322"/>
      <c r="BH496" s="322"/>
      <c r="BI496" s="322"/>
      <c r="BJ496" s="322"/>
      <c r="BK496" s="322"/>
      <c r="BL496" s="322"/>
      <c r="BM496" s="322"/>
      <c r="BN496" s="322"/>
      <c r="BO496" s="322"/>
      <c r="BP496" s="322"/>
      <c r="BQ496" s="322"/>
      <c r="BR496" s="322"/>
      <c r="BS496" s="322"/>
      <c r="BT496" s="322"/>
      <c r="BU496" s="322"/>
      <c r="BV496" s="322"/>
      <c r="BW496" s="322"/>
      <c r="BX496" s="322"/>
      <c r="BY496" s="322"/>
      <c r="BZ496" s="322"/>
    </row>
    <row r="497" spans="1:78" ht="15" customHeight="1" x14ac:dyDescent="0.2">
      <c r="A497" s="313" t="str">
        <f t="shared" si="12"/>
        <v>INDEC-DCTO - Inciso p)</v>
      </c>
      <c r="B497" s="313" t="s">
        <v>296</v>
      </c>
      <c r="C497" s="313"/>
      <c r="E497" s="316" t="s">
        <v>297</v>
      </c>
      <c r="F497" s="313" t="s">
        <v>276</v>
      </c>
      <c r="G497" s="316" t="s">
        <v>298</v>
      </c>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322"/>
      <c r="AE497" s="322"/>
      <c r="AF497" s="322"/>
      <c r="AG497" s="322"/>
      <c r="AH497" s="322"/>
      <c r="AI497" s="322"/>
      <c r="AJ497" s="322"/>
      <c r="AK497" s="322"/>
      <c r="AL497" s="322"/>
      <c r="AM497" s="322"/>
      <c r="AN497" s="322"/>
      <c r="AO497" s="322"/>
      <c r="AP497" s="322"/>
      <c r="AQ497" s="322"/>
      <c r="AR497" s="322"/>
      <c r="AS497" s="322"/>
      <c r="AT497" s="322"/>
      <c r="AU497" s="322"/>
      <c r="AV497" s="322"/>
      <c r="AW497" s="322"/>
      <c r="AX497" s="322"/>
      <c r="AY497" s="322"/>
      <c r="AZ497" s="322"/>
      <c r="BA497" s="322"/>
      <c r="BB497" s="322"/>
      <c r="BC497" s="322"/>
      <c r="BD497" s="322"/>
      <c r="BE497" s="322"/>
      <c r="BF497" s="322"/>
      <c r="BG497" s="322"/>
      <c r="BH497" s="322"/>
      <c r="BI497" s="322"/>
      <c r="BJ497" s="322"/>
      <c r="BK497" s="322"/>
      <c r="BL497" s="322"/>
      <c r="BM497" s="322"/>
      <c r="BN497" s="322"/>
      <c r="BO497" s="322"/>
      <c r="BP497" s="322"/>
      <c r="BQ497" s="322"/>
      <c r="BR497" s="322"/>
      <c r="BS497" s="322"/>
      <c r="BT497" s="322"/>
      <c r="BU497" s="322"/>
      <c r="BV497" s="322"/>
      <c r="BW497" s="322"/>
      <c r="BX497" s="322"/>
      <c r="BY497" s="322"/>
      <c r="BZ497" s="322"/>
    </row>
    <row r="498" spans="1:78" ht="15" customHeight="1" x14ac:dyDescent="0.2">
      <c r="A498" s="313" t="str">
        <f t="shared" si="12"/>
        <v>INDEC-DCTO - Inciso r)</v>
      </c>
      <c r="B498" s="313" t="s">
        <v>299</v>
      </c>
      <c r="C498" s="313"/>
      <c r="E498" s="316" t="s">
        <v>300</v>
      </c>
      <c r="F498" s="313" t="s">
        <v>280</v>
      </c>
      <c r="G498" s="316" t="s">
        <v>301</v>
      </c>
      <c r="H498" s="322"/>
      <c r="I498" s="322"/>
      <c r="J498" s="322"/>
      <c r="K498" s="322"/>
      <c r="L498" s="322"/>
      <c r="M498" s="322"/>
      <c r="N498" s="322"/>
      <c r="O498" s="322"/>
      <c r="P498" s="322"/>
      <c r="Q498" s="322"/>
      <c r="R498" s="322"/>
      <c r="S498" s="322"/>
      <c r="T498" s="322"/>
      <c r="U498" s="322"/>
      <c r="V498" s="322"/>
      <c r="W498" s="322"/>
      <c r="X498" s="322"/>
      <c r="Y498" s="322"/>
      <c r="Z498" s="322"/>
      <c r="AA498" s="322"/>
      <c r="AB498" s="322"/>
      <c r="AC498" s="322"/>
      <c r="AD498" s="322"/>
      <c r="AE498" s="322"/>
      <c r="AF498" s="322"/>
      <c r="AG498" s="322"/>
      <c r="AH498" s="322"/>
      <c r="AI498" s="322"/>
      <c r="AJ498" s="322"/>
      <c r="AK498" s="322"/>
      <c r="AL498" s="322"/>
      <c r="AM498" s="322"/>
      <c r="AN498" s="322"/>
      <c r="AO498" s="322"/>
      <c r="AP498" s="322"/>
      <c r="AQ498" s="322"/>
      <c r="AR498" s="322"/>
      <c r="AS498" s="322"/>
      <c r="AT498" s="322"/>
      <c r="AU498" s="322"/>
      <c r="AV498" s="322"/>
      <c r="AW498" s="322"/>
      <c r="AX498" s="322"/>
      <c r="AY498" s="322"/>
      <c r="AZ498" s="322"/>
      <c r="BA498" s="322"/>
      <c r="BB498" s="322"/>
      <c r="BC498" s="322"/>
      <c r="BD498" s="322"/>
      <c r="BE498" s="322"/>
      <c r="BF498" s="322"/>
      <c r="BG498" s="322"/>
      <c r="BH498" s="322"/>
      <c r="BI498" s="322"/>
      <c r="BJ498" s="322"/>
      <c r="BK498" s="322"/>
      <c r="BL498" s="322"/>
      <c r="BM498" s="322"/>
      <c r="BN498" s="322"/>
      <c r="BO498" s="322"/>
      <c r="BP498" s="322"/>
      <c r="BQ498" s="322"/>
      <c r="BR498" s="322"/>
      <c r="BS498" s="322"/>
      <c r="BT498" s="322"/>
      <c r="BU498" s="322"/>
      <c r="BV498" s="322"/>
      <c r="BW498" s="322"/>
      <c r="BX498" s="322"/>
      <c r="BY498" s="322"/>
      <c r="BZ498" s="322"/>
    </row>
    <row r="499" spans="1:78" ht="15" customHeight="1" x14ac:dyDescent="0.2">
      <c r="A499" s="313" t="str">
        <f t="shared" si="12"/>
        <v>INDEC-DCTO - Inciso s)</v>
      </c>
      <c r="B499" s="313" t="s">
        <v>302</v>
      </c>
      <c r="C499" s="313"/>
      <c r="E499" s="316" t="s">
        <v>303</v>
      </c>
      <c r="F499" s="313" t="s">
        <v>294</v>
      </c>
      <c r="G499" s="316" t="s">
        <v>173</v>
      </c>
      <c r="H499" s="322"/>
      <c r="I499" s="322"/>
      <c r="J499" s="322"/>
      <c r="K499" s="322"/>
      <c r="L499" s="322"/>
      <c r="M499" s="322"/>
      <c r="N499" s="322"/>
      <c r="O499" s="322"/>
      <c r="P499" s="322"/>
      <c r="Q499" s="322"/>
      <c r="R499" s="322"/>
      <c r="S499" s="322"/>
      <c r="T499" s="322"/>
      <c r="U499" s="322"/>
      <c r="V499" s="322"/>
      <c r="W499" s="322"/>
      <c r="X499" s="322"/>
      <c r="Y499" s="322"/>
      <c r="Z499" s="322"/>
      <c r="AA499" s="322"/>
      <c r="AB499" s="322"/>
      <c r="AC499" s="322"/>
      <c r="AD499" s="322"/>
      <c r="AE499" s="322"/>
      <c r="AF499" s="322"/>
      <c r="AG499" s="322"/>
      <c r="AH499" s="322"/>
      <c r="AI499" s="322"/>
      <c r="AJ499" s="322"/>
      <c r="AK499" s="322"/>
      <c r="AL499" s="322"/>
      <c r="AM499" s="322"/>
      <c r="AN499" s="322"/>
      <c r="AO499" s="322"/>
      <c r="AP499" s="322"/>
      <c r="AQ499" s="322"/>
      <c r="AR499" s="322"/>
      <c r="AS499" s="322"/>
      <c r="AT499" s="322"/>
      <c r="AU499" s="322"/>
      <c r="AV499" s="322"/>
      <c r="AW499" s="322"/>
      <c r="AX499" s="322"/>
      <c r="AY499" s="322"/>
      <c r="AZ499" s="322"/>
      <c r="BA499" s="322"/>
      <c r="BB499" s="322"/>
      <c r="BC499" s="322"/>
      <c r="BD499" s="322"/>
      <c r="BE499" s="322"/>
      <c r="BF499" s="322"/>
      <c r="BG499" s="322"/>
      <c r="BH499" s="322"/>
      <c r="BI499" s="322"/>
      <c r="BJ499" s="322"/>
      <c r="BK499" s="322"/>
      <c r="BL499" s="322"/>
      <c r="BM499" s="322"/>
      <c r="BN499" s="322"/>
      <c r="BO499" s="322"/>
      <c r="BP499" s="322"/>
      <c r="BQ499" s="322"/>
      <c r="BR499" s="322"/>
      <c r="BS499" s="322"/>
      <c r="BT499" s="322"/>
      <c r="BU499" s="322"/>
      <c r="BV499" s="322"/>
      <c r="BW499" s="322"/>
      <c r="BX499" s="322"/>
      <c r="BY499" s="322"/>
      <c r="BZ499" s="322"/>
    </row>
    <row r="500" spans="1:78" ht="15" customHeight="1" x14ac:dyDescent="0.2">
      <c r="A500" s="313" t="str">
        <f t="shared" si="12"/>
        <v>INDEC-DCTO - Inciso u)</v>
      </c>
      <c r="B500" s="313" t="s">
        <v>304</v>
      </c>
      <c r="C500" s="313"/>
      <c r="E500" s="316" t="s">
        <v>305</v>
      </c>
      <c r="F500" s="313">
        <v>4324041</v>
      </c>
      <c r="G500" s="316" t="s">
        <v>196</v>
      </c>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2"/>
      <c r="AE500" s="322"/>
      <c r="AF500" s="322"/>
      <c r="AG500" s="322"/>
      <c r="AH500" s="322"/>
      <c r="AI500" s="322"/>
      <c r="AJ500" s="322"/>
      <c r="AK500" s="322"/>
      <c r="AL500" s="322"/>
      <c r="AM500" s="322"/>
      <c r="AN500" s="322"/>
      <c r="AO500" s="322"/>
      <c r="AP500" s="322"/>
      <c r="AQ500" s="322"/>
      <c r="AR500" s="322"/>
      <c r="AS500" s="322"/>
      <c r="AT500" s="322"/>
      <c r="AU500" s="322"/>
      <c r="AV500" s="322"/>
      <c r="AW500" s="322"/>
      <c r="AX500" s="322"/>
      <c r="AY500" s="322"/>
      <c r="AZ500" s="322"/>
      <c r="BA500" s="322"/>
      <c r="BB500" s="322"/>
      <c r="BC500" s="322"/>
      <c r="BD500" s="322"/>
      <c r="BE500" s="322"/>
      <c r="BF500" s="322"/>
      <c r="BG500" s="322"/>
      <c r="BH500" s="322"/>
      <c r="BI500" s="322"/>
      <c r="BJ500" s="322"/>
      <c r="BK500" s="322"/>
      <c r="BL500" s="322"/>
      <c r="BM500" s="322"/>
      <c r="BN500" s="322"/>
      <c r="BO500" s="322"/>
      <c r="BP500" s="322"/>
      <c r="BQ500" s="322"/>
      <c r="BR500" s="322"/>
      <c r="BS500" s="322"/>
      <c r="BT500" s="322"/>
      <c r="BU500" s="322"/>
      <c r="BV500" s="322"/>
      <c r="BW500" s="322"/>
      <c r="BX500" s="322"/>
      <c r="BY500" s="322"/>
      <c r="BZ500" s="322"/>
    </row>
    <row r="501" spans="1:78" ht="15" customHeight="1" x14ac:dyDescent="0.2">
      <c r="A501" s="313" t="str">
        <f t="shared" si="12"/>
        <v>INDEC-DCTO - Inciso v)</v>
      </c>
      <c r="B501" s="313" t="s">
        <v>306</v>
      </c>
      <c r="C501" s="313"/>
      <c r="E501" s="316" t="s">
        <v>307</v>
      </c>
      <c r="F501" s="313">
        <v>4322032</v>
      </c>
      <c r="G501" s="316" t="s">
        <v>141</v>
      </c>
      <c r="H501" s="322"/>
      <c r="I501" s="322"/>
      <c r="J501" s="322"/>
      <c r="K501" s="322"/>
      <c r="L501" s="322"/>
      <c r="M501" s="322"/>
      <c r="N501" s="322"/>
      <c r="O501" s="322"/>
      <c r="P501" s="322"/>
      <c r="Q501" s="322"/>
      <c r="R501" s="322"/>
      <c r="S501" s="322"/>
      <c r="T501" s="322"/>
      <c r="U501" s="322"/>
      <c r="V501" s="322"/>
      <c r="W501" s="322"/>
      <c r="X501" s="322"/>
      <c r="Y501" s="322"/>
      <c r="Z501" s="322"/>
      <c r="AA501" s="322"/>
      <c r="AB501" s="322"/>
      <c r="AC501" s="322"/>
      <c r="AD501" s="322"/>
      <c r="AE501" s="322"/>
      <c r="AF501" s="322"/>
      <c r="AG501" s="322"/>
      <c r="AH501" s="322"/>
      <c r="AI501" s="322"/>
      <c r="AJ501" s="322"/>
      <c r="AK501" s="322"/>
      <c r="AL501" s="322"/>
      <c r="AM501" s="322"/>
      <c r="AN501" s="322"/>
      <c r="AO501" s="322"/>
      <c r="AP501" s="322"/>
      <c r="AQ501" s="322"/>
      <c r="AR501" s="322"/>
      <c r="AS501" s="322"/>
      <c r="AT501" s="322"/>
      <c r="AU501" s="322"/>
      <c r="AV501" s="322"/>
      <c r="AW501" s="322"/>
      <c r="AX501" s="322"/>
      <c r="AY501" s="322"/>
      <c r="AZ501" s="322"/>
      <c r="BA501" s="322"/>
      <c r="BB501" s="322"/>
      <c r="BC501" s="322"/>
      <c r="BD501" s="322"/>
      <c r="BE501" s="322"/>
      <c r="BF501" s="322"/>
      <c r="BG501" s="322"/>
      <c r="BH501" s="322"/>
      <c r="BI501" s="322"/>
      <c r="BJ501" s="322"/>
      <c r="BK501" s="322"/>
      <c r="BL501" s="322"/>
      <c r="BM501" s="322"/>
      <c r="BN501" s="322"/>
      <c r="BO501" s="322"/>
      <c r="BP501" s="322"/>
      <c r="BQ501" s="322"/>
      <c r="BR501" s="322"/>
      <c r="BS501" s="322"/>
      <c r="BT501" s="322"/>
      <c r="BU501" s="322"/>
      <c r="BV501" s="322"/>
      <c r="BW501" s="322"/>
      <c r="BX501" s="322"/>
      <c r="BY501" s="322"/>
      <c r="BZ501" s="322"/>
    </row>
    <row r="502" spans="1:78" ht="15" customHeight="1" x14ac:dyDescent="0.2">
      <c r="A502" s="313"/>
      <c r="C502" s="313"/>
      <c r="F502" s="313"/>
      <c r="H502" s="322"/>
      <c r="I502" s="322"/>
      <c r="J502" s="322"/>
      <c r="K502" s="322"/>
      <c r="L502" s="322"/>
      <c r="M502" s="322"/>
      <c r="N502" s="322"/>
      <c r="O502" s="322"/>
      <c r="P502" s="322"/>
      <c r="Q502" s="322"/>
      <c r="R502" s="322"/>
      <c r="S502" s="322"/>
      <c r="T502" s="322"/>
      <c r="U502" s="322"/>
      <c r="V502" s="322"/>
      <c r="W502" s="322"/>
      <c r="X502" s="322"/>
      <c r="Y502" s="322"/>
      <c r="Z502" s="322"/>
      <c r="AA502" s="322"/>
      <c r="AB502" s="322"/>
      <c r="AC502" s="322"/>
      <c r="AD502" s="322"/>
      <c r="AE502" s="322"/>
      <c r="AF502" s="322"/>
      <c r="AG502" s="322"/>
      <c r="AH502" s="322"/>
      <c r="AI502" s="322"/>
      <c r="AJ502" s="322"/>
      <c r="AK502" s="322"/>
      <c r="AL502" s="322"/>
      <c r="AM502" s="322"/>
      <c r="AN502" s="322"/>
      <c r="AO502" s="322"/>
      <c r="AP502" s="322"/>
      <c r="AQ502" s="322"/>
      <c r="AR502" s="322"/>
      <c r="AS502" s="322"/>
      <c r="AT502" s="322"/>
      <c r="AU502" s="322"/>
      <c r="AV502" s="322"/>
      <c r="AW502" s="322"/>
      <c r="AX502" s="322"/>
      <c r="AY502" s="322"/>
      <c r="AZ502" s="322"/>
      <c r="BA502" s="322"/>
      <c r="BB502" s="322"/>
      <c r="BC502" s="322"/>
      <c r="BD502" s="322"/>
      <c r="BE502" s="322"/>
      <c r="BF502" s="322"/>
      <c r="BG502" s="322"/>
      <c r="BH502" s="322"/>
      <c r="BI502" s="322"/>
      <c r="BJ502" s="322"/>
      <c r="BK502" s="322"/>
      <c r="BL502" s="322"/>
      <c r="BM502" s="322"/>
      <c r="BN502" s="322"/>
      <c r="BO502" s="322"/>
      <c r="BP502" s="322"/>
      <c r="BQ502" s="322"/>
      <c r="BR502" s="322"/>
      <c r="BS502" s="322"/>
      <c r="BT502" s="322"/>
      <c r="BU502" s="322"/>
      <c r="BV502" s="322"/>
      <c r="BW502" s="322"/>
      <c r="BX502" s="322"/>
      <c r="BY502" s="322"/>
      <c r="BZ502" s="322"/>
    </row>
    <row r="503" spans="1:78" ht="15" customHeight="1" x14ac:dyDescent="0.2">
      <c r="A503" s="313" t="str">
        <f>CONCATENATE("INDEC-DCTO - Inciso ",B503)</f>
        <v>INDEC-DCTO - Inciso c)</v>
      </c>
      <c r="B503" s="313" t="s">
        <v>308</v>
      </c>
      <c r="C503" s="313"/>
      <c r="E503" s="316" t="s">
        <v>309</v>
      </c>
      <c r="F503" s="313"/>
      <c r="G503" s="316" t="s">
        <v>579</v>
      </c>
      <c r="H503" s="322"/>
      <c r="I503" s="322"/>
      <c r="J503" s="322"/>
      <c r="K503" s="322"/>
      <c r="L503" s="322"/>
      <c r="M503" s="322"/>
      <c r="O503" s="322"/>
      <c r="P503" s="322"/>
      <c r="R503" s="322"/>
      <c r="S503" s="322"/>
      <c r="T503" s="322"/>
      <c r="U503" s="322"/>
      <c r="V503" s="322"/>
      <c r="W503" s="322"/>
      <c r="X503" s="322"/>
      <c r="Y503" s="322"/>
      <c r="Z503" s="322"/>
      <c r="AA503" s="322"/>
      <c r="AB503" s="322"/>
      <c r="AC503" s="322"/>
      <c r="AD503" s="322"/>
      <c r="AE503" s="322"/>
      <c r="AF503" s="322"/>
      <c r="AG503" s="322"/>
      <c r="AH503" s="322"/>
      <c r="AI503" s="322"/>
      <c r="AJ503" s="322"/>
      <c r="AK503" s="322"/>
      <c r="AL503" s="322"/>
      <c r="AM503" s="322"/>
      <c r="AN503" s="322"/>
      <c r="AO503" s="322"/>
      <c r="AP503" s="322"/>
      <c r="AQ503" s="322"/>
      <c r="AR503" s="322"/>
      <c r="AS503" s="322"/>
      <c r="AT503" s="322"/>
      <c r="AU503" s="322"/>
      <c r="AV503" s="322"/>
      <c r="AW503" s="322"/>
      <c r="AX503" s="322"/>
      <c r="AY503" s="322"/>
      <c r="AZ503" s="322"/>
      <c r="BA503" s="322"/>
      <c r="BB503" s="322"/>
      <c r="BC503" s="322"/>
      <c r="BD503" s="322"/>
      <c r="BE503" s="322"/>
      <c r="BF503" s="322"/>
      <c r="BG503" s="322"/>
      <c r="BH503" s="322"/>
      <c r="BI503" s="322"/>
      <c r="BJ503" s="322"/>
      <c r="BK503" s="322"/>
      <c r="BL503" s="322"/>
      <c r="BM503" s="322"/>
      <c r="BN503" s="322"/>
      <c r="BO503" s="322"/>
      <c r="BP503" s="322"/>
      <c r="BQ503" s="322"/>
      <c r="BR503" s="322"/>
      <c r="BS503" s="322"/>
      <c r="BT503" s="322"/>
      <c r="BU503" s="322"/>
      <c r="BV503" s="322"/>
      <c r="BW503" s="322"/>
      <c r="BX503" s="322"/>
      <c r="BY503" s="322"/>
      <c r="BZ503" s="322"/>
    </row>
    <row r="504" spans="1:78" ht="15" customHeight="1" x14ac:dyDescent="0.2">
      <c r="A504" s="313" t="str">
        <f>CONCATENATE("INDEC-DCTO - Inciso ",B504)</f>
        <v>INDEC-DCTO - Inciso m)</v>
      </c>
      <c r="B504" s="313" t="s">
        <v>310</v>
      </c>
      <c r="C504" s="313"/>
      <c r="E504" s="316" t="s">
        <v>311</v>
      </c>
      <c r="F504" s="313"/>
      <c r="G504" s="316" t="s">
        <v>580</v>
      </c>
      <c r="H504" s="322"/>
      <c r="I504" s="322"/>
      <c r="J504" s="322"/>
      <c r="K504" s="322"/>
      <c r="L504" s="322"/>
      <c r="M504" s="322"/>
      <c r="N504" s="322"/>
      <c r="O504" s="322"/>
      <c r="P504" s="322"/>
      <c r="Q504" s="322"/>
      <c r="R504" s="322"/>
      <c r="S504" s="322"/>
      <c r="T504" s="322"/>
      <c r="U504" s="322"/>
      <c r="V504" s="322"/>
      <c r="W504" s="322"/>
      <c r="X504" s="322"/>
      <c r="Y504" s="322"/>
      <c r="Z504" s="322"/>
      <c r="AA504" s="322"/>
      <c r="AB504" s="322"/>
      <c r="AC504" s="322"/>
      <c r="AD504" s="322"/>
      <c r="AE504" s="322"/>
      <c r="AF504" s="322"/>
      <c r="AG504" s="322"/>
      <c r="AH504" s="322"/>
      <c r="AI504" s="322"/>
      <c r="AJ504" s="322"/>
      <c r="AK504" s="322"/>
      <c r="AL504" s="322"/>
      <c r="AM504" s="322"/>
      <c r="AN504" s="322"/>
      <c r="AO504" s="322"/>
      <c r="AP504" s="322"/>
      <c r="AQ504" s="322"/>
      <c r="AR504" s="322"/>
      <c r="AS504" s="322"/>
      <c r="AT504" s="322"/>
      <c r="AU504" s="322"/>
      <c r="AV504" s="322"/>
      <c r="AW504" s="322"/>
      <c r="AX504" s="322"/>
      <c r="AY504" s="322"/>
      <c r="AZ504" s="322"/>
      <c r="BA504" s="322"/>
      <c r="BB504" s="322"/>
      <c r="BC504" s="322"/>
      <c r="BD504" s="322"/>
      <c r="BE504" s="322"/>
      <c r="BF504" s="322"/>
      <c r="BG504" s="322"/>
      <c r="BH504" s="322"/>
      <c r="BI504" s="322"/>
      <c r="BJ504" s="322"/>
      <c r="BK504" s="322"/>
      <c r="BL504" s="322"/>
      <c r="BM504" s="322"/>
      <c r="BN504" s="322"/>
      <c r="BO504" s="322"/>
      <c r="BP504" s="322"/>
      <c r="BQ504" s="322"/>
      <c r="BR504" s="322"/>
      <c r="BS504" s="322"/>
      <c r="BT504" s="322"/>
      <c r="BU504" s="322"/>
      <c r="BV504" s="322"/>
      <c r="BW504" s="322"/>
      <c r="BX504" s="322"/>
      <c r="BY504" s="322"/>
      <c r="BZ504" s="322"/>
    </row>
    <row r="505" spans="1:78" ht="15" customHeight="1" x14ac:dyDescent="0.2">
      <c r="A505" s="313" t="str">
        <f>CONCATENATE("INDEC-DCTO - Inciso ",B505)</f>
        <v>INDEC-DCTO - Inciso n)</v>
      </c>
      <c r="B505" s="313" t="s">
        <v>312</v>
      </c>
      <c r="C505" s="313"/>
      <c r="E505" s="316" t="s">
        <v>313</v>
      </c>
      <c r="F505" s="313"/>
      <c r="G505" s="316" t="s">
        <v>581</v>
      </c>
      <c r="H505" s="322"/>
      <c r="I505" s="322"/>
      <c r="J505" s="322"/>
      <c r="K505" s="322"/>
      <c r="L505" s="322"/>
      <c r="M505" s="322"/>
      <c r="N505" s="322"/>
      <c r="O505" s="322"/>
      <c r="P505" s="322"/>
      <c r="Q505" s="322"/>
      <c r="R505" s="322"/>
      <c r="S505" s="322"/>
      <c r="T505" s="322"/>
      <c r="U505" s="322"/>
      <c r="V505" s="322"/>
      <c r="W505" s="322"/>
      <c r="X505" s="322"/>
      <c r="Y505" s="322"/>
      <c r="Z505" s="322"/>
      <c r="AA505" s="322"/>
      <c r="AB505" s="322"/>
      <c r="AC505" s="322"/>
      <c r="AD505" s="322"/>
      <c r="AE505" s="322"/>
      <c r="AF505" s="322"/>
      <c r="AG505" s="322"/>
      <c r="AH505" s="322"/>
      <c r="AI505" s="322"/>
      <c r="AJ505" s="322"/>
      <c r="AK505" s="322"/>
      <c r="AL505" s="322"/>
      <c r="AM505" s="322"/>
      <c r="AN505" s="322"/>
      <c r="AO505" s="322"/>
      <c r="AP505" s="322"/>
      <c r="AQ505" s="322"/>
      <c r="AR505" s="322"/>
      <c r="AS505" s="322"/>
      <c r="AT505" s="322"/>
      <c r="AU505" s="322"/>
      <c r="AV505" s="322"/>
      <c r="AW505" s="322"/>
      <c r="AX505" s="322"/>
      <c r="AY505" s="322"/>
      <c r="AZ505" s="322"/>
      <c r="BA505" s="322"/>
      <c r="BB505" s="322"/>
      <c r="BC505" s="322"/>
      <c r="BD505" s="322"/>
      <c r="BE505" s="322"/>
      <c r="BF505" s="322"/>
      <c r="BG505" s="322"/>
      <c r="BH505" s="322"/>
      <c r="BI505" s="322"/>
      <c r="BJ505" s="322"/>
      <c r="BK505" s="322"/>
      <c r="BL505" s="322"/>
      <c r="BM505" s="322"/>
      <c r="BN505" s="322"/>
      <c r="BO505" s="322"/>
      <c r="BP505" s="322"/>
      <c r="BQ505" s="322"/>
      <c r="BR505" s="322"/>
      <c r="BS505" s="322"/>
      <c r="BT505" s="322"/>
      <c r="BU505" s="322"/>
      <c r="BV505" s="322"/>
      <c r="BW505" s="322"/>
      <c r="BX505" s="322"/>
      <c r="BY505" s="322"/>
      <c r="BZ505" s="322"/>
    </row>
    <row r="506" spans="1:78" ht="15" customHeight="1" x14ac:dyDescent="0.2">
      <c r="A506" s="313" t="str">
        <f>CONCATENATE("INDEC-DCTO - Inciso ",B506)</f>
        <v>INDEC-DCTO - Inciso q)</v>
      </c>
      <c r="B506" s="313" t="s">
        <v>314</v>
      </c>
      <c r="C506" s="313"/>
      <c r="E506" s="316" t="s">
        <v>315</v>
      </c>
      <c r="F506" s="313"/>
      <c r="G506" s="316" t="s">
        <v>582</v>
      </c>
      <c r="H506" s="322"/>
      <c r="I506" s="322"/>
      <c r="J506" s="322"/>
      <c r="K506" s="322"/>
      <c r="L506" s="322"/>
      <c r="M506" s="322"/>
      <c r="N506" s="322"/>
      <c r="O506" s="322"/>
      <c r="P506" s="322"/>
      <c r="Q506" s="322"/>
      <c r="R506" s="322"/>
      <c r="S506" s="322"/>
      <c r="T506" s="322"/>
      <c r="U506" s="322"/>
      <c r="V506" s="322"/>
      <c r="W506" s="322"/>
      <c r="X506" s="322"/>
      <c r="Y506" s="322"/>
      <c r="Z506" s="322"/>
      <c r="AA506" s="322"/>
      <c r="AB506" s="322"/>
      <c r="AC506" s="322"/>
      <c r="AD506" s="322"/>
      <c r="AE506" s="322"/>
      <c r="AF506" s="322"/>
      <c r="AG506" s="322"/>
      <c r="AH506" s="322"/>
      <c r="AI506" s="322"/>
      <c r="AJ506" s="322"/>
      <c r="AK506" s="322"/>
      <c r="AL506" s="322"/>
      <c r="AM506" s="322"/>
      <c r="AN506" s="322"/>
      <c r="AO506" s="322"/>
      <c r="AP506" s="322"/>
      <c r="AQ506" s="322"/>
      <c r="AR506" s="322"/>
      <c r="AS506" s="322"/>
      <c r="AT506" s="322"/>
      <c r="AU506" s="322"/>
      <c r="AV506" s="322"/>
      <c r="AW506" s="322"/>
      <c r="AX506" s="322"/>
      <c r="AY506" s="322"/>
      <c r="AZ506" s="322"/>
      <c r="BA506" s="322"/>
      <c r="BB506" s="322"/>
      <c r="BC506" s="322"/>
      <c r="BD506" s="322"/>
      <c r="BE506" s="322"/>
      <c r="BF506" s="322"/>
      <c r="BG506" s="322"/>
      <c r="BH506" s="322"/>
      <c r="BI506" s="322"/>
      <c r="BJ506" s="322"/>
      <c r="BK506" s="322"/>
      <c r="BL506" s="322"/>
      <c r="BM506" s="322"/>
      <c r="BN506" s="322"/>
      <c r="BO506" s="322"/>
      <c r="BP506" s="322"/>
      <c r="BQ506" s="322"/>
      <c r="BR506" s="322"/>
      <c r="BS506" s="322"/>
      <c r="BT506" s="322"/>
      <c r="BU506" s="322"/>
      <c r="BV506" s="322"/>
      <c r="BW506" s="322"/>
      <c r="BX506" s="322"/>
      <c r="BY506" s="322"/>
      <c r="BZ506" s="322"/>
    </row>
    <row r="507" spans="1:78" ht="15" customHeight="1" x14ac:dyDescent="0.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322"/>
      <c r="AF507" s="322"/>
      <c r="AG507" s="322"/>
      <c r="AH507" s="322"/>
      <c r="AI507" s="322"/>
      <c r="AJ507" s="322"/>
      <c r="AK507" s="322"/>
      <c r="AL507" s="322"/>
      <c r="AM507" s="322"/>
      <c r="AN507" s="322"/>
      <c r="AO507" s="322"/>
      <c r="AP507" s="322"/>
      <c r="AQ507" s="322"/>
      <c r="AR507" s="322"/>
      <c r="AS507" s="322"/>
      <c r="AT507" s="322"/>
      <c r="AU507" s="322"/>
      <c r="AV507" s="322"/>
      <c r="AW507" s="322"/>
      <c r="AX507" s="322"/>
      <c r="AY507" s="322"/>
      <c r="AZ507" s="322"/>
      <c r="BA507" s="322"/>
      <c r="BB507" s="322"/>
      <c r="BC507" s="322"/>
      <c r="BD507" s="322"/>
      <c r="BE507" s="322"/>
      <c r="BF507" s="322"/>
      <c r="BG507" s="322"/>
      <c r="BH507" s="322"/>
      <c r="BI507" s="322"/>
      <c r="BJ507" s="322"/>
      <c r="BK507" s="322"/>
      <c r="BL507" s="322"/>
      <c r="BM507" s="322"/>
      <c r="BN507" s="322"/>
      <c r="BO507" s="322"/>
      <c r="BP507" s="322"/>
      <c r="BQ507" s="322"/>
      <c r="BR507" s="322"/>
      <c r="BS507" s="322"/>
      <c r="BT507" s="322"/>
      <c r="BU507" s="322"/>
      <c r="BV507" s="322"/>
      <c r="BW507" s="322"/>
      <c r="BX507" s="322"/>
      <c r="BY507" s="322"/>
      <c r="BZ507" s="322"/>
    </row>
    <row r="508" spans="1:78" ht="15" customHeight="1" x14ac:dyDescent="0.2">
      <c r="H508" s="322"/>
      <c r="I508" s="322"/>
      <c r="J508" s="322"/>
      <c r="K508" s="322"/>
      <c r="L508" s="322"/>
      <c r="M508" s="322"/>
      <c r="N508" s="322"/>
      <c r="O508" s="322"/>
      <c r="P508" s="322"/>
      <c r="Q508" s="322"/>
      <c r="R508" s="322"/>
      <c r="S508" s="322"/>
      <c r="T508" s="322"/>
      <c r="U508" s="322"/>
      <c r="V508" s="322"/>
      <c r="W508" s="322"/>
      <c r="X508" s="322"/>
      <c r="Y508" s="322"/>
      <c r="Z508" s="322"/>
      <c r="AA508" s="322"/>
      <c r="AB508" s="322"/>
      <c r="AC508" s="322"/>
      <c r="AD508" s="322"/>
      <c r="AE508" s="322"/>
      <c r="AF508" s="322"/>
      <c r="AG508" s="322"/>
      <c r="AH508" s="322"/>
      <c r="AI508" s="322"/>
      <c r="AJ508" s="322"/>
      <c r="AK508" s="322"/>
      <c r="AL508" s="322"/>
      <c r="AM508" s="322"/>
      <c r="AN508" s="322"/>
      <c r="AO508" s="322"/>
      <c r="AP508" s="322"/>
      <c r="AQ508" s="322"/>
      <c r="AR508" s="322"/>
      <c r="AS508" s="322"/>
      <c r="AT508" s="322"/>
      <c r="AU508" s="322"/>
      <c r="AV508" s="322"/>
      <c r="AW508" s="322"/>
      <c r="AX508" s="322"/>
      <c r="AY508" s="322"/>
      <c r="AZ508" s="322"/>
      <c r="BA508" s="322"/>
      <c r="BB508" s="322"/>
      <c r="BC508" s="322"/>
      <c r="BD508" s="322"/>
      <c r="BE508" s="322"/>
      <c r="BF508" s="322"/>
      <c r="BG508" s="322"/>
      <c r="BH508" s="322"/>
      <c r="BI508" s="322"/>
      <c r="BJ508" s="322"/>
      <c r="BK508" s="322"/>
      <c r="BL508" s="322"/>
      <c r="BM508" s="322"/>
      <c r="BN508" s="322"/>
      <c r="BO508" s="322"/>
      <c r="BP508" s="322"/>
      <c r="BQ508" s="322"/>
      <c r="BR508" s="322"/>
      <c r="BS508" s="322"/>
      <c r="BT508" s="322"/>
      <c r="BU508" s="322"/>
      <c r="BV508" s="322"/>
      <c r="BW508" s="322"/>
      <c r="BX508" s="322"/>
      <c r="BY508" s="322"/>
      <c r="BZ508" s="322"/>
    </row>
    <row r="509" spans="1:78" ht="15" customHeight="1" x14ac:dyDescent="0.2">
      <c r="B509" s="315" t="s">
        <v>583</v>
      </c>
      <c r="H509" s="322"/>
      <c r="I509" s="322"/>
      <c r="J509" s="322"/>
      <c r="K509" s="322"/>
      <c r="L509" s="322"/>
      <c r="M509" s="322"/>
      <c r="N509" s="322"/>
      <c r="O509" s="322"/>
      <c r="P509" s="322"/>
      <c r="Q509" s="322"/>
      <c r="R509" s="322"/>
      <c r="S509" s="322"/>
      <c r="T509" s="322"/>
      <c r="U509" s="322"/>
      <c r="V509" s="322"/>
      <c r="W509" s="322"/>
      <c r="X509" s="322"/>
      <c r="Y509" s="322"/>
      <c r="Z509" s="322"/>
      <c r="AA509" s="322"/>
      <c r="AB509" s="322"/>
      <c r="AC509" s="322"/>
      <c r="AD509" s="322"/>
      <c r="AE509" s="322"/>
      <c r="AF509" s="322"/>
      <c r="AG509" s="322"/>
      <c r="AH509" s="322"/>
      <c r="AI509" s="322"/>
      <c r="AJ509" s="322"/>
      <c r="AK509" s="322"/>
      <c r="AL509" s="322"/>
      <c r="AM509" s="322"/>
      <c r="AN509" s="322"/>
      <c r="AO509" s="322"/>
      <c r="AP509" s="322"/>
      <c r="AQ509" s="322"/>
      <c r="AR509" s="322"/>
      <c r="AS509" s="322"/>
      <c r="AT509" s="322"/>
      <c r="AU509" s="322"/>
      <c r="AV509" s="322"/>
      <c r="AW509" s="322"/>
      <c r="AX509" s="322"/>
      <c r="AY509" s="322"/>
      <c r="AZ509" s="322"/>
      <c r="BA509" s="322"/>
      <c r="BB509" s="322"/>
      <c r="BC509" s="322"/>
      <c r="BD509" s="322"/>
      <c r="BE509" s="322"/>
      <c r="BF509" s="322"/>
      <c r="BG509" s="322"/>
      <c r="BH509" s="322"/>
      <c r="BI509" s="322"/>
      <c r="BJ509" s="322"/>
      <c r="BK509" s="322"/>
      <c r="BL509" s="322"/>
      <c r="BM509" s="322"/>
      <c r="BN509" s="322"/>
      <c r="BO509" s="322"/>
      <c r="BP509" s="322"/>
      <c r="BQ509" s="322"/>
      <c r="BR509" s="322"/>
      <c r="BS509" s="322"/>
      <c r="BT509" s="322"/>
      <c r="BU509" s="322"/>
      <c r="BV509" s="322"/>
      <c r="BW509" s="322"/>
      <c r="BX509" s="322"/>
      <c r="BY509" s="322"/>
      <c r="BZ509" s="322"/>
    </row>
    <row r="510" spans="1:78" ht="15" customHeight="1" x14ac:dyDescent="0.2">
      <c r="H510" s="322"/>
      <c r="I510" s="322"/>
      <c r="J510" s="322"/>
      <c r="K510" s="322"/>
      <c r="L510" s="322"/>
      <c r="M510" s="322"/>
      <c r="N510" s="322"/>
      <c r="O510" s="322"/>
      <c r="P510" s="322"/>
      <c r="Q510" s="322"/>
      <c r="R510" s="322"/>
      <c r="S510" s="322"/>
      <c r="T510" s="322"/>
      <c r="U510" s="322"/>
      <c r="V510" s="322"/>
      <c r="W510" s="322"/>
      <c r="X510" s="322"/>
      <c r="Y510" s="322"/>
      <c r="Z510" s="322"/>
      <c r="AA510" s="322"/>
      <c r="AB510" s="322"/>
      <c r="AC510" s="322"/>
      <c r="AD510" s="322"/>
      <c r="AE510" s="322"/>
      <c r="AF510" s="322"/>
      <c r="AG510" s="322"/>
      <c r="AH510" s="322"/>
      <c r="AI510" s="322"/>
      <c r="AJ510" s="322"/>
      <c r="AK510" s="322"/>
      <c r="AL510" s="322"/>
      <c r="AM510" s="322"/>
      <c r="AN510" s="322"/>
      <c r="AO510" s="322"/>
      <c r="AP510" s="322"/>
      <c r="AQ510" s="322"/>
      <c r="AR510" s="322"/>
      <c r="AS510" s="322"/>
      <c r="AT510" s="322"/>
      <c r="AU510" s="322"/>
      <c r="AV510" s="322"/>
      <c r="AW510" s="322"/>
      <c r="AX510" s="322"/>
      <c r="AY510" s="322"/>
      <c r="AZ510" s="322"/>
      <c r="BA510" s="322"/>
      <c r="BB510" s="322"/>
      <c r="BC510" s="322"/>
      <c r="BD510" s="322"/>
      <c r="BE510" s="322"/>
      <c r="BF510" s="322"/>
      <c r="BG510" s="322"/>
      <c r="BH510" s="322"/>
      <c r="BI510" s="322"/>
      <c r="BJ510" s="322"/>
      <c r="BK510" s="322"/>
      <c r="BL510" s="322"/>
      <c r="BM510" s="322"/>
      <c r="BN510" s="322"/>
      <c r="BO510" s="322"/>
      <c r="BP510" s="322"/>
      <c r="BQ510" s="322"/>
      <c r="BR510" s="322"/>
      <c r="BS510" s="322"/>
      <c r="BT510" s="322"/>
      <c r="BU510" s="322"/>
      <c r="BV510" s="322"/>
      <c r="BW510" s="322"/>
      <c r="BX510" s="322"/>
      <c r="BY510" s="322"/>
      <c r="BZ510" s="322"/>
    </row>
    <row r="511" spans="1:78" ht="15" customHeight="1" x14ac:dyDescent="0.2">
      <c r="H511" s="322"/>
      <c r="I511" s="322"/>
      <c r="J511" s="322"/>
      <c r="K511" s="322"/>
      <c r="L511" s="322"/>
      <c r="M511" s="322"/>
      <c r="N511" s="322"/>
      <c r="O511" s="322"/>
      <c r="P511" s="322"/>
      <c r="Q511" s="322"/>
      <c r="R511" s="322"/>
      <c r="S511" s="322"/>
      <c r="T511" s="322"/>
      <c r="U511" s="322"/>
      <c r="V511" s="322"/>
      <c r="W511" s="322"/>
      <c r="X511" s="322"/>
      <c r="Y511" s="322"/>
      <c r="Z511" s="322"/>
      <c r="AA511" s="322"/>
      <c r="AB511" s="322"/>
      <c r="AC511" s="322"/>
      <c r="AD511" s="322"/>
      <c r="AE511" s="322"/>
      <c r="AF511" s="322"/>
      <c r="AG511" s="322"/>
      <c r="AH511" s="322"/>
      <c r="AI511" s="322"/>
      <c r="AJ511" s="322"/>
      <c r="AK511" s="322"/>
      <c r="AL511" s="322"/>
      <c r="AM511" s="322"/>
      <c r="AN511" s="322"/>
      <c r="AO511" s="322"/>
      <c r="AP511" s="322"/>
      <c r="AQ511" s="322"/>
      <c r="AR511" s="322"/>
      <c r="AS511" s="322"/>
      <c r="AT511" s="322"/>
      <c r="AU511" s="322"/>
      <c r="AV511" s="322"/>
      <c r="AW511" s="322"/>
      <c r="AX511" s="322"/>
      <c r="AY511" s="322"/>
      <c r="AZ511" s="322"/>
      <c r="BA511" s="322"/>
      <c r="BB511" s="322"/>
      <c r="BC511" s="322"/>
      <c r="BD511" s="322"/>
      <c r="BE511" s="322"/>
      <c r="BF511" s="322"/>
      <c r="BG511" s="322"/>
      <c r="BH511" s="322"/>
      <c r="BI511" s="322"/>
      <c r="BJ511" s="322"/>
      <c r="BK511" s="322"/>
      <c r="BL511" s="322"/>
      <c r="BM511" s="322"/>
      <c r="BN511" s="322"/>
      <c r="BO511" s="322"/>
      <c r="BP511" s="322"/>
      <c r="BQ511" s="322"/>
      <c r="BR511" s="322"/>
      <c r="BS511" s="322"/>
      <c r="BT511" s="322"/>
      <c r="BU511" s="322"/>
      <c r="BV511" s="322"/>
      <c r="BW511" s="322"/>
      <c r="BX511" s="322"/>
      <c r="BY511" s="322"/>
      <c r="BZ511" s="322"/>
    </row>
    <row r="512" spans="1:78" ht="15" customHeight="1" x14ac:dyDescent="0.2">
      <c r="A512" s="319"/>
      <c r="B512" s="430" t="s">
        <v>269</v>
      </c>
      <c r="C512" s="319"/>
      <c r="D512" s="319"/>
      <c r="E512" s="430" t="s">
        <v>270</v>
      </c>
      <c r="F512" s="430" t="s">
        <v>271</v>
      </c>
      <c r="G512" s="430" t="s">
        <v>272</v>
      </c>
      <c r="H512" s="322"/>
      <c r="I512" s="322"/>
      <c r="J512" s="322"/>
      <c r="K512" s="322"/>
      <c r="L512" s="322"/>
      <c r="M512" s="322"/>
      <c r="N512" s="322"/>
      <c r="O512" s="322"/>
      <c r="P512" s="322"/>
      <c r="Q512" s="322"/>
      <c r="R512" s="322"/>
      <c r="S512" s="322"/>
      <c r="T512" s="322"/>
      <c r="U512" s="322"/>
      <c r="V512" s="322"/>
      <c r="W512" s="322"/>
      <c r="X512" s="322"/>
      <c r="Y512" s="322"/>
      <c r="Z512" s="322"/>
      <c r="AA512" s="322"/>
      <c r="AB512" s="322"/>
      <c r="AC512" s="322"/>
      <c r="AD512" s="322"/>
      <c r="AE512" s="322"/>
      <c r="AF512" s="322"/>
      <c r="AG512" s="322"/>
      <c r="AH512" s="322"/>
      <c r="AI512" s="322"/>
      <c r="AJ512" s="322"/>
      <c r="AK512" s="322"/>
      <c r="AL512" s="322"/>
      <c r="AM512" s="322"/>
      <c r="AN512" s="322"/>
      <c r="AO512" s="322"/>
      <c r="AP512" s="322"/>
      <c r="AQ512" s="322"/>
      <c r="AR512" s="322"/>
      <c r="AS512" s="322"/>
      <c r="AT512" s="322"/>
      <c r="AU512" s="322"/>
      <c r="AV512" s="322"/>
      <c r="AW512" s="322"/>
      <c r="AX512" s="322"/>
      <c r="AY512" s="322"/>
      <c r="AZ512" s="322"/>
      <c r="BA512" s="322"/>
      <c r="BB512" s="322"/>
      <c r="BC512" s="322"/>
      <c r="BD512" s="322"/>
      <c r="BE512" s="322"/>
      <c r="BF512" s="322"/>
      <c r="BG512" s="322"/>
      <c r="BH512" s="322"/>
      <c r="BI512" s="322"/>
      <c r="BJ512" s="322"/>
      <c r="BK512" s="322"/>
      <c r="BL512" s="322"/>
      <c r="BM512" s="322"/>
      <c r="BN512" s="322"/>
      <c r="BO512" s="322"/>
      <c r="BP512" s="322"/>
      <c r="BQ512" s="322"/>
      <c r="BR512" s="322"/>
      <c r="BS512" s="322"/>
      <c r="BT512" s="322"/>
      <c r="BU512" s="322"/>
      <c r="BV512" s="322"/>
      <c r="BW512" s="322"/>
      <c r="BX512" s="322"/>
      <c r="BY512" s="322"/>
      <c r="BZ512" s="322"/>
    </row>
    <row r="513" spans="1:78" ht="15" customHeight="1" x14ac:dyDescent="0.2">
      <c r="A513" s="319"/>
      <c r="B513" s="430"/>
      <c r="C513" s="319"/>
      <c r="D513" s="319"/>
      <c r="E513" s="430"/>
      <c r="F513" s="430" t="s">
        <v>273</v>
      </c>
      <c r="G513" s="430"/>
      <c r="H513" s="322"/>
      <c r="I513" s="322"/>
      <c r="J513" s="322"/>
      <c r="K513" s="322"/>
      <c r="L513" s="322"/>
      <c r="M513" s="322"/>
      <c r="N513" s="322"/>
      <c r="O513" s="322"/>
      <c r="P513" s="322"/>
      <c r="Q513" s="322"/>
      <c r="R513" s="322"/>
      <c r="S513" s="322"/>
      <c r="T513" s="322"/>
      <c r="U513" s="322"/>
      <c r="V513" s="322"/>
      <c r="W513" s="322"/>
      <c r="X513" s="322"/>
      <c r="Y513" s="322"/>
      <c r="Z513" s="322"/>
      <c r="AA513" s="322"/>
      <c r="AB513" s="322"/>
      <c r="AC513" s="322"/>
      <c r="AD513" s="322"/>
      <c r="AE513" s="322"/>
      <c r="AF513" s="322"/>
      <c r="AG513" s="322"/>
      <c r="AH513" s="322"/>
      <c r="AI513" s="322"/>
      <c r="AJ513" s="322"/>
      <c r="AK513" s="322"/>
      <c r="AL513" s="322"/>
      <c r="AM513" s="322"/>
      <c r="AN513" s="322"/>
      <c r="AO513" s="322"/>
      <c r="AP513" s="322"/>
      <c r="AQ513" s="322"/>
      <c r="AR513" s="322"/>
      <c r="AS513" s="322"/>
      <c r="AT513" s="322"/>
      <c r="AU513" s="322"/>
      <c r="AV513" s="322"/>
      <c r="AW513" s="322"/>
      <c r="AX513" s="322"/>
      <c r="AY513" s="322"/>
      <c r="AZ513" s="322"/>
      <c r="BA513" s="322"/>
      <c r="BB513" s="322"/>
      <c r="BC513" s="322"/>
      <c r="BD513" s="322"/>
      <c r="BE513" s="322"/>
      <c r="BF513" s="322"/>
      <c r="BG513" s="322"/>
      <c r="BH513" s="322"/>
      <c r="BI513" s="322"/>
      <c r="BJ513" s="322"/>
      <c r="BK513" s="322"/>
      <c r="BL513" s="322"/>
      <c r="BM513" s="322"/>
      <c r="BN513" s="322"/>
      <c r="BO513" s="322"/>
      <c r="BP513" s="322"/>
      <c r="BQ513" s="322"/>
      <c r="BR513" s="322"/>
      <c r="BS513" s="322"/>
      <c r="BT513" s="322"/>
      <c r="BU513" s="322"/>
      <c r="BV513" s="322"/>
      <c r="BW513" s="322"/>
      <c r="BX513" s="322"/>
      <c r="BY513" s="322"/>
      <c r="BZ513" s="322"/>
    </row>
    <row r="514" spans="1:78" ht="15" customHeight="1" x14ac:dyDescent="0.2">
      <c r="A514" s="329"/>
      <c r="B514" s="330"/>
      <c r="C514" s="329"/>
      <c r="D514" s="330"/>
      <c r="E514" s="329"/>
      <c r="F514" s="329"/>
      <c r="G514" s="329"/>
      <c r="H514" s="322"/>
      <c r="I514" s="322"/>
      <c r="J514" s="322"/>
      <c r="K514" s="322"/>
      <c r="L514" s="322"/>
      <c r="M514" s="322"/>
      <c r="N514" s="322"/>
      <c r="O514" s="322"/>
      <c r="P514" s="322"/>
      <c r="Q514" s="322"/>
      <c r="R514" s="322"/>
      <c r="S514" s="322"/>
      <c r="T514" s="322"/>
      <c r="U514" s="322"/>
      <c r="V514" s="322"/>
      <c r="W514" s="322"/>
      <c r="X514" s="322"/>
      <c r="Y514" s="322"/>
      <c r="Z514" s="322"/>
      <c r="AA514" s="322"/>
      <c r="AB514" s="322"/>
      <c r="AC514" s="322"/>
      <c r="AD514" s="322"/>
      <c r="AE514" s="322"/>
      <c r="AF514" s="322"/>
      <c r="AG514" s="322"/>
      <c r="AH514" s="322"/>
      <c r="AI514" s="322"/>
      <c r="AJ514" s="322"/>
      <c r="AK514" s="322"/>
      <c r="AL514" s="322"/>
      <c r="AM514" s="322"/>
      <c r="AN514" s="322"/>
      <c r="AO514" s="322"/>
      <c r="AP514" s="322"/>
      <c r="AQ514" s="322"/>
      <c r="AR514" s="322"/>
      <c r="AS514" s="322"/>
      <c r="AT514" s="322"/>
      <c r="AU514" s="322"/>
      <c r="AV514" s="322"/>
      <c r="AW514" s="322"/>
      <c r="AX514" s="322"/>
      <c r="AY514" s="322"/>
      <c r="AZ514" s="322"/>
      <c r="BA514" s="322"/>
      <c r="BB514" s="322"/>
      <c r="BC514" s="322"/>
      <c r="BD514" s="322"/>
      <c r="BE514" s="322"/>
      <c r="BF514" s="322"/>
      <c r="BG514" s="322"/>
      <c r="BH514" s="322"/>
      <c r="BI514" s="322"/>
      <c r="BJ514" s="322"/>
      <c r="BK514" s="322"/>
      <c r="BL514" s="322"/>
      <c r="BM514" s="322"/>
      <c r="BN514" s="322"/>
      <c r="BO514" s="322"/>
      <c r="BP514" s="322"/>
      <c r="BQ514" s="322"/>
      <c r="BR514" s="322"/>
      <c r="BS514" s="322"/>
      <c r="BT514" s="322"/>
      <c r="BU514" s="322"/>
      <c r="BV514" s="322"/>
      <c r="BW514" s="322"/>
      <c r="BX514" s="322"/>
      <c r="BY514" s="322"/>
      <c r="BZ514" s="322"/>
    </row>
    <row r="515" spans="1:78" ht="15" customHeight="1" x14ac:dyDescent="0.2">
      <c r="A515" s="329"/>
      <c r="B515" s="330"/>
      <c r="C515" s="329"/>
      <c r="D515" s="330"/>
      <c r="E515" s="338" t="s">
        <v>515</v>
      </c>
      <c r="F515" s="329"/>
      <c r="G515" s="329"/>
      <c r="H515" s="322"/>
      <c r="I515" s="322"/>
      <c r="J515" s="322"/>
      <c r="K515" s="322"/>
      <c r="L515" s="322"/>
      <c r="M515" s="322"/>
      <c r="N515" s="322"/>
      <c r="O515" s="322"/>
      <c r="P515" s="322"/>
      <c r="Q515" s="322"/>
      <c r="R515" s="322"/>
      <c r="S515" s="322"/>
      <c r="T515" s="322"/>
      <c r="U515" s="322"/>
      <c r="V515" s="322"/>
      <c r="W515" s="322"/>
      <c r="X515" s="322"/>
      <c r="Y515" s="322"/>
      <c r="Z515" s="322"/>
      <c r="AA515" s="322"/>
      <c r="AB515" s="322"/>
      <c r="AC515" s="322"/>
      <c r="AD515" s="322"/>
      <c r="AE515" s="322"/>
      <c r="AF515" s="322"/>
      <c r="AG515" s="322"/>
      <c r="AH515" s="322"/>
      <c r="AI515" s="322"/>
      <c r="AJ515" s="322"/>
      <c r="AK515" s="322"/>
      <c r="AL515" s="322"/>
      <c r="AM515" s="322"/>
      <c r="AN515" s="322"/>
      <c r="AO515" s="322"/>
      <c r="AP515" s="322"/>
      <c r="AQ515" s="322"/>
      <c r="AR515" s="322"/>
      <c r="AS515" s="322"/>
      <c r="AT515" s="322"/>
      <c r="AU515" s="322"/>
      <c r="AV515" s="322"/>
      <c r="AW515" s="322"/>
      <c r="AX515" s="322"/>
      <c r="AY515" s="322"/>
      <c r="AZ515" s="322"/>
      <c r="BA515" s="322"/>
      <c r="BB515" s="322"/>
      <c r="BC515" s="322"/>
      <c r="BD515" s="322"/>
      <c r="BE515" s="322"/>
      <c r="BF515" s="322"/>
      <c r="BG515" s="322"/>
      <c r="BH515" s="322"/>
      <c r="BI515" s="322"/>
      <c r="BJ515" s="322"/>
      <c r="BK515" s="322"/>
      <c r="BL515" s="322"/>
      <c r="BM515" s="322"/>
      <c r="BN515" s="322"/>
      <c r="BO515" s="322"/>
      <c r="BP515" s="322"/>
      <c r="BQ515" s="322"/>
      <c r="BR515" s="322"/>
      <c r="BS515" s="322"/>
      <c r="BT515" s="322"/>
      <c r="BU515" s="322"/>
      <c r="BV515" s="322"/>
      <c r="BW515" s="322"/>
      <c r="BX515" s="322"/>
      <c r="BY515" s="322"/>
      <c r="BZ515" s="322"/>
    </row>
    <row r="516" spans="1:78" ht="15" customHeight="1" x14ac:dyDescent="0.2">
      <c r="A516" s="313" t="str">
        <f>CONCATENATE("INDEC-DCTO - Inciso ",B516)</f>
        <v>INDEC-DCTO - Inciso e)</v>
      </c>
      <c r="B516" s="313" t="s">
        <v>572</v>
      </c>
      <c r="C516" s="330"/>
      <c r="D516" s="330"/>
      <c r="E516" s="329" t="s">
        <v>554</v>
      </c>
      <c r="F516" s="330" t="s">
        <v>555</v>
      </c>
      <c r="G516" s="329" t="s">
        <v>556</v>
      </c>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322"/>
      <c r="AE516" s="322"/>
      <c r="AF516" s="322"/>
      <c r="AG516" s="322"/>
      <c r="AH516" s="322"/>
      <c r="AI516" s="322"/>
      <c r="AJ516" s="322"/>
      <c r="AK516" s="322"/>
      <c r="AL516" s="322"/>
      <c r="AM516" s="322"/>
      <c r="AN516" s="322"/>
      <c r="AO516" s="322"/>
      <c r="AP516" s="322"/>
      <c r="AQ516" s="322"/>
      <c r="AR516" s="322"/>
      <c r="AS516" s="322"/>
      <c r="AT516" s="322"/>
      <c r="AU516" s="322"/>
      <c r="AV516" s="322"/>
      <c r="AW516" s="322"/>
      <c r="AX516" s="322"/>
      <c r="AY516" s="322"/>
      <c r="AZ516" s="322"/>
      <c r="BA516" s="322"/>
      <c r="BB516" s="322"/>
      <c r="BC516" s="322"/>
      <c r="BD516" s="322"/>
      <c r="BE516" s="322"/>
      <c r="BF516" s="322"/>
      <c r="BG516" s="322"/>
      <c r="BH516" s="322"/>
      <c r="BI516" s="322"/>
      <c r="BJ516" s="322"/>
      <c r="BK516" s="322"/>
      <c r="BL516" s="322"/>
      <c r="BM516" s="322"/>
      <c r="BN516" s="322"/>
      <c r="BO516" s="322"/>
      <c r="BP516" s="322"/>
      <c r="BQ516" s="322"/>
      <c r="BR516" s="322"/>
      <c r="BS516" s="322"/>
      <c r="BT516" s="322"/>
      <c r="BU516" s="322"/>
      <c r="BV516" s="322"/>
      <c r="BW516" s="322"/>
      <c r="BX516" s="322"/>
      <c r="BY516" s="322"/>
      <c r="BZ516" s="322"/>
    </row>
    <row r="517" spans="1:78" ht="15" customHeight="1" x14ac:dyDescent="0.2">
      <c r="A517" s="313" t="str">
        <f>CONCATENATE("INDEC-DCTO - Inciso ",B517)</f>
        <v>INDEC-DCTO - Inciso i)</v>
      </c>
      <c r="B517" s="313" t="s">
        <v>573</v>
      </c>
      <c r="C517" s="330"/>
      <c r="D517" s="330"/>
      <c r="E517" s="329" t="s">
        <v>557</v>
      </c>
      <c r="F517" s="330" t="s">
        <v>558</v>
      </c>
      <c r="G517" s="329" t="s">
        <v>559</v>
      </c>
      <c r="H517" s="322"/>
      <c r="I517" s="322"/>
      <c r="J517" s="322"/>
      <c r="K517" s="322"/>
      <c r="L517" s="322"/>
      <c r="M517" s="322"/>
      <c r="N517" s="322"/>
      <c r="O517" s="322"/>
      <c r="P517" s="322"/>
      <c r="Q517" s="322"/>
      <c r="R517" s="322"/>
      <c r="S517" s="322"/>
      <c r="T517" s="322"/>
      <c r="U517" s="322"/>
      <c r="V517" s="322"/>
      <c r="W517" s="322"/>
      <c r="X517" s="322"/>
      <c r="Y517" s="322"/>
      <c r="Z517" s="322"/>
      <c r="AA517" s="322"/>
      <c r="AB517" s="322"/>
      <c r="AC517" s="322"/>
      <c r="AD517" s="322"/>
      <c r="AE517" s="322"/>
      <c r="AF517" s="322"/>
      <c r="AG517" s="322"/>
      <c r="AH517" s="322"/>
      <c r="AI517" s="322"/>
      <c r="AJ517" s="322"/>
      <c r="AK517" s="322"/>
      <c r="AL517" s="322"/>
      <c r="AM517" s="322"/>
      <c r="AN517" s="322"/>
      <c r="AO517" s="322"/>
      <c r="AP517" s="322"/>
      <c r="AQ517" s="322"/>
      <c r="AR517" s="322"/>
      <c r="AS517" s="322"/>
      <c r="AT517" s="322"/>
      <c r="AU517" s="322"/>
      <c r="AV517" s="322"/>
      <c r="AW517" s="322"/>
      <c r="AX517" s="322"/>
      <c r="AY517" s="322"/>
      <c r="AZ517" s="322"/>
      <c r="BA517" s="322"/>
      <c r="BB517" s="322"/>
      <c r="BC517" s="322"/>
      <c r="BD517" s="322"/>
      <c r="BE517" s="322"/>
      <c r="BF517" s="322"/>
      <c r="BG517" s="322"/>
      <c r="BH517" s="322"/>
      <c r="BI517" s="322"/>
      <c r="BJ517" s="322"/>
      <c r="BK517" s="322"/>
      <c r="BL517" s="322"/>
      <c r="BM517" s="322"/>
      <c r="BN517" s="322"/>
      <c r="BO517" s="322"/>
      <c r="BP517" s="322"/>
      <c r="BQ517" s="322"/>
      <c r="BR517" s="322"/>
      <c r="BS517" s="322"/>
      <c r="BT517" s="322"/>
      <c r="BU517" s="322"/>
      <c r="BV517" s="322"/>
      <c r="BW517" s="322"/>
      <c r="BX517" s="322"/>
      <c r="BY517" s="322"/>
      <c r="BZ517" s="322"/>
    </row>
    <row r="518" spans="1:78" ht="15" customHeight="1" x14ac:dyDescent="0.2">
      <c r="A518" s="313" t="str">
        <f>CONCATENATE("INDEC-DCTO - Inciso ",B518)</f>
        <v>INDEC-DCTO - Inciso k)</v>
      </c>
      <c r="B518" s="313" t="s">
        <v>574</v>
      </c>
      <c r="C518" s="330"/>
      <c r="D518" s="330"/>
      <c r="E518" s="329" t="s">
        <v>560</v>
      </c>
      <c r="F518" s="330" t="s">
        <v>561</v>
      </c>
      <c r="G518" s="329" t="s">
        <v>562</v>
      </c>
      <c r="H518" s="322"/>
      <c r="I518" s="322"/>
      <c r="J518" s="322"/>
      <c r="K518" s="322"/>
      <c r="L518" s="322"/>
      <c r="M518" s="322"/>
      <c r="N518" s="322"/>
      <c r="O518" s="322"/>
      <c r="P518" s="322"/>
      <c r="Q518" s="322"/>
      <c r="R518" s="322"/>
      <c r="S518" s="322"/>
      <c r="T518" s="322"/>
      <c r="U518" s="322"/>
      <c r="V518" s="322"/>
      <c r="W518" s="322"/>
      <c r="X518" s="322"/>
      <c r="Y518" s="322"/>
      <c r="Z518" s="322"/>
      <c r="AA518" s="322"/>
      <c r="AB518" s="322"/>
      <c r="AC518" s="322"/>
      <c r="AD518" s="322"/>
      <c r="AE518" s="322"/>
      <c r="AF518" s="322"/>
      <c r="AG518" s="322"/>
      <c r="AH518" s="322"/>
      <c r="AI518" s="322"/>
      <c r="AJ518" s="322"/>
      <c r="AK518" s="322"/>
      <c r="AL518" s="322"/>
      <c r="AM518" s="322"/>
      <c r="AN518" s="322"/>
      <c r="AO518" s="322"/>
      <c r="AP518" s="322"/>
      <c r="AQ518" s="322"/>
      <c r="AR518" s="322"/>
      <c r="AS518" s="322"/>
      <c r="AT518" s="322"/>
      <c r="AU518" s="322"/>
      <c r="AV518" s="322"/>
      <c r="AW518" s="322"/>
      <c r="AX518" s="322"/>
      <c r="AY518" s="322"/>
      <c r="AZ518" s="322"/>
      <c r="BA518" s="322"/>
      <c r="BB518" s="322"/>
      <c r="BC518" s="322"/>
      <c r="BD518" s="322"/>
      <c r="BE518" s="322"/>
      <c r="BF518" s="322"/>
      <c r="BG518" s="322"/>
      <c r="BH518" s="322"/>
      <c r="BI518" s="322"/>
      <c r="BJ518" s="322"/>
      <c r="BK518" s="322"/>
      <c r="BL518" s="322"/>
      <c r="BM518" s="322"/>
      <c r="BN518" s="322"/>
      <c r="BO518" s="322"/>
      <c r="BP518" s="322"/>
      <c r="BQ518" s="322"/>
      <c r="BR518" s="322"/>
      <c r="BS518" s="322"/>
      <c r="BT518" s="322"/>
      <c r="BU518" s="322"/>
      <c r="BV518" s="322"/>
      <c r="BW518" s="322"/>
      <c r="BX518" s="322"/>
      <c r="BY518" s="322"/>
      <c r="BZ518" s="322"/>
    </row>
    <row r="519" spans="1:78" ht="15" customHeight="1" x14ac:dyDescent="0.2">
      <c r="A519" s="313" t="str">
        <f>CONCATENATE("INDEC-DCTO - Inciso ",B519)</f>
        <v>INDEC-DCTO - Inciso t)</v>
      </c>
      <c r="B519" s="313" t="s">
        <v>575</v>
      </c>
      <c r="C519" s="330"/>
      <c r="D519" s="330"/>
      <c r="E519" s="329" t="s">
        <v>563</v>
      </c>
      <c r="F519" s="330" t="s">
        <v>564</v>
      </c>
      <c r="G519" s="329" t="s">
        <v>565</v>
      </c>
      <c r="H519" s="322"/>
      <c r="I519" s="322"/>
      <c r="J519" s="322"/>
      <c r="K519" s="322"/>
      <c r="L519" s="322"/>
      <c r="M519" s="322"/>
      <c r="N519" s="322"/>
      <c r="O519" s="322"/>
      <c r="P519" s="322"/>
      <c r="Q519" s="322"/>
      <c r="R519" s="322"/>
      <c r="S519" s="322"/>
      <c r="T519" s="322"/>
      <c r="U519" s="322"/>
      <c r="V519" s="322"/>
      <c r="W519" s="322"/>
      <c r="X519" s="322"/>
      <c r="Y519" s="322"/>
      <c r="Z519" s="322"/>
      <c r="AA519" s="322"/>
      <c r="AB519" s="322"/>
      <c r="AC519" s="322"/>
      <c r="AD519" s="322"/>
      <c r="AE519" s="322"/>
      <c r="AF519" s="322"/>
      <c r="AG519" s="322"/>
      <c r="AH519" s="322"/>
      <c r="AI519" s="322"/>
      <c r="AJ519" s="322"/>
      <c r="AK519" s="322"/>
      <c r="AL519" s="322"/>
      <c r="AM519" s="322"/>
      <c r="AN519" s="322"/>
      <c r="AO519" s="322"/>
      <c r="AP519" s="322"/>
      <c r="AQ519" s="322"/>
      <c r="AR519" s="322"/>
      <c r="AS519" s="322"/>
      <c r="AT519" s="322"/>
      <c r="AU519" s="322"/>
      <c r="AV519" s="322"/>
      <c r="AW519" s="322"/>
      <c r="AX519" s="322"/>
      <c r="AY519" s="322"/>
      <c r="AZ519" s="322"/>
      <c r="BA519" s="322"/>
      <c r="BB519" s="322"/>
      <c r="BC519" s="322"/>
      <c r="BD519" s="322"/>
      <c r="BE519" s="322"/>
      <c r="BF519" s="322"/>
      <c r="BG519" s="322"/>
      <c r="BH519" s="322"/>
      <c r="BI519" s="322"/>
      <c r="BJ519" s="322"/>
      <c r="BK519" s="322"/>
      <c r="BL519" s="322"/>
      <c r="BM519" s="322"/>
      <c r="BN519" s="322"/>
      <c r="BO519" s="322"/>
      <c r="BP519" s="322"/>
      <c r="BQ519" s="322"/>
      <c r="BR519" s="322"/>
      <c r="BS519" s="322"/>
      <c r="BT519" s="322"/>
      <c r="BU519" s="322"/>
      <c r="BV519" s="322"/>
      <c r="BW519" s="322"/>
      <c r="BX519" s="322"/>
      <c r="BY519" s="322"/>
      <c r="BZ519" s="322"/>
    </row>
    <row r="520" spans="1:78" ht="15" customHeight="1" x14ac:dyDescent="0.2">
      <c r="A520" s="313" t="str">
        <f>CONCATENATE("INDEC-DCTO - Inciso ",B520)</f>
        <v>INDEC-DCTO - Inciso w)</v>
      </c>
      <c r="B520" s="313" t="s">
        <v>576</v>
      </c>
      <c r="C520" s="330"/>
      <c r="D520" s="330"/>
      <c r="E520" s="329" t="s">
        <v>566</v>
      </c>
      <c r="F520" s="330" t="s">
        <v>567</v>
      </c>
      <c r="G520" s="329" t="s">
        <v>568</v>
      </c>
      <c r="H520" s="322"/>
      <c r="I520" s="322"/>
      <c r="J520" s="322"/>
      <c r="K520" s="322"/>
      <c r="L520" s="322"/>
      <c r="M520" s="322"/>
      <c r="N520" s="322"/>
      <c r="O520" s="322"/>
      <c r="P520" s="322"/>
      <c r="Q520" s="322"/>
      <c r="R520" s="322"/>
      <c r="S520" s="322"/>
      <c r="T520" s="322"/>
      <c r="U520" s="322"/>
      <c r="V520" s="322"/>
      <c r="W520" s="322"/>
      <c r="X520" s="322"/>
      <c r="Y520" s="322"/>
      <c r="Z520" s="322"/>
      <c r="AA520" s="322"/>
      <c r="AB520" s="322"/>
      <c r="AC520" s="322"/>
      <c r="AD520" s="322"/>
      <c r="AE520" s="322"/>
      <c r="AF520" s="322"/>
      <c r="AG520" s="322"/>
      <c r="AH520" s="322"/>
      <c r="AI520" s="322"/>
      <c r="AJ520" s="322"/>
      <c r="AK520" s="322"/>
      <c r="AL520" s="322"/>
      <c r="AM520" s="322"/>
      <c r="AN520" s="322"/>
      <c r="AO520" s="322"/>
      <c r="AP520" s="322"/>
      <c r="AQ520" s="322"/>
      <c r="AR520" s="322"/>
      <c r="AS520" s="322"/>
      <c r="AT520" s="322"/>
      <c r="AU520" s="322"/>
      <c r="AV520" s="322"/>
      <c r="AW520" s="322"/>
      <c r="AX520" s="322"/>
      <c r="AY520" s="322"/>
      <c r="AZ520" s="322"/>
      <c r="BA520" s="322"/>
      <c r="BB520" s="322"/>
      <c r="BC520" s="322"/>
      <c r="BD520" s="322"/>
      <c r="BE520" s="322"/>
      <c r="BF520" s="322"/>
      <c r="BG520" s="322"/>
      <c r="BH520" s="322"/>
      <c r="BI520" s="322"/>
      <c r="BJ520" s="322"/>
      <c r="BK520" s="322"/>
      <c r="BL520" s="322"/>
      <c r="BM520" s="322"/>
      <c r="BN520" s="322"/>
      <c r="BO520" s="322"/>
      <c r="BP520" s="322"/>
      <c r="BQ520" s="322"/>
      <c r="BR520" s="322"/>
      <c r="BS520" s="322"/>
      <c r="BT520" s="322"/>
      <c r="BU520" s="322"/>
      <c r="BV520" s="322"/>
      <c r="BW520" s="322"/>
      <c r="BX520" s="322"/>
      <c r="BY520" s="322"/>
      <c r="BZ520" s="322"/>
    </row>
    <row r="521" spans="1:78" ht="15" customHeight="1" x14ac:dyDescent="0.2">
      <c r="A521" s="329"/>
      <c r="C521" s="329"/>
      <c r="D521" s="330"/>
      <c r="E521" s="329"/>
      <c r="F521" s="330"/>
      <c r="G521" s="329"/>
      <c r="H521" s="322"/>
      <c r="I521" s="322"/>
      <c r="J521" s="322"/>
      <c r="K521" s="322"/>
      <c r="L521" s="322"/>
      <c r="M521" s="322"/>
      <c r="N521" s="322"/>
      <c r="O521" s="322"/>
      <c r="P521" s="322"/>
      <c r="Q521" s="322"/>
      <c r="R521" s="322"/>
      <c r="S521" s="322"/>
      <c r="T521" s="322"/>
      <c r="U521" s="322"/>
      <c r="V521" s="322"/>
      <c r="W521" s="322"/>
      <c r="X521" s="322"/>
      <c r="Y521" s="322"/>
      <c r="Z521" s="322"/>
      <c r="AA521" s="322"/>
      <c r="AB521" s="322"/>
      <c r="AC521" s="322"/>
      <c r="AD521" s="322"/>
      <c r="AE521" s="322"/>
      <c r="AF521" s="322"/>
      <c r="AG521" s="322"/>
      <c r="AH521" s="322"/>
      <c r="AI521" s="322"/>
      <c r="AJ521" s="322"/>
      <c r="AK521" s="322"/>
      <c r="AL521" s="322"/>
      <c r="AM521" s="322"/>
      <c r="AN521" s="322"/>
      <c r="AO521" s="322"/>
      <c r="AP521" s="322"/>
      <c r="AQ521" s="322"/>
      <c r="AR521" s="322"/>
      <c r="AS521" s="322"/>
      <c r="AT521" s="322"/>
      <c r="AU521" s="322"/>
      <c r="AV521" s="322"/>
      <c r="AW521" s="322"/>
      <c r="AX521" s="322"/>
      <c r="AY521" s="322"/>
      <c r="AZ521" s="322"/>
      <c r="BA521" s="322"/>
      <c r="BB521" s="322"/>
      <c r="BC521" s="322"/>
      <c r="BD521" s="322"/>
      <c r="BE521" s="322"/>
      <c r="BF521" s="322"/>
      <c r="BG521" s="322"/>
      <c r="BH521" s="322"/>
      <c r="BI521" s="322"/>
      <c r="BJ521" s="322"/>
      <c r="BK521" s="322"/>
      <c r="BL521" s="322"/>
      <c r="BM521" s="322"/>
      <c r="BN521" s="322"/>
      <c r="BO521" s="322"/>
      <c r="BP521" s="322"/>
      <c r="BQ521" s="322"/>
      <c r="BR521" s="322"/>
      <c r="BS521" s="322"/>
      <c r="BT521" s="322"/>
      <c r="BU521" s="322"/>
      <c r="BV521" s="322"/>
      <c r="BW521" s="322"/>
      <c r="BX521" s="322"/>
      <c r="BY521" s="322"/>
      <c r="BZ521" s="322"/>
    </row>
    <row r="522" spans="1:78" ht="15" customHeight="1" x14ac:dyDescent="0.2">
      <c r="A522" s="329"/>
      <c r="C522" s="329"/>
      <c r="D522" s="330"/>
      <c r="E522" s="338" t="s">
        <v>492</v>
      </c>
      <c r="F522" s="330"/>
      <c r="G522" s="329"/>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322"/>
      <c r="AF522" s="322"/>
      <c r="AG522" s="322"/>
      <c r="AH522" s="322"/>
      <c r="AI522" s="322"/>
      <c r="AJ522" s="322"/>
      <c r="AK522" s="322"/>
      <c r="AL522" s="322"/>
      <c r="AM522" s="322"/>
      <c r="AN522" s="322"/>
      <c r="AO522" s="322"/>
      <c r="AP522" s="322"/>
      <c r="AQ522" s="322"/>
      <c r="AR522" s="322"/>
      <c r="AS522" s="322"/>
      <c r="AT522" s="322"/>
      <c r="AU522" s="322"/>
      <c r="AV522" s="322"/>
      <c r="AW522" s="322"/>
      <c r="AX522" s="322"/>
      <c r="AY522" s="322"/>
      <c r="AZ522" s="322"/>
      <c r="BA522" s="322"/>
      <c r="BB522" s="322"/>
      <c r="BC522" s="322"/>
      <c r="BD522" s="322"/>
      <c r="BE522" s="322"/>
      <c r="BF522" s="322"/>
      <c r="BG522" s="322"/>
      <c r="BH522" s="322"/>
      <c r="BI522" s="322"/>
      <c r="BJ522" s="322"/>
      <c r="BK522" s="322"/>
      <c r="BL522" s="322"/>
      <c r="BM522" s="322"/>
      <c r="BN522" s="322"/>
      <c r="BO522" s="322"/>
      <c r="BP522" s="322"/>
      <c r="BQ522" s="322"/>
      <c r="BR522" s="322"/>
      <c r="BS522" s="322"/>
      <c r="BT522" s="322"/>
      <c r="BU522" s="322"/>
      <c r="BV522" s="322"/>
      <c r="BW522" s="322"/>
      <c r="BX522" s="322"/>
      <c r="BY522" s="322"/>
      <c r="BZ522" s="322"/>
    </row>
    <row r="523" spans="1:78" ht="15" customHeight="1" x14ac:dyDescent="0.2">
      <c r="A523" s="313" t="str">
        <f>CONCATENATE("INDEC-DCTO - Inciso ",B523)</f>
        <v>INDEC-DCTO - Inciso j)</v>
      </c>
      <c r="B523" s="313" t="s">
        <v>577</v>
      </c>
      <c r="C523" s="330"/>
      <c r="D523" s="330"/>
      <c r="E523" s="329" t="s">
        <v>569</v>
      </c>
      <c r="F523" s="330" t="s">
        <v>570</v>
      </c>
      <c r="G523" s="329" t="s">
        <v>571</v>
      </c>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322"/>
      <c r="AE523" s="322"/>
      <c r="AF523" s="322"/>
      <c r="AG523" s="322"/>
      <c r="AH523" s="322"/>
      <c r="AI523" s="322"/>
      <c r="AJ523" s="322"/>
      <c r="AK523" s="322"/>
      <c r="AL523" s="322"/>
      <c r="AM523" s="322"/>
      <c r="AN523" s="322"/>
      <c r="AO523" s="322"/>
      <c r="AP523" s="322"/>
      <c r="AQ523" s="322"/>
      <c r="AR523" s="322"/>
      <c r="AS523" s="322"/>
      <c r="AT523" s="322"/>
      <c r="AU523" s="322"/>
      <c r="AV523" s="322"/>
      <c r="AW523" s="322"/>
      <c r="AX523" s="322"/>
      <c r="AY523" s="322"/>
      <c r="AZ523" s="322"/>
      <c r="BA523" s="322"/>
      <c r="BB523" s="322"/>
      <c r="BC523" s="322"/>
      <c r="BD523" s="322"/>
      <c r="BE523" s="322"/>
      <c r="BF523" s="322"/>
      <c r="BG523" s="322"/>
      <c r="BH523" s="322"/>
      <c r="BI523" s="322"/>
      <c r="BJ523" s="322"/>
      <c r="BK523" s="322"/>
      <c r="BL523" s="322"/>
      <c r="BM523" s="322"/>
      <c r="BN523" s="322"/>
      <c r="BO523" s="322"/>
      <c r="BP523" s="322"/>
      <c r="BQ523" s="322"/>
      <c r="BR523" s="322"/>
      <c r="BS523" s="322"/>
      <c r="BT523" s="322"/>
      <c r="BU523" s="322"/>
      <c r="BV523" s="322"/>
      <c r="BW523" s="322"/>
      <c r="BX523" s="322"/>
      <c r="BY523" s="322"/>
      <c r="BZ523" s="322"/>
    </row>
    <row r="524" spans="1:78" ht="15" customHeight="1" x14ac:dyDescent="0.2">
      <c r="A524" s="330"/>
      <c r="B524" s="330"/>
      <c r="C524" s="330"/>
      <c r="D524" s="330"/>
      <c r="E524" s="329"/>
      <c r="F524" s="330"/>
      <c r="G524" s="329"/>
      <c r="H524" s="322"/>
      <c r="I524" s="322"/>
      <c r="J524" s="322"/>
      <c r="K524" s="322"/>
      <c r="L524" s="322"/>
      <c r="M524" s="322"/>
      <c r="N524" s="322"/>
      <c r="O524" s="322"/>
      <c r="P524" s="322"/>
      <c r="Q524" s="322"/>
      <c r="R524" s="322"/>
      <c r="S524" s="322"/>
      <c r="T524" s="322"/>
      <c r="U524" s="322"/>
      <c r="V524" s="322"/>
      <c r="W524" s="322"/>
      <c r="X524" s="322"/>
      <c r="Y524" s="322"/>
      <c r="Z524" s="322"/>
      <c r="AA524" s="322"/>
      <c r="AB524" s="322"/>
      <c r="AC524" s="322"/>
      <c r="AD524" s="322"/>
      <c r="AE524" s="322"/>
      <c r="AF524" s="322"/>
      <c r="AG524" s="322"/>
      <c r="AH524" s="322"/>
      <c r="AI524" s="322"/>
      <c r="AJ524" s="322"/>
      <c r="AK524" s="322"/>
      <c r="AL524" s="322"/>
      <c r="AM524" s="322"/>
      <c r="AN524" s="322"/>
      <c r="AO524" s="322"/>
      <c r="AP524" s="322"/>
      <c r="AQ524" s="322"/>
      <c r="AR524" s="322"/>
      <c r="AS524" s="322"/>
      <c r="AT524" s="322"/>
      <c r="AU524" s="322"/>
      <c r="AV524" s="322"/>
      <c r="AW524" s="322"/>
      <c r="AX524" s="322"/>
      <c r="AY524" s="322"/>
      <c r="AZ524" s="322"/>
      <c r="BA524" s="322"/>
      <c r="BB524" s="322"/>
      <c r="BC524" s="322"/>
      <c r="BD524" s="322"/>
      <c r="BE524" s="322"/>
      <c r="BF524" s="322"/>
      <c r="BG524" s="322"/>
      <c r="BH524" s="322"/>
      <c r="BI524" s="322"/>
      <c r="BJ524" s="322"/>
      <c r="BK524" s="322"/>
      <c r="BL524" s="322"/>
      <c r="BM524" s="322"/>
      <c r="BN524" s="322"/>
      <c r="BO524" s="322"/>
      <c r="BP524" s="322"/>
      <c r="BQ524" s="322"/>
      <c r="BR524" s="322"/>
      <c r="BS524" s="322"/>
      <c r="BT524" s="322"/>
      <c r="BU524" s="322"/>
      <c r="BV524" s="322"/>
      <c r="BW524" s="322"/>
      <c r="BX524" s="322"/>
      <c r="BY524" s="322"/>
      <c r="BZ524" s="322"/>
    </row>
    <row r="525" spans="1:78" ht="15" customHeight="1" x14ac:dyDescent="0.2">
      <c r="H525" s="322"/>
      <c r="I525" s="322"/>
      <c r="J525" s="322"/>
      <c r="K525" s="322"/>
      <c r="L525" s="322"/>
      <c r="M525" s="322"/>
      <c r="N525" s="322"/>
      <c r="O525" s="322"/>
      <c r="P525" s="322"/>
      <c r="Q525" s="322"/>
      <c r="R525" s="322"/>
      <c r="S525" s="322"/>
      <c r="T525" s="322"/>
      <c r="U525" s="322"/>
      <c r="V525" s="322"/>
      <c r="W525" s="322"/>
      <c r="X525" s="322"/>
      <c r="Y525" s="322"/>
      <c r="Z525" s="322"/>
      <c r="AA525" s="322"/>
      <c r="AB525" s="322"/>
      <c r="AC525" s="322"/>
      <c r="AD525" s="322"/>
      <c r="AE525" s="322"/>
      <c r="AF525" s="322"/>
      <c r="AG525" s="322"/>
      <c r="AH525" s="322"/>
      <c r="AI525" s="322"/>
      <c r="AJ525" s="322"/>
      <c r="AK525" s="322"/>
      <c r="AL525" s="322"/>
      <c r="AM525" s="322"/>
      <c r="AN525" s="322"/>
      <c r="AO525" s="322"/>
      <c r="AP525" s="322"/>
      <c r="AQ525" s="322"/>
      <c r="AR525" s="322"/>
      <c r="AS525" s="322"/>
      <c r="AT525" s="322"/>
      <c r="AU525" s="322"/>
      <c r="AV525" s="322"/>
      <c r="AW525" s="322"/>
      <c r="AX525" s="322"/>
      <c r="AY525" s="322"/>
      <c r="AZ525" s="322"/>
      <c r="BA525" s="322"/>
      <c r="BB525" s="322"/>
      <c r="BC525" s="322"/>
      <c r="BD525" s="322"/>
      <c r="BE525" s="322"/>
      <c r="BF525" s="322"/>
      <c r="BG525" s="322"/>
      <c r="BH525" s="322"/>
      <c r="BI525" s="322"/>
      <c r="BJ525" s="322"/>
      <c r="BK525" s="322"/>
      <c r="BL525" s="322"/>
      <c r="BM525" s="322"/>
      <c r="BN525" s="322"/>
      <c r="BO525" s="322"/>
      <c r="BP525" s="322"/>
      <c r="BQ525" s="322"/>
      <c r="BR525" s="322"/>
      <c r="BS525" s="322"/>
      <c r="BT525" s="322"/>
      <c r="BU525" s="322"/>
      <c r="BV525" s="322"/>
      <c r="BW525" s="322"/>
      <c r="BX525" s="322"/>
      <c r="BY525" s="322"/>
      <c r="BZ525" s="322"/>
    </row>
    <row r="526" spans="1:78" ht="15" customHeight="1" x14ac:dyDescent="0.2">
      <c r="H526" s="322"/>
      <c r="I526" s="322"/>
      <c r="J526" s="322"/>
      <c r="K526" s="322"/>
      <c r="L526" s="322"/>
      <c r="M526" s="322"/>
      <c r="N526" s="322"/>
      <c r="O526" s="322"/>
      <c r="P526" s="322"/>
      <c r="Q526" s="322"/>
      <c r="R526" s="322"/>
      <c r="S526" s="322"/>
      <c r="T526" s="322"/>
      <c r="U526" s="322"/>
      <c r="V526" s="322"/>
      <c r="W526" s="322"/>
      <c r="X526" s="322"/>
      <c r="Y526" s="322"/>
      <c r="Z526" s="322"/>
      <c r="AA526" s="322"/>
      <c r="AB526" s="322"/>
      <c r="AC526" s="322"/>
      <c r="AD526" s="322"/>
      <c r="AE526" s="322"/>
      <c r="AF526" s="322"/>
      <c r="AG526" s="322"/>
      <c r="AH526" s="322"/>
      <c r="AI526" s="322"/>
      <c r="AJ526" s="322"/>
      <c r="AK526" s="322"/>
      <c r="AL526" s="322"/>
      <c r="AM526" s="322"/>
      <c r="AN526" s="322"/>
      <c r="AO526" s="322"/>
      <c r="AP526" s="322"/>
      <c r="AQ526" s="322"/>
      <c r="AR526" s="322"/>
      <c r="AS526" s="322"/>
      <c r="AT526" s="322"/>
      <c r="AU526" s="322"/>
      <c r="AV526" s="322"/>
      <c r="AW526" s="322"/>
      <c r="AX526" s="322"/>
      <c r="AY526" s="322"/>
      <c r="AZ526" s="322"/>
      <c r="BA526" s="322"/>
      <c r="BB526" s="322"/>
      <c r="BC526" s="322"/>
      <c r="BD526" s="322"/>
      <c r="BE526" s="322"/>
      <c r="BF526" s="322"/>
      <c r="BG526" s="322"/>
      <c r="BH526" s="322"/>
      <c r="BI526" s="322"/>
      <c r="BJ526" s="322"/>
      <c r="BK526" s="322"/>
      <c r="BL526" s="322"/>
      <c r="BM526" s="322"/>
      <c r="BN526" s="322"/>
      <c r="BO526" s="322"/>
      <c r="BP526" s="322"/>
      <c r="BQ526" s="322"/>
      <c r="BR526" s="322"/>
      <c r="BS526" s="322"/>
      <c r="BT526" s="322"/>
      <c r="BU526" s="322"/>
      <c r="BV526" s="322"/>
      <c r="BW526" s="322"/>
      <c r="BX526" s="322"/>
      <c r="BY526" s="322"/>
      <c r="BZ526" s="322"/>
    </row>
    <row r="527" spans="1:78" ht="15" customHeight="1" x14ac:dyDescent="0.2">
      <c r="A527" s="329"/>
      <c r="B527" s="332"/>
      <c r="C527" s="329"/>
      <c r="D527" s="330"/>
      <c r="E527" s="329"/>
      <c r="H527" s="322"/>
      <c r="I527" s="322"/>
      <c r="J527" s="322"/>
      <c r="K527" s="322"/>
      <c r="L527" s="322"/>
      <c r="M527" s="322"/>
      <c r="N527" s="322"/>
      <c r="O527" s="322"/>
      <c r="P527" s="322"/>
      <c r="Q527" s="322"/>
      <c r="R527" s="322"/>
      <c r="S527" s="322"/>
      <c r="T527" s="322"/>
      <c r="U527" s="322"/>
      <c r="V527" s="322"/>
      <c r="W527" s="322"/>
      <c r="X527" s="322"/>
      <c r="Y527" s="322"/>
      <c r="Z527" s="322"/>
      <c r="AA527" s="322"/>
      <c r="AB527" s="322"/>
      <c r="AC527" s="322"/>
      <c r="AD527" s="322"/>
      <c r="AE527" s="322"/>
      <c r="AF527" s="322"/>
      <c r="AG527" s="322"/>
      <c r="AH527" s="322"/>
      <c r="AI527" s="322"/>
      <c r="AJ527" s="322"/>
      <c r="AK527" s="322"/>
      <c r="AL527" s="322"/>
      <c r="AM527" s="322"/>
      <c r="AN527" s="322"/>
      <c r="AO527" s="322"/>
      <c r="AP527" s="322"/>
      <c r="AQ527" s="322"/>
      <c r="AR527" s="322"/>
      <c r="AS527" s="322"/>
      <c r="AT527" s="322"/>
      <c r="AU527" s="322"/>
      <c r="AV527" s="322"/>
      <c r="AW527" s="322"/>
      <c r="AX527" s="322"/>
      <c r="AY527" s="322"/>
      <c r="AZ527" s="322"/>
      <c r="BA527" s="322"/>
      <c r="BB527" s="322"/>
      <c r="BC527" s="322"/>
      <c r="BD527" s="322"/>
      <c r="BE527" s="322"/>
      <c r="BF527" s="322"/>
      <c r="BG527" s="322"/>
      <c r="BH527" s="322"/>
      <c r="BI527" s="322"/>
      <c r="BJ527" s="322"/>
      <c r="BK527" s="322"/>
      <c r="BL527" s="322"/>
      <c r="BM527" s="322"/>
      <c r="BN527" s="322"/>
      <c r="BO527" s="322"/>
      <c r="BP527" s="322"/>
      <c r="BQ527" s="322"/>
      <c r="BR527" s="322"/>
      <c r="BS527" s="322"/>
      <c r="BT527" s="322"/>
      <c r="BU527" s="322"/>
      <c r="BV527" s="322"/>
      <c r="BW527" s="322"/>
      <c r="BX527" s="322"/>
      <c r="BY527" s="322"/>
      <c r="BZ527" s="322"/>
    </row>
    <row r="528" spans="1:78" ht="15" customHeight="1" x14ac:dyDescent="0.2">
      <c r="H528" s="322"/>
      <c r="I528" s="322"/>
      <c r="J528" s="322"/>
      <c r="K528" s="322"/>
      <c r="L528" s="322"/>
      <c r="M528" s="322"/>
      <c r="N528" s="322"/>
      <c r="O528" s="322"/>
      <c r="P528" s="322"/>
      <c r="Q528" s="322"/>
      <c r="R528" s="322"/>
      <c r="S528" s="322"/>
      <c r="T528" s="322"/>
      <c r="U528" s="322"/>
      <c r="V528" s="322"/>
      <c r="W528" s="322"/>
      <c r="X528" s="322"/>
      <c r="Y528" s="322"/>
      <c r="Z528" s="322"/>
      <c r="AA528" s="322"/>
      <c r="AB528" s="322"/>
      <c r="AC528" s="322"/>
      <c r="AD528" s="322"/>
      <c r="AE528" s="322"/>
      <c r="AF528" s="322"/>
      <c r="AG528" s="322"/>
      <c r="AH528" s="322"/>
      <c r="AI528" s="322"/>
      <c r="AJ528" s="322"/>
      <c r="AK528" s="322"/>
      <c r="AL528" s="322"/>
      <c r="AM528" s="322"/>
      <c r="AN528" s="322"/>
      <c r="AO528" s="322"/>
      <c r="AP528" s="322"/>
      <c r="AQ528" s="322"/>
      <c r="AR528" s="322"/>
      <c r="AS528" s="322"/>
      <c r="AT528" s="322"/>
      <c r="AU528" s="322"/>
      <c r="AV528" s="322"/>
      <c r="AW528" s="322"/>
      <c r="AX528" s="322"/>
      <c r="AY528" s="322"/>
      <c r="AZ528" s="322"/>
      <c r="BA528" s="322"/>
      <c r="BB528" s="322"/>
      <c r="BC528" s="322"/>
      <c r="BD528" s="322"/>
      <c r="BE528" s="322"/>
      <c r="BF528" s="322"/>
      <c r="BG528" s="322"/>
      <c r="BH528" s="322"/>
      <c r="BI528" s="322"/>
      <c r="BJ528" s="322"/>
      <c r="BK528" s="322"/>
      <c r="BL528" s="322"/>
      <c r="BM528" s="322"/>
      <c r="BN528" s="322"/>
      <c r="BO528" s="322"/>
      <c r="BP528" s="322"/>
      <c r="BQ528" s="322"/>
      <c r="BR528" s="322"/>
      <c r="BS528" s="322"/>
      <c r="BT528" s="322"/>
      <c r="BU528" s="322"/>
      <c r="BV528" s="322"/>
      <c r="BW528" s="322"/>
      <c r="BX528" s="322"/>
      <c r="BY528" s="322"/>
      <c r="BZ528" s="322"/>
    </row>
    <row r="529" spans="1:78" ht="15" customHeight="1" x14ac:dyDescent="0.2">
      <c r="A529" s="314"/>
      <c r="B529" s="315" t="s">
        <v>316</v>
      </c>
      <c r="C529" s="314"/>
      <c r="D529" s="315"/>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322"/>
      <c r="AE529" s="322"/>
      <c r="AF529" s="322"/>
      <c r="AG529" s="322"/>
      <c r="AH529" s="322"/>
      <c r="AI529" s="322"/>
      <c r="AJ529" s="322"/>
      <c r="AK529" s="322"/>
      <c r="AL529" s="322"/>
      <c r="AM529" s="322"/>
      <c r="AN529" s="322"/>
      <c r="AO529" s="322"/>
      <c r="AP529" s="322"/>
      <c r="AQ529" s="322"/>
      <c r="AR529" s="322"/>
      <c r="AS529" s="322"/>
      <c r="AT529" s="322"/>
      <c r="AU529" s="322"/>
      <c r="AV529" s="322"/>
      <c r="AW529" s="322"/>
      <c r="AX529" s="322"/>
      <c r="AY529" s="322"/>
      <c r="AZ529" s="322"/>
      <c r="BA529" s="322"/>
      <c r="BB529" s="322"/>
      <c r="BC529" s="322"/>
      <c r="BD529" s="322"/>
      <c r="BE529" s="322"/>
      <c r="BF529" s="322"/>
      <c r="BG529" s="322"/>
      <c r="BH529" s="322"/>
      <c r="BI529" s="322"/>
      <c r="BJ529" s="322"/>
      <c r="BK529" s="322"/>
      <c r="BL529" s="322"/>
      <c r="BM529" s="322"/>
      <c r="BN529" s="322"/>
      <c r="BO529" s="322"/>
      <c r="BP529" s="322"/>
      <c r="BQ529" s="322"/>
      <c r="BR529" s="322"/>
      <c r="BS529" s="322"/>
      <c r="BT529" s="322"/>
      <c r="BU529" s="322"/>
      <c r="BV529" s="322"/>
      <c r="BW529" s="322"/>
      <c r="BX529" s="322"/>
      <c r="BY529" s="322"/>
      <c r="BZ529" s="322"/>
    </row>
    <row r="530" spans="1:78" ht="15" customHeight="1" x14ac:dyDescent="0.2">
      <c r="H530" s="322"/>
      <c r="I530" s="322"/>
      <c r="J530" s="322"/>
      <c r="K530" s="322"/>
      <c r="L530" s="322"/>
      <c r="M530" s="322"/>
      <c r="N530" s="322"/>
      <c r="O530" s="322"/>
      <c r="P530" s="322"/>
      <c r="Q530" s="322"/>
      <c r="R530" s="322"/>
      <c r="S530" s="322"/>
      <c r="T530" s="322"/>
      <c r="U530" s="322"/>
      <c r="V530" s="322"/>
      <c r="W530" s="322"/>
      <c r="X530" s="322"/>
      <c r="Y530" s="322"/>
      <c r="Z530" s="322"/>
      <c r="AA530" s="322"/>
      <c r="AB530" s="322"/>
      <c r="AC530" s="322"/>
      <c r="AD530" s="322"/>
      <c r="AE530" s="322"/>
      <c r="AF530" s="322"/>
      <c r="AG530" s="322"/>
      <c r="AH530" s="322"/>
      <c r="AI530" s="322"/>
      <c r="AJ530" s="322"/>
      <c r="AK530" s="322"/>
      <c r="AL530" s="322"/>
      <c r="AM530" s="322"/>
      <c r="AN530" s="322"/>
      <c r="AO530" s="322"/>
      <c r="AP530" s="322"/>
      <c r="AQ530" s="322"/>
      <c r="AR530" s="322"/>
      <c r="AS530" s="322"/>
      <c r="AT530" s="322"/>
      <c r="AU530" s="322"/>
      <c r="AV530" s="322"/>
      <c r="AW530" s="322"/>
      <c r="AX530" s="322"/>
      <c r="AY530" s="322"/>
      <c r="AZ530" s="322"/>
      <c r="BA530" s="322"/>
      <c r="BB530" s="322"/>
      <c r="BC530" s="322"/>
      <c r="BD530" s="322"/>
      <c r="BE530" s="322"/>
      <c r="BF530" s="322"/>
      <c r="BG530" s="322"/>
      <c r="BH530" s="322"/>
      <c r="BI530" s="322"/>
      <c r="BJ530" s="322"/>
      <c r="BK530" s="322"/>
      <c r="BL530" s="322"/>
      <c r="BM530" s="322"/>
      <c r="BN530" s="322"/>
      <c r="BO530" s="322"/>
      <c r="BP530" s="322"/>
      <c r="BQ530" s="322"/>
      <c r="BR530" s="322"/>
      <c r="BS530" s="322"/>
      <c r="BT530" s="322"/>
      <c r="BU530" s="322"/>
      <c r="BV530" s="322"/>
      <c r="BW530" s="322"/>
      <c r="BX530" s="322"/>
      <c r="BY530" s="322"/>
      <c r="BZ530" s="322"/>
    </row>
    <row r="531" spans="1:78" ht="15" customHeight="1" x14ac:dyDescent="0.2">
      <c r="A531" s="430" t="s">
        <v>351</v>
      </c>
      <c r="B531" s="430" t="s">
        <v>50</v>
      </c>
      <c r="C531" s="430"/>
      <c r="D531" s="430"/>
      <c r="E531" s="430" t="s">
        <v>51</v>
      </c>
      <c r="H531" s="322"/>
      <c r="I531" s="322"/>
      <c r="J531" s="322"/>
      <c r="K531" s="322"/>
      <c r="L531" s="322"/>
      <c r="M531" s="322"/>
      <c r="N531" s="322"/>
      <c r="O531" s="322"/>
      <c r="P531" s="322"/>
      <c r="Q531" s="322"/>
      <c r="R531" s="322"/>
      <c r="S531" s="322"/>
      <c r="T531" s="322"/>
      <c r="U531" s="322"/>
      <c r="V531" s="322"/>
      <c r="W531" s="322"/>
      <c r="X531" s="322"/>
      <c r="Y531" s="322"/>
      <c r="Z531" s="322"/>
      <c r="AA531" s="322"/>
      <c r="AB531" s="322"/>
      <c r="AC531" s="322"/>
      <c r="AD531" s="322"/>
      <c r="AE531" s="322"/>
      <c r="AF531" s="322"/>
      <c r="AG531" s="322"/>
      <c r="AH531" s="322"/>
      <c r="AI531" s="322"/>
      <c r="AJ531" s="322"/>
      <c r="AK531" s="322"/>
      <c r="AL531" s="322"/>
      <c r="AM531" s="322"/>
      <c r="AN531" s="322"/>
      <c r="AO531" s="322"/>
      <c r="AP531" s="322"/>
      <c r="AQ531" s="322"/>
      <c r="AR531" s="322"/>
      <c r="AS531" s="322"/>
      <c r="AT531" s="322"/>
      <c r="AU531" s="322"/>
      <c r="AV531" s="322"/>
      <c r="AW531" s="322"/>
      <c r="AX531" s="322"/>
      <c r="AY531" s="322"/>
      <c r="AZ531" s="322"/>
      <c r="BA531" s="322"/>
      <c r="BB531" s="322"/>
      <c r="BC531" s="322"/>
      <c r="BD531" s="322"/>
      <c r="BE531" s="322"/>
      <c r="BF531" s="322"/>
      <c r="BG531" s="322"/>
      <c r="BH531" s="322"/>
      <c r="BI531" s="322"/>
      <c r="BJ531" s="322"/>
      <c r="BK531" s="322"/>
      <c r="BL531" s="322"/>
      <c r="BM531" s="322"/>
      <c r="BN531" s="322"/>
      <c r="BO531" s="322"/>
      <c r="BP531" s="322"/>
      <c r="BQ531" s="322"/>
      <c r="BR531" s="322"/>
      <c r="BS531" s="322"/>
      <c r="BT531" s="322"/>
      <c r="BU531" s="322"/>
      <c r="BV531" s="322"/>
      <c r="BW531" s="322"/>
      <c r="BX531" s="322"/>
      <c r="BY531" s="322"/>
      <c r="BZ531" s="322"/>
    </row>
    <row r="532" spans="1:78" ht="15" customHeight="1" x14ac:dyDescent="0.2">
      <c r="A532" s="430"/>
      <c r="B532" s="430" t="s">
        <v>52</v>
      </c>
      <c r="C532" s="430"/>
      <c r="D532" s="430"/>
      <c r="E532" s="430"/>
      <c r="H532" s="322"/>
      <c r="I532" s="322"/>
      <c r="J532" s="322"/>
      <c r="K532" s="322"/>
      <c r="L532" s="322"/>
      <c r="M532" s="322"/>
      <c r="N532" s="322"/>
      <c r="O532" s="322"/>
      <c r="P532" s="322"/>
      <c r="Q532" s="322"/>
      <c r="R532" s="322"/>
      <c r="S532" s="322"/>
      <c r="T532" s="322"/>
      <c r="U532" s="322"/>
      <c r="V532" s="322"/>
      <c r="W532" s="322"/>
      <c r="X532" s="322"/>
      <c r="Y532" s="322"/>
      <c r="Z532" s="322"/>
      <c r="AA532" s="322"/>
      <c r="AB532" s="322"/>
      <c r="AC532" s="322"/>
      <c r="AD532" s="322"/>
      <c r="AE532" s="322"/>
      <c r="AF532" s="322"/>
      <c r="AG532" s="322"/>
      <c r="AH532" s="322"/>
      <c r="AI532" s="322"/>
      <c r="AJ532" s="322"/>
      <c r="AK532" s="322"/>
      <c r="AL532" s="322"/>
      <c r="AM532" s="322"/>
      <c r="AN532" s="322"/>
      <c r="AO532" s="322"/>
      <c r="AP532" s="322"/>
      <c r="AQ532" s="322"/>
      <c r="AR532" s="322"/>
      <c r="AS532" s="322"/>
      <c r="AT532" s="322"/>
      <c r="AU532" s="322"/>
      <c r="AV532" s="322"/>
      <c r="AW532" s="322"/>
      <c r="AX532" s="322"/>
      <c r="AY532" s="322"/>
      <c r="AZ532" s="322"/>
      <c r="BA532" s="322"/>
      <c r="BB532" s="322"/>
      <c r="BC532" s="322"/>
      <c r="BD532" s="322"/>
      <c r="BE532" s="322"/>
      <c r="BF532" s="322"/>
      <c r="BG532" s="322"/>
      <c r="BH532" s="322"/>
      <c r="BI532" s="322"/>
      <c r="BJ532" s="322"/>
      <c r="BK532" s="322"/>
      <c r="BL532" s="322"/>
      <c r="BM532" s="322"/>
      <c r="BN532" s="322"/>
      <c r="BO532" s="322"/>
      <c r="BP532" s="322"/>
      <c r="BQ532" s="322"/>
      <c r="BR532" s="322"/>
      <c r="BS532" s="322"/>
      <c r="BT532" s="322"/>
      <c r="BU532" s="322"/>
      <c r="BV532" s="322"/>
      <c r="BW532" s="322"/>
      <c r="BX532" s="322"/>
      <c r="BY532" s="322"/>
      <c r="BZ532" s="322"/>
    </row>
    <row r="533" spans="1:78" ht="15" customHeight="1" x14ac:dyDescent="0.2">
      <c r="A533" s="313" t="str">
        <f t="shared" ref="A533:A554" si="13">CONCATENATE("INDEC-GG ",B533,C533,D533)</f>
        <v>INDEC-GG 18000-1</v>
      </c>
      <c r="B533" s="313">
        <v>18000</v>
      </c>
      <c r="C533" s="320" t="s">
        <v>53</v>
      </c>
      <c r="D533" s="313">
        <v>1</v>
      </c>
      <c r="E533" s="320" t="s">
        <v>317</v>
      </c>
      <c r="H533" s="322"/>
      <c r="I533" s="322"/>
      <c r="J533" s="322"/>
      <c r="K533" s="322"/>
      <c r="L533" s="322"/>
      <c r="M533" s="322"/>
      <c r="N533" s="322"/>
      <c r="O533" s="322"/>
      <c r="P533" s="322"/>
      <c r="Q533" s="322"/>
      <c r="R533" s="322"/>
      <c r="S533" s="322"/>
      <c r="T533" s="322"/>
      <c r="U533" s="322"/>
      <c r="V533" s="322"/>
      <c r="W533" s="322"/>
      <c r="X533" s="322"/>
      <c r="Y533" s="322"/>
      <c r="Z533" s="322"/>
      <c r="AA533" s="322"/>
      <c r="AB533" s="322"/>
      <c r="AC533" s="322"/>
      <c r="AD533" s="322"/>
      <c r="AE533" s="322"/>
      <c r="AF533" s="322"/>
      <c r="AG533" s="322"/>
      <c r="AH533" s="322"/>
      <c r="AI533" s="322"/>
      <c r="AJ533" s="322"/>
      <c r="AK533" s="322"/>
      <c r="AL533" s="322"/>
      <c r="AM533" s="322"/>
      <c r="AN533" s="322"/>
      <c r="AO533" s="322"/>
      <c r="AP533" s="322"/>
      <c r="AQ533" s="322"/>
      <c r="AR533" s="322"/>
      <c r="AS533" s="322"/>
      <c r="AT533" s="322"/>
      <c r="AU533" s="322"/>
      <c r="AV533" s="322"/>
      <c r="AW533" s="322"/>
      <c r="AX533" s="322"/>
      <c r="AY533" s="322"/>
      <c r="AZ533" s="322"/>
      <c r="BA533" s="322"/>
      <c r="BB533" s="322"/>
      <c r="BC533" s="322"/>
      <c r="BD533" s="322"/>
      <c r="BE533" s="322"/>
      <c r="BF533" s="322"/>
      <c r="BG533" s="322"/>
      <c r="BH533" s="322"/>
      <c r="BI533" s="322"/>
      <c r="BJ533" s="322"/>
      <c r="BK533" s="322"/>
      <c r="BL533" s="322"/>
      <c r="BM533" s="322"/>
      <c r="BN533" s="322"/>
      <c r="BO533" s="322"/>
      <c r="BP533" s="322"/>
      <c r="BQ533" s="322"/>
      <c r="BR533" s="322"/>
      <c r="BS533" s="322"/>
      <c r="BT533" s="322"/>
      <c r="BU533" s="322"/>
      <c r="BV533" s="322"/>
      <c r="BW533" s="322"/>
      <c r="BX533" s="322"/>
      <c r="BY533" s="322"/>
      <c r="BZ533" s="322"/>
    </row>
    <row r="534" spans="1:78" ht="15" customHeight="1" x14ac:dyDescent="0.2">
      <c r="A534" s="313" t="str">
        <f t="shared" si="13"/>
        <v>INDEC-GG 83107-1</v>
      </c>
      <c r="B534" s="313">
        <v>83107</v>
      </c>
      <c r="C534" s="320" t="s">
        <v>53</v>
      </c>
      <c r="D534" s="313">
        <v>1</v>
      </c>
      <c r="E534" s="320" t="s">
        <v>318</v>
      </c>
      <c r="H534" s="322"/>
      <c r="I534" s="322"/>
      <c r="J534" s="322"/>
      <c r="K534" s="322"/>
      <c r="L534" s="322"/>
      <c r="M534" s="322"/>
      <c r="N534" s="322"/>
      <c r="O534" s="322"/>
      <c r="P534" s="322"/>
      <c r="Q534" s="322"/>
      <c r="R534" s="322"/>
      <c r="S534" s="322"/>
      <c r="T534" s="322"/>
      <c r="U534" s="322"/>
      <c r="V534" s="322"/>
      <c r="W534" s="322"/>
      <c r="X534" s="322"/>
      <c r="Y534" s="322"/>
      <c r="Z534" s="322"/>
      <c r="AA534" s="322"/>
      <c r="AB534" s="322"/>
      <c r="AC534" s="322"/>
      <c r="AD534" s="322"/>
      <c r="AE534" s="322"/>
      <c r="AF534" s="322"/>
      <c r="AG534" s="322"/>
      <c r="AH534" s="322"/>
      <c r="AI534" s="322"/>
      <c r="AJ534" s="322"/>
      <c r="AK534" s="322"/>
      <c r="AL534" s="322"/>
      <c r="AM534" s="322"/>
      <c r="AN534" s="322"/>
      <c r="AO534" s="322"/>
      <c r="AP534" s="322"/>
      <c r="AQ534" s="322"/>
      <c r="AR534" s="322"/>
      <c r="AS534" s="322"/>
      <c r="AT534" s="322"/>
      <c r="AU534" s="322"/>
      <c r="AV534" s="322"/>
      <c r="AW534" s="322"/>
      <c r="AX534" s="322"/>
      <c r="AY534" s="322"/>
      <c r="AZ534" s="322"/>
      <c r="BA534" s="322"/>
      <c r="BB534" s="322"/>
      <c r="BC534" s="322"/>
      <c r="BD534" s="322"/>
      <c r="BE534" s="322"/>
      <c r="BF534" s="322"/>
      <c r="BG534" s="322"/>
      <c r="BH534" s="322"/>
      <c r="BI534" s="322"/>
      <c r="BJ534" s="322"/>
      <c r="BK534" s="322"/>
      <c r="BL534" s="322"/>
      <c r="BM534" s="322"/>
      <c r="BN534" s="322"/>
      <c r="BO534" s="322"/>
      <c r="BP534" s="322"/>
      <c r="BQ534" s="322"/>
      <c r="BR534" s="322"/>
      <c r="BS534" s="322"/>
      <c r="BT534" s="322"/>
      <c r="BU534" s="322"/>
      <c r="BV534" s="322"/>
      <c r="BW534" s="322"/>
      <c r="BX534" s="322"/>
      <c r="BY534" s="322"/>
      <c r="BZ534" s="322"/>
    </row>
    <row r="535" spans="1:78" ht="15" customHeight="1" x14ac:dyDescent="0.2">
      <c r="A535" s="313" t="str">
        <f t="shared" si="13"/>
        <v>INDEC-GG 71240-11</v>
      </c>
      <c r="B535" s="313">
        <v>71240</v>
      </c>
      <c r="C535" s="320" t="s">
        <v>53</v>
      </c>
      <c r="D535" s="313">
        <v>11</v>
      </c>
      <c r="E535" s="323" t="s">
        <v>319</v>
      </c>
      <c r="H535" s="322"/>
      <c r="I535" s="322"/>
      <c r="J535" s="322"/>
      <c r="K535" s="322"/>
      <c r="L535" s="322"/>
      <c r="M535" s="322"/>
      <c r="N535" s="322"/>
      <c r="O535" s="322"/>
      <c r="P535" s="322"/>
      <c r="Q535" s="322"/>
      <c r="R535" s="322"/>
      <c r="S535" s="322"/>
      <c r="T535" s="322"/>
      <c r="U535" s="322"/>
      <c r="V535" s="322"/>
      <c r="W535" s="322"/>
      <c r="X535" s="322"/>
      <c r="Y535" s="322"/>
      <c r="Z535" s="322"/>
      <c r="AA535" s="322"/>
      <c r="AB535" s="322"/>
      <c r="AC535" s="322"/>
      <c r="AD535" s="322"/>
      <c r="AE535" s="322"/>
      <c r="AF535" s="322"/>
      <c r="AG535" s="322"/>
      <c r="AH535" s="322"/>
      <c r="AI535" s="322"/>
      <c r="AJ535" s="322"/>
      <c r="AK535" s="322"/>
      <c r="AL535" s="322"/>
      <c r="AM535" s="322"/>
      <c r="AN535" s="322"/>
      <c r="AO535" s="322"/>
      <c r="AP535" s="322"/>
      <c r="AQ535" s="322"/>
      <c r="AR535" s="322"/>
      <c r="AS535" s="322"/>
      <c r="AT535" s="322"/>
      <c r="AU535" s="322"/>
      <c r="AV535" s="322"/>
      <c r="AW535" s="322"/>
      <c r="AX535" s="322"/>
      <c r="AY535" s="322"/>
      <c r="AZ535" s="322"/>
      <c r="BA535" s="322"/>
      <c r="BB535" s="322"/>
      <c r="BC535" s="322"/>
      <c r="BD535" s="322"/>
      <c r="BE535" s="322"/>
      <c r="BF535" s="322"/>
      <c r="BG535" s="322"/>
      <c r="BH535" s="322"/>
      <c r="BI535" s="322"/>
      <c r="BJ535" s="322"/>
      <c r="BK535" s="322"/>
      <c r="BL535" s="322"/>
      <c r="BM535" s="322"/>
      <c r="BN535" s="322"/>
      <c r="BO535" s="322"/>
      <c r="BP535" s="322"/>
      <c r="BQ535" s="322"/>
      <c r="BR535" s="322"/>
      <c r="BS535" s="322"/>
      <c r="BT535" s="322"/>
      <c r="BU535" s="322"/>
      <c r="BV535" s="322"/>
      <c r="BW535" s="322"/>
      <c r="BX535" s="322"/>
      <c r="BY535" s="322"/>
      <c r="BZ535" s="322"/>
    </row>
    <row r="536" spans="1:78" ht="15" customHeight="1" x14ac:dyDescent="0.2">
      <c r="A536" s="313" t="str">
        <f t="shared" si="13"/>
        <v>INDEC-GG 71233-11</v>
      </c>
      <c r="B536" s="313">
        <v>71233</v>
      </c>
      <c r="C536" s="320" t="s">
        <v>53</v>
      </c>
      <c r="D536" s="313">
        <v>11</v>
      </c>
      <c r="E536" s="323" t="s">
        <v>320</v>
      </c>
      <c r="H536" s="322"/>
      <c r="I536" s="322"/>
      <c r="J536" s="322"/>
      <c r="K536" s="322"/>
      <c r="L536" s="322"/>
      <c r="M536" s="322"/>
      <c r="N536" s="322"/>
      <c r="O536" s="322"/>
      <c r="P536" s="322"/>
      <c r="Q536" s="322"/>
      <c r="R536" s="322"/>
      <c r="S536" s="322"/>
      <c r="T536" s="322"/>
      <c r="U536" s="322"/>
      <c r="V536" s="322"/>
      <c r="W536" s="322"/>
      <c r="X536" s="322"/>
      <c r="Y536" s="322"/>
      <c r="Z536" s="322"/>
      <c r="AA536" s="322"/>
      <c r="AB536" s="322"/>
      <c r="AC536" s="322"/>
      <c r="AD536" s="322"/>
      <c r="AE536" s="322"/>
      <c r="AF536" s="322"/>
      <c r="AG536" s="322"/>
      <c r="AH536" s="322"/>
      <c r="AI536" s="322"/>
      <c r="AJ536" s="322"/>
      <c r="AK536" s="322"/>
      <c r="AL536" s="322"/>
      <c r="AM536" s="322"/>
      <c r="AN536" s="322"/>
      <c r="AO536" s="322"/>
      <c r="AP536" s="322"/>
      <c r="AQ536" s="322"/>
      <c r="AR536" s="322"/>
      <c r="AS536" s="322"/>
      <c r="AT536" s="322"/>
      <c r="AU536" s="322"/>
      <c r="AV536" s="322"/>
      <c r="AW536" s="322"/>
      <c r="AX536" s="322"/>
      <c r="AY536" s="322"/>
      <c r="AZ536" s="322"/>
      <c r="BA536" s="322"/>
      <c r="BB536" s="322"/>
      <c r="BC536" s="322"/>
      <c r="BD536" s="322"/>
      <c r="BE536" s="322"/>
      <c r="BF536" s="322"/>
      <c r="BG536" s="322"/>
      <c r="BH536" s="322"/>
      <c r="BI536" s="322"/>
      <c r="BJ536" s="322"/>
      <c r="BK536" s="322"/>
      <c r="BL536" s="322"/>
      <c r="BM536" s="322"/>
      <c r="BN536" s="322"/>
      <c r="BO536" s="322"/>
      <c r="BP536" s="322"/>
      <c r="BQ536" s="322"/>
      <c r="BR536" s="322"/>
      <c r="BS536" s="322"/>
      <c r="BT536" s="322"/>
      <c r="BU536" s="322"/>
      <c r="BV536" s="322"/>
      <c r="BW536" s="322"/>
      <c r="BX536" s="322"/>
      <c r="BY536" s="322"/>
      <c r="BZ536" s="322"/>
    </row>
    <row r="537" spans="1:78" ht="15" customHeight="1" x14ac:dyDescent="0.2">
      <c r="A537" s="313" t="str">
        <f t="shared" si="13"/>
        <v>INDEC-GG 51800-11</v>
      </c>
      <c r="B537" s="313">
        <v>51800</v>
      </c>
      <c r="C537" s="320" t="s">
        <v>53</v>
      </c>
      <c r="D537" s="313">
        <v>11</v>
      </c>
      <c r="E537" s="323" t="s">
        <v>321</v>
      </c>
      <c r="H537" s="322"/>
      <c r="I537" s="322"/>
      <c r="J537" s="322"/>
      <c r="K537" s="322"/>
      <c r="L537" s="322"/>
      <c r="M537" s="322"/>
      <c r="N537" s="322"/>
      <c r="O537" s="322"/>
      <c r="P537" s="322"/>
      <c r="Q537" s="322"/>
      <c r="R537" s="322"/>
      <c r="S537" s="322"/>
      <c r="T537" s="322"/>
      <c r="U537" s="322"/>
      <c r="V537" s="322"/>
      <c r="W537" s="322"/>
      <c r="X537" s="322"/>
      <c r="Y537" s="322"/>
      <c r="Z537" s="322"/>
      <c r="AA537" s="322"/>
      <c r="AB537" s="322"/>
      <c r="AC537" s="322"/>
      <c r="AD537" s="322"/>
      <c r="AE537" s="322"/>
      <c r="AF537" s="322"/>
      <c r="AG537" s="322"/>
      <c r="AH537" s="322"/>
      <c r="AI537" s="322"/>
      <c r="AJ537" s="322"/>
      <c r="AK537" s="322"/>
      <c r="AL537" s="322"/>
      <c r="AM537" s="322"/>
      <c r="AN537" s="322"/>
      <c r="AO537" s="322"/>
      <c r="AP537" s="322"/>
      <c r="AQ537" s="322"/>
      <c r="AR537" s="322"/>
      <c r="AS537" s="322"/>
      <c r="AT537" s="322"/>
      <c r="AU537" s="322"/>
      <c r="AV537" s="322"/>
      <c r="AW537" s="322"/>
      <c r="AX537" s="322"/>
      <c r="AY537" s="322"/>
      <c r="AZ537" s="322"/>
      <c r="BA537" s="322"/>
      <c r="BB537" s="322"/>
      <c r="BC537" s="322"/>
      <c r="BD537" s="322"/>
      <c r="BE537" s="322"/>
      <c r="BF537" s="322"/>
      <c r="BG537" s="322"/>
      <c r="BH537" s="322"/>
      <c r="BI537" s="322"/>
      <c r="BJ537" s="322"/>
      <c r="BK537" s="322"/>
      <c r="BL537" s="322"/>
      <c r="BM537" s="322"/>
      <c r="BN537" s="322"/>
      <c r="BO537" s="322"/>
      <c r="BP537" s="322"/>
      <c r="BQ537" s="322"/>
      <c r="BR537" s="322"/>
      <c r="BS537" s="322"/>
      <c r="BT537" s="322"/>
      <c r="BU537" s="322"/>
      <c r="BV537" s="322"/>
      <c r="BW537" s="322"/>
      <c r="BX537" s="322"/>
      <c r="BY537" s="322"/>
      <c r="BZ537" s="322"/>
    </row>
    <row r="538" spans="1:78" ht="15" customHeight="1" x14ac:dyDescent="0.2">
      <c r="A538" s="313" t="str">
        <f t="shared" si="13"/>
        <v>INDEC-GG 51800-21</v>
      </c>
      <c r="B538" s="313">
        <v>51800</v>
      </c>
      <c r="C538" s="320" t="s">
        <v>53</v>
      </c>
      <c r="D538" s="313">
        <v>21</v>
      </c>
      <c r="E538" s="320" t="s">
        <v>322</v>
      </c>
      <c r="H538" s="322"/>
      <c r="I538" s="322"/>
      <c r="J538" s="322"/>
      <c r="K538" s="322"/>
      <c r="L538" s="322"/>
      <c r="M538" s="322"/>
      <c r="N538" s="322"/>
      <c r="O538" s="322"/>
      <c r="P538" s="322"/>
      <c r="Q538" s="322"/>
      <c r="R538" s="322"/>
      <c r="S538" s="322"/>
      <c r="T538" s="322"/>
      <c r="U538" s="322"/>
      <c r="V538" s="322"/>
      <c r="W538" s="322"/>
      <c r="X538" s="322"/>
      <c r="Y538" s="322"/>
      <c r="Z538" s="322"/>
      <c r="AA538" s="322"/>
      <c r="AB538" s="322"/>
      <c r="AC538" s="322"/>
      <c r="AD538" s="322"/>
      <c r="AE538" s="322"/>
      <c r="AF538" s="322"/>
      <c r="AG538" s="322"/>
      <c r="AH538" s="322"/>
      <c r="AI538" s="322"/>
      <c r="AJ538" s="322"/>
      <c r="AK538" s="322"/>
      <c r="AL538" s="322"/>
      <c r="AM538" s="322"/>
      <c r="AN538" s="322"/>
      <c r="AO538" s="322"/>
      <c r="AP538" s="322"/>
      <c r="AQ538" s="322"/>
      <c r="AR538" s="322"/>
      <c r="AS538" s="322"/>
      <c r="AT538" s="322"/>
      <c r="AU538" s="322"/>
      <c r="AV538" s="322"/>
      <c r="AW538" s="322"/>
      <c r="AX538" s="322"/>
      <c r="AY538" s="322"/>
      <c r="AZ538" s="322"/>
      <c r="BA538" s="322"/>
      <c r="BB538" s="322"/>
      <c r="BC538" s="322"/>
      <c r="BD538" s="322"/>
      <c r="BE538" s="322"/>
      <c r="BF538" s="322"/>
      <c r="BG538" s="322"/>
      <c r="BH538" s="322"/>
      <c r="BI538" s="322"/>
      <c r="BJ538" s="322"/>
      <c r="BK538" s="322"/>
      <c r="BL538" s="322"/>
      <c r="BM538" s="322"/>
      <c r="BN538" s="322"/>
      <c r="BO538" s="322"/>
      <c r="BP538" s="322"/>
      <c r="BQ538" s="322"/>
      <c r="BR538" s="322"/>
      <c r="BS538" s="322"/>
      <c r="BT538" s="322"/>
      <c r="BU538" s="322"/>
      <c r="BV538" s="322"/>
      <c r="BW538" s="322"/>
      <c r="BX538" s="322"/>
      <c r="BY538" s="322"/>
      <c r="BZ538" s="322"/>
    </row>
    <row r="539" spans="1:78" ht="15" customHeight="1" x14ac:dyDescent="0.2">
      <c r="A539" s="313" t="str">
        <f t="shared" si="13"/>
        <v>INDEC-GG 74110-11</v>
      </c>
      <c r="B539" s="313">
        <v>74110</v>
      </c>
      <c r="C539" s="320" t="s">
        <v>53</v>
      </c>
      <c r="D539" s="313">
        <v>11</v>
      </c>
      <c r="E539" s="323" t="s">
        <v>323</v>
      </c>
      <c r="H539" s="322"/>
      <c r="I539" s="322"/>
      <c r="J539" s="322"/>
      <c r="K539" s="322"/>
      <c r="L539" s="322"/>
      <c r="M539" s="322"/>
      <c r="N539" s="322"/>
      <c r="O539" s="322"/>
      <c r="P539" s="322"/>
      <c r="Q539" s="322"/>
      <c r="R539" s="322"/>
      <c r="S539" s="322"/>
      <c r="T539" s="322"/>
      <c r="U539" s="322"/>
      <c r="V539" s="322"/>
      <c r="W539" s="322"/>
      <c r="X539" s="322"/>
      <c r="Y539" s="322"/>
      <c r="Z539" s="322"/>
      <c r="AA539" s="322"/>
      <c r="AB539" s="322"/>
      <c r="AC539" s="322"/>
      <c r="AD539" s="322"/>
      <c r="AE539" s="322"/>
      <c r="AF539" s="322"/>
      <c r="AG539" s="322"/>
      <c r="AH539" s="322"/>
      <c r="AI539" s="322"/>
      <c r="AJ539" s="322"/>
      <c r="AK539" s="322"/>
      <c r="AL539" s="322"/>
      <c r="AM539" s="322"/>
      <c r="AN539" s="322"/>
      <c r="AO539" s="322"/>
      <c r="AP539" s="322"/>
      <c r="AQ539" s="322"/>
      <c r="AR539" s="322"/>
      <c r="AS539" s="322"/>
      <c r="AT539" s="322"/>
      <c r="AU539" s="322"/>
      <c r="AV539" s="322"/>
      <c r="AW539" s="322"/>
      <c r="AX539" s="322"/>
      <c r="AY539" s="322"/>
      <c r="AZ539" s="322"/>
      <c r="BA539" s="322"/>
      <c r="BB539" s="322"/>
      <c r="BC539" s="322"/>
      <c r="BD539" s="322"/>
      <c r="BE539" s="322"/>
      <c r="BF539" s="322"/>
      <c r="BG539" s="322"/>
      <c r="BH539" s="322"/>
      <c r="BI539" s="322"/>
      <c r="BJ539" s="322"/>
      <c r="BK539" s="322"/>
      <c r="BL539" s="322"/>
      <c r="BM539" s="322"/>
      <c r="BN539" s="322"/>
      <c r="BO539" s="322"/>
      <c r="BP539" s="322"/>
      <c r="BQ539" s="322"/>
      <c r="BR539" s="322"/>
      <c r="BS539" s="322"/>
      <c r="BT539" s="322"/>
      <c r="BU539" s="322"/>
      <c r="BV539" s="322"/>
      <c r="BW539" s="322"/>
      <c r="BX539" s="322"/>
      <c r="BY539" s="322"/>
      <c r="BZ539" s="322"/>
    </row>
    <row r="540" spans="1:78" ht="15" customHeight="1" x14ac:dyDescent="0.2">
      <c r="A540" s="313" t="str">
        <f t="shared" si="13"/>
        <v>INDEC-GG 51560-31</v>
      </c>
      <c r="B540" s="313">
        <v>51560</v>
      </c>
      <c r="C540" s="320" t="s">
        <v>53</v>
      </c>
      <c r="D540" s="313">
        <v>31</v>
      </c>
      <c r="E540" s="320" t="s">
        <v>324</v>
      </c>
      <c r="H540" s="322"/>
      <c r="I540" s="322"/>
      <c r="J540" s="322"/>
      <c r="K540" s="322"/>
      <c r="L540" s="322"/>
      <c r="M540" s="322"/>
      <c r="N540" s="322"/>
      <c r="O540" s="322"/>
      <c r="P540" s="322"/>
      <c r="Q540" s="322"/>
      <c r="R540" s="322"/>
      <c r="S540" s="322"/>
      <c r="T540" s="322"/>
      <c r="U540" s="322"/>
      <c r="V540" s="322"/>
      <c r="W540" s="322"/>
      <c r="X540" s="322"/>
      <c r="Y540" s="322"/>
      <c r="Z540" s="322"/>
      <c r="AA540" s="322"/>
      <c r="AB540" s="322"/>
      <c r="AC540" s="322"/>
      <c r="AD540" s="322"/>
      <c r="AE540" s="322"/>
      <c r="AF540" s="322"/>
      <c r="AG540" s="322"/>
      <c r="AH540" s="322"/>
      <c r="AI540" s="322"/>
      <c r="AJ540" s="322"/>
      <c r="AK540" s="322"/>
      <c r="AL540" s="322"/>
      <c r="AM540" s="322"/>
      <c r="AN540" s="322"/>
      <c r="AO540" s="322"/>
      <c r="AP540" s="322"/>
      <c r="AQ540" s="322"/>
      <c r="AR540" s="322"/>
      <c r="AS540" s="322"/>
      <c r="AT540" s="322"/>
      <c r="AU540" s="322"/>
      <c r="AV540" s="322"/>
      <c r="AW540" s="322"/>
      <c r="AX540" s="322"/>
      <c r="AY540" s="322"/>
      <c r="AZ540" s="322"/>
      <c r="BA540" s="322"/>
      <c r="BB540" s="322"/>
      <c r="BC540" s="322"/>
      <c r="BD540" s="322"/>
      <c r="BE540" s="322"/>
      <c r="BF540" s="322"/>
      <c r="BG540" s="322"/>
      <c r="BH540" s="322"/>
      <c r="BI540" s="322"/>
      <c r="BJ540" s="322"/>
      <c r="BK540" s="322"/>
      <c r="BL540" s="322"/>
      <c r="BM540" s="322"/>
      <c r="BN540" s="322"/>
      <c r="BO540" s="322"/>
      <c r="BP540" s="322"/>
      <c r="BQ540" s="322"/>
      <c r="BR540" s="322"/>
      <c r="BS540" s="322"/>
      <c r="BT540" s="322"/>
      <c r="BU540" s="322"/>
      <c r="BV540" s="322"/>
      <c r="BW540" s="322"/>
      <c r="BX540" s="322"/>
      <c r="BY540" s="322"/>
      <c r="BZ540" s="322"/>
    </row>
    <row r="541" spans="1:78" ht="15" customHeight="1" x14ac:dyDescent="0.2">
      <c r="A541" s="313" t="str">
        <f t="shared" si="13"/>
        <v>INDEC-GG 53111-1</v>
      </c>
      <c r="B541" s="313">
        <v>53111</v>
      </c>
      <c r="C541" s="320" t="s">
        <v>53</v>
      </c>
      <c r="D541" s="313">
        <v>1</v>
      </c>
      <c r="E541" s="323" t="s">
        <v>325</v>
      </c>
      <c r="H541" s="322"/>
      <c r="I541" s="322"/>
      <c r="J541" s="322"/>
      <c r="K541" s="322"/>
      <c r="L541" s="322"/>
      <c r="M541" s="322"/>
      <c r="N541" s="322"/>
      <c r="O541" s="322"/>
      <c r="P541" s="322"/>
      <c r="Q541" s="322"/>
      <c r="R541" s="322"/>
      <c r="S541" s="322"/>
      <c r="T541" s="322"/>
      <c r="U541" s="322"/>
      <c r="V541" s="322"/>
      <c r="W541" s="322"/>
      <c r="X541" s="322"/>
      <c r="Y541" s="322"/>
      <c r="Z541" s="322"/>
      <c r="AA541" s="322"/>
      <c r="AB541" s="322"/>
      <c r="AC541" s="322"/>
      <c r="AD541" s="322"/>
      <c r="AE541" s="322"/>
      <c r="AF541" s="322"/>
      <c r="AG541" s="322"/>
      <c r="AH541" s="322"/>
      <c r="AI541" s="322"/>
      <c r="AJ541" s="322"/>
      <c r="AK541" s="322"/>
      <c r="AL541" s="322"/>
      <c r="AM541" s="322"/>
      <c r="AN541" s="322"/>
      <c r="AO541" s="322"/>
      <c r="AP541" s="322"/>
      <c r="AQ541" s="322"/>
      <c r="AR541" s="322"/>
      <c r="AS541" s="322"/>
      <c r="AT541" s="322"/>
      <c r="AU541" s="322"/>
      <c r="AV541" s="322"/>
      <c r="AW541" s="322"/>
      <c r="AX541" s="322"/>
      <c r="AY541" s="322"/>
      <c r="AZ541" s="322"/>
      <c r="BA541" s="322"/>
      <c r="BB541" s="322"/>
      <c r="BC541" s="322"/>
      <c r="BD541" s="322"/>
      <c r="BE541" s="322"/>
      <c r="BF541" s="322"/>
      <c r="BG541" s="322"/>
      <c r="BH541" s="322"/>
      <c r="BI541" s="322"/>
      <c r="BJ541" s="322"/>
      <c r="BK541" s="322"/>
      <c r="BL541" s="322"/>
      <c r="BM541" s="322"/>
      <c r="BN541" s="322"/>
      <c r="BO541" s="322"/>
      <c r="BP541" s="322"/>
      <c r="BQ541" s="322"/>
      <c r="BR541" s="322"/>
      <c r="BS541" s="322"/>
      <c r="BT541" s="322"/>
      <c r="BU541" s="322"/>
      <c r="BV541" s="322"/>
      <c r="BW541" s="322"/>
      <c r="BX541" s="322"/>
      <c r="BY541" s="322"/>
      <c r="BZ541" s="322"/>
    </row>
    <row r="542" spans="1:78" ht="15" customHeight="1" x14ac:dyDescent="0.2">
      <c r="A542" s="313" t="str">
        <f t="shared" si="13"/>
        <v>INDEC-GG 54400-1</v>
      </c>
      <c r="B542" s="313">
        <v>54400</v>
      </c>
      <c r="C542" s="320" t="s">
        <v>53</v>
      </c>
      <c r="D542" s="313">
        <v>1</v>
      </c>
      <c r="E542" s="323" t="s">
        <v>326</v>
      </c>
      <c r="H542" s="322"/>
      <c r="I542" s="322"/>
      <c r="J542" s="322"/>
      <c r="K542" s="322"/>
      <c r="L542" s="322"/>
      <c r="M542" s="322"/>
      <c r="N542" s="322"/>
      <c r="O542" s="322"/>
      <c r="P542" s="322"/>
      <c r="Q542" s="322"/>
      <c r="R542" s="322"/>
      <c r="S542" s="322"/>
      <c r="T542" s="322"/>
      <c r="U542" s="322"/>
      <c r="V542" s="322"/>
      <c r="W542" s="322"/>
      <c r="X542" s="322"/>
      <c r="Y542" s="322"/>
      <c r="Z542" s="322"/>
      <c r="AA542" s="322"/>
      <c r="AB542" s="322"/>
      <c r="AC542" s="322"/>
      <c r="AD542" s="322"/>
      <c r="AE542" s="322"/>
      <c r="AF542" s="322"/>
      <c r="AG542" s="322"/>
      <c r="AH542" s="322"/>
      <c r="AI542" s="322"/>
      <c r="AJ542" s="322"/>
      <c r="AK542" s="322"/>
      <c r="AL542" s="322"/>
      <c r="AM542" s="322"/>
      <c r="AN542" s="322"/>
      <c r="AO542" s="322"/>
      <c r="AP542" s="322"/>
      <c r="AQ542" s="322"/>
      <c r="AR542" s="322"/>
      <c r="AS542" s="322"/>
      <c r="AT542" s="322"/>
      <c r="AU542" s="322"/>
      <c r="AV542" s="322"/>
      <c r="AW542" s="322"/>
      <c r="AX542" s="322"/>
      <c r="AY542" s="322"/>
      <c r="AZ542" s="322"/>
      <c r="BA542" s="322"/>
      <c r="BB542" s="322"/>
      <c r="BC542" s="322"/>
      <c r="BD542" s="322"/>
      <c r="BE542" s="322"/>
      <c r="BF542" s="322"/>
      <c r="BG542" s="322"/>
      <c r="BH542" s="322"/>
      <c r="BI542" s="322"/>
      <c r="BJ542" s="322"/>
      <c r="BK542" s="322"/>
      <c r="BL542" s="322"/>
      <c r="BM542" s="322"/>
      <c r="BN542" s="322"/>
      <c r="BO542" s="322"/>
      <c r="BP542" s="322"/>
      <c r="BQ542" s="322"/>
      <c r="BR542" s="322"/>
      <c r="BS542" s="322"/>
      <c r="BT542" s="322"/>
      <c r="BU542" s="322"/>
      <c r="BV542" s="322"/>
      <c r="BW542" s="322"/>
      <c r="BX542" s="322"/>
      <c r="BY542" s="322"/>
      <c r="BZ542" s="322"/>
    </row>
    <row r="543" spans="1:78" ht="15" customHeight="1" x14ac:dyDescent="0.2">
      <c r="A543" s="313" t="str">
        <f t="shared" si="13"/>
        <v>INDEC-GG 18000-21</v>
      </c>
      <c r="B543" s="313">
        <v>18000</v>
      </c>
      <c r="C543" s="320" t="s">
        <v>53</v>
      </c>
      <c r="D543" s="313">
        <v>21</v>
      </c>
      <c r="E543" s="323" t="s">
        <v>327</v>
      </c>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322"/>
      <c r="AE543" s="322"/>
      <c r="AF543" s="322"/>
      <c r="AG543" s="322"/>
      <c r="AH543" s="322"/>
      <c r="AI543" s="322"/>
      <c r="AJ543" s="322"/>
      <c r="AK543" s="322"/>
      <c r="AL543" s="322"/>
      <c r="AM543" s="322"/>
      <c r="AN543" s="322"/>
      <c r="AO543" s="322"/>
      <c r="AP543" s="322"/>
      <c r="AQ543" s="322"/>
      <c r="AR543" s="322"/>
      <c r="AS543" s="322"/>
      <c r="AT543" s="322"/>
      <c r="AU543" s="322"/>
      <c r="AV543" s="322"/>
      <c r="AW543" s="322"/>
      <c r="AX543" s="322"/>
      <c r="AY543" s="322"/>
      <c r="AZ543" s="322"/>
      <c r="BA543" s="322"/>
      <c r="BB543" s="322"/>
      <c r="BC543" s="322"/>
      <c r="BD543" s="322"/>
      <c r="BE543" s="322"/>
      <c r="BF543" s="322"/>
      <c r="BG543" s="322"/>
      <c r="BH543" s="322"/>
      <c r="BI543" s="322"/>
      <c r="BJ543" s="322"/>
      <c r="BK543" s="322"/>
      <c r="BL543" s="322"/>
      <c r="BM543" s="322"/>
      <c r="BN543" s="322"/>
      <c r="BO543" s="322"/>
      <c r="BP543" s="322"/>
      <c r="BQ543" s="322"/>
      <c r="BR543" s="322"/>
      <c r="BS543" s="322"/>
      <c r="BT543" s="322"/>
      <c r="BU543" s="322"/>
      <c r="BV543" s="322"/>
      <c r="BW543" s="322"/>
      <c r="BX543" s="322"/>
      <c r="BY543" s="322"/>
      <c r="BZ543" s="322"/>
    </row>
    <row r="544" spans="1:78" ht="15" customHeight="1" x14ac:dyDescent="0.2">
      <c r="A544" s="313" t="str">
        <f t="shared" si="13"/>
        <v>INDEC-GG 18000-22</v>
      </c>
      <c r="B544" s="313">
        <v>18000</v>
      </c>
      <c r="C544" s="320" t="s">
        <v>53</v>
      </c>
      <c r="D544" s="313">
        <v>22</v>
      </c>
      <c r="E544" s="323" t="s">
        <v>328</v>
      </c>
      <c r="H544" s="322"/>
      <c r="I544" s="322"/>
      <c r="J544" s="322"/>
      <c r="K544" s="322"/>
      <c r="L544" s="322"/>
      <c r="M544" s="322"/>
      <c r="N544" s="322"/>
      <c r="O544" s="322"/>
      <c r="P544" s="322"/>
      <c r="Q544" s="322"/>
      <c r="R544" s="322"/>
      <c r="S544" s="322"/>
      <c r="T544" s="322"/>
      <c r="U544" s="322"/>
      <c r="V544" s="322"/>
      <c r="W544" s="322"/>
      <c r="X544" s="322"/>
      <c r="Y544" s="322"/>
      <c r="Z544" s="322"/>
      <c r="AA544" s="322"/>
      <c r="AB544" s="322"/>
      <c r="AC544" s="322"/>
      <c r="AD544" s="322"/>
      <c r="AE544" s="322"/>
      <c r="AF544" s="322"/>
      <c r="AG544" s="322"/>
      <c r="AH544" s="322"/>
      <c r="AI544" s="322"/>
      <c r="AJ544" s="322"/>
      <c r="AK544" s="322"/>
      <c r="AL544" s="322"/>
      <c r="AM544" s="322"/>
      <c r="AN544" s="322"/>
      <c r="AO544" s="322"/>
      <c r="AP544" s="322"/>
      <c r="AQ544" s="322"/>
      <c r="AR544" s="322"/>
      <c r="AS544" s="322"/>
      <c r="AT544" s="322"/>
      <c r="AU544" s="322"/>
      <c r="AV544" s="322"/>
      <c r="AW544" s="322"/>
      <c r="AX544" s="322"/>
      <c r="AY544" s="322"/>
      <c r="AZ544" s="322"/>
      <c r="BA544" s="322"/>
      <c r="BB544" s="322"/>
      <c r="BC544" s="322"/>
      <c r="BD544" s="322"/>
      <c r="BE544" s="322"/>
      <c r="BF544" s="322"/>
      <c r="BG544" s="322"/>
      <c r="BH544" s="322"/>
      <c r="BI544" s="322"/>
      <c r="BJ544" s="322"/>
      <c r="BK544" s="322"/>
      <c r="BL544" s="322"/>
      <c r="BM544" s="322"/>
      <c r="BN544" s="322"/>
      <c r="BO544" s="322"/>
      <c r="BP544" s="322"/>
      <c r="BQ544" s="322"/>
      <c r="BR544" s="322"/>
      <c r="BS544" s="322"/>
      <c r="BT544" s="322"/>
      <c r="BU544" s="322"/>
      <c r="BV544" s="322"/>
      <c r="BW544" s="322"/>
      <c r="BX544" s="322"/>
      <c r="BY544" s="322"/>
      <c r="BZ544" s="322"/>
    </row>
    <row r="545" spans="1:78" ht="15" customHeight="1" x14ac:dyDescent="0.2">
      <c r="A545" s="313" t="str">
        <f t="shared" si="13"/>
        <v>INDEC-GG 88700-2</v>
      </c>
      <c r="B545" s="313">
        <v>88700</v>
      </c>
      <c r="C545" s="320" t="s">
        <v>53</v>
      </c>
      <c r="D545" s="313">
        <v>2</v>
      </c>
      <c r="E545" s="323" t="s">
        <v>329</v>
      </c>
      <c r="H545" s="322"/>
      <c r="I545" s="322"/>
      <c r="J545" s="322"/>
      <c r="K545" s="322"/>
      <c r="L545" s="322"/>
      <c r="M545" s="322"/>
      <c r="N545" s="322"/>
      <c r="O545" s="322"/>
      <c r="P545" s="322"/>
      <c r="Q545" s="322"/>
      <c r="R545" s="322"/>
      <c r="S545" s="322"/>
      <c r="T545" s="322"/>
      <c r="U545" s="322"/>
      <c r="V545" s="322"/>
      <c r="W545" s="322"/>
      <c r="X545" s="322"/>
      <c r="Y545" s="322"/>
      <c r="Z545" s="322"/>
      <c r="AA545" s="322"/>
      <c r="AB545" s="322"/>
      <c r="AC545" s="322"/>
      <c r="AD545" s="322"/>
      <c r="AE545" s="322"/>
      <c r="AF545" s="322"/>
      <c r="AG545" s="322"/>
      <c r="AH545" s="322"/>
      <c r="AI545" s="322"/>
      <c r="AJ545" s="322"/>
      <c r="AK545" s="322"/>
      <c r="AL545" s="322"/>
      <c r="AM545" s="322"/>
      <c r="AN545" s="322"/>
      <c r="AO545" s="322"/>
      <c r="AP545" s="322"/>
      <c r="AQ545" s="322"/>
      <c r="AR545" s="322"/>
      <c r="AS545" s="322"/>
      <c r="AT545" s="322"/>
      <c r="AU545" s="322"/>
      <c r="AV545" s="322"/>
      <c r="AW545" s="322"/>
      <c r="AX545" s="322"/>
      <c r="AY545" s="322"/>
      <c r="AZ545" s="322"/>
      <c r="BA545" s="322"/>
      <c r="BB545" s="322"/>
      <c r="BC545" s="322"/>
      <c r="BD545" s="322"/>
      <c r="BE545" s="322"/>
      <c r="BF545" s="322"/>
      <c r="BG545" s="322"/>
      <c r="BH545" s="322"/>
      <c r="BI545" s="322"/>
      <c r="BJ545" s="322"/>
      <c r="BK545" s="322"/>
      <c r="BL545" s="322"/>
      <c r="BM545" s="322"/>
      <c r="BN545" s="322"/>
      <c r="BO545" s="322"/>
      <c r="BP545" s="322"/>
      <c r="BQ545" s="322"/>
      <c r="BR545" s="322"/>
      <c r="BS545" s="322"/>
      <c r="BT545" s="322"/>
      <c r="BU545" s="322"/>
      <c r="BV545" s="322"/>
      <c r="BW545" s="322"/>
      <c r="BX545" s="322"/>
      <c r="BY545" s="322"/>
      <c r="BZ545" s="322"/>
    </row>
    <row r="546" spans="1:78" ht="15" customHeight="1" x14ac:dyDescent="0.2">
      <c r="A546" s="313" t="str">
        <f t="shared" si="13"/>
        <v>INDEC-GG 88700-31</v>
      </c>
      <c r="B546" s="313">
        <v>88700</v>
      </c>
      <c r="C546" s="320" t="s">
        <v>53</v>
      </c>
      <c r="D546" s="313">
        <v>31</v>
      </c>
      <c r="E546" s="320" t="s">
        <v>330</v>
      </c>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322"/>
      <c r="AE546" s="322"/>
      <c r="AF546" s="322"/>
      <c r="AG546" s="322"/>
      <c r="AH546" s="322"/>
      <c r="AI546" s="322"/>
      <c r="AJ546" s="322"/>
      <c r="AK546" s="322"/>
      <c r="AL546" s="322"/>
      <c r="AM546" s="322"/>
      <c r="AN546" s="322"/>
      <c r="AO546" s="322"/>
      <c r="AP546" s="322"/>
      <c r="AQ546" s="322"/>
      <c r="AR546" s="322"/>
      <c r="AS546" s="322"/>
      <c r="AT546" s="322"/>
      <c r="AU546" s="322"/>
      <c r="AV546" s="322"/>
      <c r="AW546" s="322"/>
      <c r="AX546" s="322"/>
      <c r="AY546" s="322"/>
      <c r="AZ546" s="322"/>
      <c r="BA546" s="322"/>
      <c r="BB546" s="322"/>
      <c r="BC546" s="322"/>
      <c r="BD546" s="322"/>
      <c r="BE546" s="322"/>
      <c r="BF546" s="322"/>
      <c r="BG546" s="322"/>
      <c r="BH546" s="322"/>
      <c r="BI546" s="322"/>
      <c r="BJ546" s="322"/>
      <c r="BK546" s="322"/>
      <c r="BL546" s="322"/>
      <c r="BM546" s="322"/>
      <c r="BN546" s="322"/>
      <c r="BO546" s="322"/>
      <c r="BP546" s="322"/>
      <c r="BQ546" s="322"/>
      <c r="BR546" s="322"/>
      <c r="BS546" s="322"/>
      <c r="BT546" s="322"/>
      <c r="BU546" s="322"/>
      <c r="BV546" s="322"/>
      <c r="BW546" s="322"/>
      <c r="BX546" s="322"/>
      <c r="BY546" s="322"/>
      <c r="BZ546" s="322"/>
    </row>
    <row r="547" spans="1:78" ht="15" customHeight="1" x14ac:dyDescent="0.2">
      <c r="A547" s="313" t="str">
        <f t="shared" si="13"/>
        <v>INDEC-GG DEP-EQ</v>
      </c>
      <c r="B547" s="313" t="s">
        <v>1125</v>
      </c>
      <c r="C547" s="320"/>
      <c r="E547" s="320" t="s">
        <v>331</v>
      </c>
      <c r="H547" s="322"/>
      <c r="I547" s="322"/>
      <c r="J547" s="322"/>
      <c r="K547" s="322"/>
      <c r="L547" s="322"/>
      <c r="M547" s="322"/>
      <c r="N547" s="322"/>
      <c r="O547" s="322"/>
      <c r="P547" s="322"/>
      <c r="Q547" s="322"/>
      <c r="R547" s="322"/>
      <c r="S547" s="322"/>
      <c r="T547" s="322"/>
      <c r="U547" s="322"/>
      <c r="V547" s="322"/>
      <c r="W547" s="322"/>
      <c r="X547" s="322"/>
      <c r="Y547" s="322"/>
      <c r="Z547" s="322"/>
      <c r="AA547" s="322"/>
      <c r="AB547" s="322"/>
      <c r="AC547" s="322"/>
      <c r="AD547" s="322"/>
      <c r="AE547" s="322"/>
      <c r="AF547" s="322"/>
      <c r="AG547" s="322"/>
      <c r="AH547" s="322"/>
      <c r="AI547" s="322"/>
      <c r="AJ547" s="322"/>
      <c r="AK547" s="322"/>
      <c r="AL547" s="322"/>
      <c r="AM547" s="322"/>
      <c r="AN547" s="322"/>
      <c r="AO547" s="322"/>
      <c r="AP547" s="322"/>
      <c r="AQ547" s="322"/>
      <c r="AR547" s="322"/>
      <c r="AS547" s="322"/>
      <c r="AT547" s="322"/>
      <c r="AU547" s="322"/>
      <c r="AV547" s="322"/>
      <c r="AW547" s="322"/>
      <c r="AX547" s="322"/>
      <c r="AY547" s="322"/>
      <c r="AZ547" s="322"/>
      <c r="BA547" s="322"/>
      <c r="BB547" s="322"/>
      <c r="BC547" s="322"/>
      <c r="BD547" s="322"/>
      <c r="BE547" s="322"/>
      <c r="BF547" s="322"/>
      <c r="BG547" s="322"/>
      <c r="BH547" s="322"/>
      <c r="BI547" s="322"/>
      <c r="BJ547" s="322"/>
      <c r="BK547" s="322"/>
      <c r="BL547" s="322"/>
      <c r="BM547" s="322"/>
      <c r="BN547" s="322"/>
      <c r="BO547" s="322"/>
      <c r="BP547" s="322"/>
      <c r="BQ547" s="322"/>
      <c r="BR547" s="322"/>
      <c r="BS547" s="322"/>
      <c r="BT547" s="322"/>
      <c r="BU547" s="322"/>
      <c r="BV547" s="322"/>
      <c r="BW547" s="322"/>
      <c r="BX547" s="322"/>
      <c r="BY547" s="322"/>
      <c r="BZ547" s="322"/>
    </row>
    <row r="548" spans="1:78" ht="15" customHeight="1" x14ac:dyDescent="0.2">
      <c r="A548" s="313" t="str">
        <f t="shared" si="13"/>
        <v>INDEC-GG 88700-1</v>
      </c>
      <c r="B548" s="313">
        <v>88700</v>
      </c>
      <c r="C548" s="320" t="s">
        <v>53</v>
      </c>
      <c r="D548" s="313">
        <v>1</v>
      </c>
      <c r="E548" s="320" t="s">
        <v>332</v>
      </c>
      <c r="H548" s="322"/>
      <c r="I548" s="322"/>
      <c r="J548" s="322"/>
      <c r="K548" s="322"/>
      <c r="L548" s="322"/>
      <c r="M548" s="322"/>
      <c r="N548" s="322"/>
      <c r="O548" s="322"/>
      <c r="P548" s="322"/>
      <c r="Q548" s="322"/>
      <c r="R548" s="322"/>
      <c r="S548" s="322"/>
      <c r="T548" s="322"/>
      <c r="U548" s="322"/>
      <c r="V548" s="322"/>
      <c r="W548" s="322"/>
      <c r="X548" s="322"/>
      <c r="Y548" s="322"/>
      <c r="Z548" s="322"/>
      <c r="AA548" s="322"/>
      <c r="AB548" s="322"/>
      <c r="AC548" s="322"/>
      <c r="AD548" s="322"/>
      <c r="AE548" s="322"/>
      <c r="AF548" s="322"/>
      <c r="AG548" s="322"/>
      <c r="AH548" s="322"/>
      <c r="AI548" s="322"/>
      <c r="AJ548" s="322"/>
      <c r="AK548" s="322"/>
      <c r="AL548" s="322"/>
      <c r="AM548" s="322"/>
      <c r="AN548" s="322"/>
      <c r="AO548" s="322"/>
      <c r="AP548" s="322"/>
      <c r="AQ548" s="322"/>
      <c r="AR548" s="322"/>
      <c r="AS548" s="322"/>
      <c r="AT548" s="322"/>
      <c r="AU548" s="322"/>
      <c r="AV548" s="322"/>
      <c r="AW548" s="322"/>
      <c r="AX548" s="322"/>
      <c r="AY548" s="322"/>
      <c r="AZ548" s="322"/>
      <c r="BA548" s="322"/>
      <c r="BB548" s="322"/>
      <c r="BC548" s="322"/>
      <c r="BD548" s="322"/>
      <c r="BE548" s="322"/>
      <c r="BF548" s="322"/>
      <c r="BG548" s="322"/>
      <c r="BH548" s="322"/>
      <c r="BI548" s="322"/>
      <c r="BJ548" s="322"/>
      <c r="BK548" s="322"/>
      <c r="BL548" s="322"/>
      <c r="BM548" s="322"/>
      <c r="BN548" s="322"/>
      <c r="BO548" s="322"/>
      <c r="BP548" s="322"/>
      <c r="BQ548" s="322"/>
      <c r="BR548" s="322"/>
      <c r="BS548" s="322"/>
      <c r="BT548" s="322"/>
      <c r="BU548" s="322"/>
      <c r="BV548" s="322"/>
      <c r="BW548" s="322"/>
      <c r="BX548" s="322"/>
      <c r="BY548" s="322"/>
      <c r="BZ548" s="322"/>
    </row>
    <row r="549" spans="1:78" ht="15" customHeight="1" x14ac:dyDescent="0.2">
      <c r="A549" s="313" t="str">
        <f t="shared" si="13"/>
        <v>INDEC-GG 31210-11</v>
      </c>
      <c r="B549" s="313">
        <v>31210</v>
      </c>
      <c r="C549" s="320" t="s">
        <v>53</v>
      </c>
      <c r="D549" s="313">
        <v>11</v>
      </c>
      <c r="E549" s="320" t="s">
        <v>333</v>
      </c>
      <c r="H549" s="322"/>
      <c r="I549" s="322"/>
      <c r="J549" s="322"/>
      <c r="K549" s="322"/>
      <c r="L549" s="322"/>
      <c r="M549" s="322"/>
      <c r="N549" s="322"/>
      <c r="O549" s="322"/>
      <c r="P549" s="322"/>
      <c r="Q549" s="322"/>
      <c r="R549" s="322"/>
      <c r="S549" s="322"/>
      <c r="T549" s="322"/>
      <c r="U549" s="322"/>
      <c r="V549" s="322"/>
      <c r="W549" s="322"/>
      <c r="X549" s="322"/>
      <c r="Y549" s="322"/>
      <c r="Z549" s="322"/>
      <c r="AA549" s="322"/>
      <c r="AB549" s="322"/>
      <c r="AC549" s="322"/>
      <c r="AD549" s="322"/>
      <c r="AE549" s="322"/>
      <c r="AF549" s="322"/>
      <c r="AG549" s="322"/>
      <c r="AH549" s="322"/>
      <c r="AI549" s="322"/>
      <c r="AJ549" s="322"/>
      <c r="AK549" s="322"/>
      <c r="AL549" s="322"/>
      <c r="AM549" s="322"/>
      <c r="AN549" s="322"/>
      <c r="AO549" s="322"/>
      <c r="AP549" s="322"/>
      <c r="AQ549" s="322"/>
      <c r="AR549" s="322"/>
      <c r="AS549" s="322"/>
      <c r="AT549" s="322"/>
      <c r="AU549" s="322"/>
      <c r="AV549" s="322"/>
      <c r="AW549" s="322"/>
      <c r="AX549" s="322"/>
      <c r="AY549" s="322"/>
      <c r="AZ549" s="322"/>
      <c r="BA549" s="322"/>
      <c r="BB549" s="322"/>
      <c r="BC549" s="322"/>
      <c r="BD549" s="322"/>
      <c r="BE549" s="322"/>
      <c r="BF549" s="322"/>
      <c r="BG549" s="322"/>
      <c r="BH549" s="322"/>
      <c r="BI549" s="322"/>
      <c r="BJ549" s="322"/>
      <c r="BK549" s="322"/>
      <c r="BL549" s="322"/>
      <c r="BM549" s="322"/>
      <c r="BN549" s="322"/>
      <c r="BO549" s="322"/>
      <c r="BP549" s="322"/>
      <c r="BQ549" s="322"/>
      <c r="BR549" s="322"/>
      <c r="BS549" s="322"/>
      <c r="BT549" s="322"/>
      <c r="BU549" s="322"/>
      <c r="BV549" s="322"/>
      <c r="BW549" s="322"/>
      <c r="BX549" s="322"/>
      <c r="BY549" s="322"/>
      <c r="BZ549" s="322"/>
    </row>
    <row r="550" spans="1:78" ht="15" customHeight="1" x14ac:dyDescent="0.2">
      <c r="A550" s="313" t="str">
        <f t="shared" si="13"/>
        <v>INDEC-GG 81295-1</v>
      </c>
      <c r="B550" s="313">
        <v>81295</v>
      </c>
      <c r="C550" s="320" t="s">
        <v>53</v>
      </c>
      <c r="D550" s="313">
        <v>1</v>
      </c>
      <c r="E550" s="320" t="s">
        <v>334</v>
      </c>
      <c r="H550" s="322"/>
      <c r="I550" s="322"/>
      <c r="J550" s="322"/>
      <c r="K550" s="322"/>
      <c r="L550" s="322"/>
      <c r="M550" s="322"/>
      <c r="N550" s="322"/>
      <c r="O550" s="322"/>
      <c r="P550" s="322"/>
      <c r="Q550" s="322"/>
      <c r="R550" s="322"/>
      <c r="S550" s="322"/>
      <c r="T550" s="322"/>
      <c r="U550" s="322"/>
      <c r="V550" s="322"/>
      <c r="W550" s="322"/>
      <c r="X550" s="322"/>
      <c r="Y550" s="322"/>
      <c r="Z550" s="322"/>
      <c r="AA550" s="322"/>
      <c r="AB550" s="322"/>
      <c r="AC550" s="322"/>
      <c r="AD550" s="322"/>
      <c r="AE550" s="322"/>
      <c r="AF550" s="322"/>
      <c r="AG550" s="322"/>
      <c r="AH550" s="322"/>
      <c r="AI550" s="322"/>
      <c r="AJ550" s="322"/>
      <c r="AK550" s="322"/>
      <c r="AL550" s="322"/>
      <c r="AM550" s="322"/>
      <c r="AN550" s="322"/>
      <c r="AO550" s="322"/>
      <c r="AP550" s="322"/>
      <c r="AQ550" s="322"/>
      <c r="AR550" s="322"/>
      <c r="AS550" s="322"/>
      <c r="AT550" s="322"/>
      <c r="AU550" s="322"/>
      <c r="AV550" s="322"/>
      <c r="AW550" s="322"/>
      <c r="AX550" s="322"/>
      <c r="AY550" s="322"/>
      <c r="AZ550" s="322"/>
      <c r="BA550" s="322"/>
      <c r="BB550" s="322"/>
      <c r="BC550" s="322"/>
      <c r="BD550" s="322"/>
      <c r="BE550" s="322"/>
      <c r="BF550" s="322"/>
      <c r="BG550" s="322"/>
      <c r="BH550" s="322"/>
      <c r="BI550" s="322"/>
      <c r="BJ550" s="322"/>
      <c r="BK550" s="322"/>
      <c r="BL550" s="322"/>
      <c r="BM550" s="322"/>
      <c r="BN550" s="322"/>
      <c r="BO550" s="322"/>
      <c r="BP550" s="322"/>
      <c r="BQ550" s="322"/>
      <c r="BR550" s="322"/>
      <c r="BS550" s="322"/>
      <c r="BT550" s="322"/>
      <c r="BU550" s="322"/>
      <c r="BV550" s="322"/>
      <c r="BW550" s="322"/>
      <c r="BX550" s="322"/>
      <c r="BY550" s="322"/>
      <c r="BZ550" s="322"/>
    </row>
    <row r="551" spans="1:78" ht="15" customHeight="1" x14ac:dyDescent="0.2">
      <c r="A551" s="313" t="str">
        <f t="shared" si="13"/>
        <v>INDEC-GG 81297-1</v>
      </c>
      <c r="B551" s="313">
        <v>81297</v>
      </c>
      <c r="C551" s="320" t="s">
        <v>53</v>
      </c>
      <c r="D551" s="313">
        <v>1</v>
      </c>
      <c r="E551" s="323" t="s">
        <v>335</v>
      </c>
      <c r="H551" s="322"/>
      <c r="I551" s="322"/>
      <c r="J551" s="322"/>
      <c r="K551" s="322"/>
      <c r="L551" s="322"/>
      <c r="M551" s="322"/>
      <c r="N551" s="322"/>
      <c r="O551" s="322"/>
      <c r="P551" s="322"/>
      <c r="Q551" s="322"/>
      <c r="R551" s="322"/>
      <c r="S551" s="322"/>
      <c r="T551" s="322"/>
      <c r="U551" s="322"/>
      <c r="V551" s="322"/>
      <c r="W551" s="322"/>
      <c r="X551" s="322"/>
      <c r="Y551" s="322"/>
      <c r="Z551" s="322"/>
      <c r="AA551" s="322"/>
      <c r="AB551" s="322"/>
      <c r="AC551" s="322"/>
      <c r="AD551" s="322"/>
      <c r="AE551" s="322"/>
      <c r="AF551" s="322"/>
      <c r="AG551" s="322"/>
      <c r="AH551" s="322"/>
      <c r="AI551" s="322"/>
      <c r="AJ551" s="322"/>
      <c r="AK551" s="322"/>
      <c r="AL551" s="322"/>
      <c r="AM551" s="322"/>
      <c r="AN551" s="322"/>
      <c r="AO551" s="322"/>
      <c r="AP551" s="322"/>
      <c r="AQ551" s="322"/>
      <c r="AR551" s="322"/>
      <c r="AS551" s="322"/>
      <c r="AT551" s="322"/>
      <c r="AU551" s="322"/>
      <c r="AV551" s="322"/>
      <c r="AW551" s="322"/>
      <c r="AX551" s="322"/>
      <c r="AY551" s="322"/>
      <c r="AZ551" s="322"/>
      <c r="BA551" s="322"/>
      <c r="BB551" s="322"/>
      <c r="BC551" s="322"/>
      <c r="BD551" s="322"/>
      <c r="BE551" s="322"/>
      <c r="BF551" s="322"/>
      <c r="BG551" s="322"/>
      <c r="BH551" s="322"/>
      <c r="BI551" s="322"/>
      <c r="BJ551" s="322"/>
      <c r="BK551" s="322"/>
      <c r="BL551" s="322"/>
      <c r="BM551" s="322"/>
      <c r="BN551" s="322"/>
      <c r="BO551" s="322"/>
      <c r="BP551" s="322"/>
      <c r="BQ551" s="322"/>
      <c r="BR551" s="322"/>
      <c r="BS551" s="322"/>
      <c r="BT551" s="322"/>
      <c r="BU551" s="322"/>
      <c r="BV551" s="322"/>
      <c r="BW551" s="322"/>
      <c r="BX551" s="322"/>
      <c r="BY551" s="322"/>
      <c r="BZ551" s="322"/>
    </row>
    <row r="552" spans="1:78" ht="15" customHeight="1" x14ac:dyDescent="0.2">
      <c r="A552" s="313" t="str">
        <f t="shared" si="13"/>
        <v>INDEC-GG 51560-21</v>
      </c>
      <c r="B552" s="313">
        <v>51560</v>
      </c>
      <c r="C552" s="320" t="s">
        <v>53</v>
      </c>
      <c r="D552" s="313">
        <v>21</v>
      </c>
      <c r="E552" s="320" t="s">
        <v>336</v>
      </c>
      <c r="H552" s="322"/>
      <c r="I552" s="322"/>
      <c r="J552" s="322"/>
      <c r="K552" s="322"/>
      <c r="L552" s="322"/>
      <c r="M552" s="322"/>
      <c r="N552" s="322"/>
      <c r="O552" s="322"/>
      <c r="P552" s="322"/>
      <c r="Q552" s="322"/>
      <c r="R552" s="322"/>
      <c r="S552" s="322"/>
      <c r="T552" s="322"/>
      <c r="U552" s="322"/>
      <c r="V552" s="322"/>
      <c r="W552" s="322"/>
      <c r="X552" s="322"/>
      <c r="Y552" s="322"/>
      <c r="Z552" s="322"/>
      <c r="AA552" s="322"/>
      <c r="AB552" s="322"/>
      <c r="AC552" s="322"/>
      <c r="AD552" s="322"/>
      <c r="AE552" s="322"/>
      <c r="AF552" s="322"/>
      <c r="AG552" s="322"/>
      <c r="AH552" s="322"/>
      <c r="AI552" s="322"/>
      <c r="AJ552" s="322"/>
      <c r="AK552" s="322"/>
      <c r="AL552" s="322"/>
      <c r="AM552" s="322"/>
      <c r="AN552" s="322"/>
      <c r="AO552" s="322"/>
      <c r="AP552" s="322"/>
      <c r="AQ552" s="322"/>
      <c r="AR552" s="322"/>
      <c r="AS552" s="322"/>
      <c r="AT552" s="322"/>
      <c r="AU552" s="322"/>
      <c r="AV552" s="322"/>
      <c r="AW552" s="322"/>
      <c r="AX552" s="322"/>
      <c r="AY552" s="322"/>
      <c r="AZ552" s="322"/>
      <c r="BA552" s="322"/>
      <c r="BB552" s="322"/>
      <c r="BC552" s="322"/>
      <c r="BD552" s="322"/>
      <c r="BE552" s="322"/>
      <c r="BF552" s="322"/>
      <c r="BG552" s="322"/>
      <c r="BH552" s="322"/>
      <c r="BI552" s="322"/>
      <c r="BJ552" s="322"/>
      <c r="BK552" s="322"/>
      <c r="BL552" s="322"/>
      <c r="BM552" s="322"/>
      <c r="BN552" s="322"/>
      <c r="BO552" s="322"/>
      <c r="BP552" s="322"/>
      <c r="BQ552" s="322"/>
      <c r="BR552" s="322"/>
      <c r="BS552" s="322"/>
      <c r="BT552" s="322"/>
      <c r="BU552" s="322"/>
      <c r="BV552" s="322"/>
      <c r="BW552" s="322"/>
      <c r="BX552" s="322"/>
      <c r="BY552" s="322"/>
      <c r="BZ552" s="322"/>
    </row>
    <row r="553" spans="1:78" ht="15" customHeight="1" x14ac:dyDescent="0.2">
      <c r="A553" s="313" t="str">
        <f t="shared" si="13"/>
        <v>INDEC-GG 31100-11</v>
      </c>
      <c r="B553" s="313">
        <v>31100</v>
      </c>
      <c r="C553" s="320" t="s">
        <v>53</v>
      </c>
      <c r="D553" s="313">
        <v>11</v>
      </c>
      <c r="E553" s="320" t="s">
        <v>337</v>
      </c>
      <c r="H553" s="322"/>
      <c r="I553" s="322"/>
      <c r="J553" s="322"/>
      <c r="K553" s="322"/>
      <c r="L553" s="322"/>
      <c r="M553" s="322"/>
      <c r="N553" s="322"/>
      <c r="O553" s="322"/>
      <c r="P553" s="322"/>
      <c r="Q553" s="322"/>
      <c r="R553" s="322"/>
      <c r="S553" s="322"/>
      <c r="T553" s="322"/>
      <c r="U553" s="322"/>
      <c r="V553" s="322"/>
      <c r="W553" s="322"/>
      <c r="X553" s="322"/>
      <c r="Y553" s="322"/>
      <c r="Z553" s="322"/>
      <c r="AA553" s="322"/>
      <c r="AB553" s="322"/>
      <c r="AC553" s="322"/>
      <c r="AD553" s="322"/>
      <c r="AE553" s="322"/>
      <c r="AF553" s="322"/>
      <c r="AG553" s="322"/>
      <c r="AH553" s="322"/>
      <c r="AI553" s="322"/>
      <c r="AJ553" s="322"/>
      <c r="AK553" s="322"/>
      <c r="AL553" s="322"/>
      <c r="AM553" s="322"/>
      <c r="AN553" s="322"/>
      <c r="AO553" s="322"/>
      <c r="AP553" s="322"/>
      <c r="AQ553" s="322"/>
      <c r="AR553" s="322"/>
      <c r="AS553" s="322"/>
      <c r="AT553" s="322"/>
      <c r="AU553" s="322"/>
      <c r="AV553" s="322"/>
      <c r="AW553" s="322"/>
      <c r="AX553" s="322"/>
      <c r="AY553" s="322"/>
      <c r="AZ553" s="322"/>
      <c r="BA553" s="322"/>
      <c r="BB553" s="322"/>
      <c r="BC553" s="322"/>
      <c r="BD553" s="322"/>
      <c r="BE553" s="322"/>
      <c r="BF553" s="322"/>
      <c r="BG553" s="322"/>
      <c r="BH553" s="322"/>
      <c r="BI553" s="322"/>
      <c r="BJ553" s="322"/>
      <c r="BK553" s="322"/>
      <c r="BL553" s="322"/>
      <c r="BM553" s="322"/>
      <c r="BN553" s="322"/>
      <c r="BO553" s="322"/>
      <c r="BP553" s="322"/>
      <c r="BQ553" s="322"/>
      <c r="BR553" s="322"/>
      <c r="BS553" s="322"/>
      <c r="BT553" s="322"/>
      <c r="BU553" s="322"/>
      <c r="BV553" s="322"/>
      <c r="BW553" s="322"/>
      <c r="BX553" s="322"/>
      <c r="BY553" s="322"/>
      <c r="BZ553" s="322"/>
    </row>
    <row r="554" spans="1:78" ht="15" customHeight="1" x14ac:dyDescent="0.2">
      <c r="A554" s="313" t="str">
        <f t="shared" si="13"/>
        <v>INDEC-GG 53211-11</v>
      </c>
      <c r="B554" s="313">
        <v>53211</v>
      </c>
      <c r="C554" s="320" t="s">
        <v>53</v>
      </c>
      <c r="D554" s="313">
        <v>11</v>
      </c>
      <c r="E554" s="323" t="s">
        <v>338</v>
      </c>
      <c r="H554" s="322"/>
      <c r="I554" s="322"/>
      <c r="J554" s="322"/>
      <c r="K554" s="322"/>
      <c r="L554" s="322"/>
      <c r="M554" s="322"/>
      <c r="N554" s="322"/>
      <c r="O554" s="322"/>
      <c r="P554" s="322"/>
      <c r="Q554" s="322"/>
      <c r="R554" s="322"/>
      <c r="S554" s="322"/>
      <c r="T554" s="322"/>
      <c r="U554" s="322"/>
      <c r="V554" s="322"/>
      <c r="W554" s="322"/>
      <c r="X554" s="322"/>
      <c r="Y554" s="322"/>
      <c r="Z554" s="322"/>
      <c r="AA554" s="322"/>
      <c r="AB554" s="322"/>
      <c r="AC554" s="322"/>
      <c r="AD554" s="322"/>
      <c r="AE554" s="322"/>
      <c r="AF554" s="322"/>
      <c r="AG554" s="322"/>
      <c r="AH554" s="322"/>
      <c r="AI554" s="322"/>
      <c r="AJ554" s="322"/>
      <c r="AK554" s="322"/>
      <c r="AL554" s="322"/>
      <c r="AM554" s="322"/>
      <c r="AN554" s="322"/>
      <c r="AO554" s="322"/>
      <c r="AP554" s="322"/>
      <c r="AQ554" s="322"/>
      <c r="AR554" s="322"/>
      <c r="AS554" s="322"/>
      <c r="AT554" s="322"/>
      <c r="AU554" s="322"/>
      <c r="AV554" s="322"/>
      <c r="AW554" s="322"/>
      <c r="AX554" s="322"/>
      <c r="AY554" s="322"/>
      <c r="AZ554" s="322"/>
      <c r="BA554" s="322"/>
      <c r="BB554" s="322"/>
      <c r="BC554" s="322"/>
      <c r="BD554" s="322"/>
      <c r="BE554" s="322"/>
      <c r="BF554" s="322"/>
      <c r="BG554" s="322"/>
      <c r="BH554" s="322"/>
      <c r="BI554" s="322"/>
      <c r="BJ554" s="322"/>
      <c r="BK554" s="322"/>
      <c r="BL554" s="322"/>
      <c r="BM554" s="322"/>
      <c r="BN554" s="322"/>
      <c r="BO554" s="322"/>
      <c r="BP554" s="322"/>
      <c r="BQ554" s="322"/>
      <c r="BR554" s="322"/>
      <c r="BS554" s="322"/>
      <c r="BT554" s="322"/>
      <c r="BU554" s="322"/>
      <c r="BV554" s="322"/>
      <c r="BW554" s="322"/>
      <c r="BX554" s="322"/>
      <c r="BY554" s="322"/>
      <c r="BZ554" s="322"/>
    </row>
    <row r="555" spans="1:78" ht="15" customHeight="1" x14ac:dyDescent="0.2">
      <c r="H555" s="322"/>
      <c r="I555" s="322"/>
      <c r="J555" s="322"/>
      <c r="K555" s="322"/>
      <c r="L555" s="322"/>
      <c r="M555" s="322"/>
      <c r="N555" s="322"/>
      <c r="O555" s="322"/>
      <c r="P555" s="322"/>
      <c r="Q555" s="322"/>
      <c r="R555" s="322"/>
      <c r="S555" s="322"/>
      <c r="T555" s="322"/>
      <c r="U555" s="322"/>
      <c r="V555" s="322"/>
      <c r="W555" s="322"/>
      <c r="X555" s="322"/>
      <c r="Y555" s="322"/>
      <c r="Z555" s="322"/>
      <c r="AA555" s="322"/>
      <c r="AB555" s="322"/>
      <c r="AC555" s="322"/>
      <c r="AD555" s="322"/>
      <c r="AE555" s="322"/>
      <c r="AF555" s="322"/>
      <c r="AG555" s="322"/>
      <c r="AH555" s="322"/>
      <c r="AI555" s="322"/>
      <c r="AJ555" s="322"/>
      <c r="AK555" s="322"/>
      <c r="AL555" s="322"/>
      <c r="AM555" s="322"/>
      <c r="AN555" s="322"/>
      <c r="AO555" s="322"/>
      <c r="AP555" s="322"/>
      <c r="AQ555" s="322"/>
      <c r="AR555" s="322"/>
      <c r="AS555" s="322"/>
      <c r="AT555" s="322"/>
      <c r="AU555" s="322"/>
      <c r="AV555" s="322"/>
      <c r="AW555" s="322"/>
      <c r="AX555" s="322"/>
      <c r="AY555" s="322"/>
      <c r="AZ555" s="322"/>
      <c r="BA555" s="322"/>
      <c r="BB555" s="322"/>
      <c r="BC555" s="322"/>
      <c r="BD555" s="322"/>
      <c r="BE555" s="322"/>
      <c r="BF555" s="322"/>
      <c r="BG555" s="322"/>
      <c r="BH555" s="322"/>
      <c r="BI555" s="322"/>
      <c r="BJ555" s="322"/>
      <c r="BK555" s="322"/>
      <c r="BL555" s="322"/>
      <c r="BM555" s="322"/>
      <c r="BN555" s="322"/>
      <c r="BO555" s="322"/>
      <c r="BP555" s="322"/>
      <c r="BQ555" s="322"/>
      <c r="BR555" s="322"/>
      <c r="BS555" s="322"/>
      <c r="BT555" s="322"/>
      <c r="BU555" s="322"/>
      <c r="BV555" s="322"/>
      <c r="BW555" s="322"/>
      <c r="BX555" s="322"/>
      <c r="BY555" s="322"/>
      <c r="BZ555" s="322"/>
    </row>
    <row r="556" spans="1:78" ht="15" customHeight="1" x14ac:dyDescent="0.2">
      <c r="H556" s="322"/>
      <c r="I556" s="322"/>
      <c r="J556" s="322"/>
      <c r="K556" s="322"/>
      <c r="L556" s="322"/>
      <c r="M556" s="322"/>
      <c r="N556" s="322"/>
      <c r="O556" s="322"/>
      <c r="P556" s="322"/>
      <c r="Q556" s="322"/>
      <c r="R556" s="322"/>
      <c r="S556" s="322"/>
      <c r="T556" s="322"/>
      <c r="U556" s="322"/>
      <c r="V556" s="322"/>
      <c r="W556" s="322"/>
      <c r="X556" s="322"/>
      <c r="Y556" s="322"/>
      <c r="Z556" s="322"/>
      <c r="AA556" s="322"/>
      <c r="AB556" s="322"/>
      <c r="AC556" s="322"/>
      <c r="AD556" s="322"/>
      <c r="AE556" s="322"/>
      <c r="AF556" s="322"/>
      <c r="AG556" s="322"/>
      <c r="AH556" s="322"/>
      <c r="AI556" s="322"/>
      <c r="AJ556" s="322"/>
      <c r="AK556" s="322"/>
      <c r="AL556" s="322"/>
      <c r="AM556" s="322"/>
      <c r="AN556" s="322"/>
      <c r="AO556" s="322"/>
      <c r="AP556" s="322"/>
      <c r="AQ556" s="322"/>
      <c r="AR556" s="322"/>
      <c r="AS556" s="322"/>
      <c r="AT556" s="322"/>
      <c r="AU556" s="322"/>
      <c r="AV556" s="322"/>
      <c r="AW556" s="322"/>
      <c r="AX556" s="322"/>
      <c r="AY556" s="322"/>
      <c r="AZ556" s="322"/>
      <c r="BA556" s="322"/>
      <c r="BB556" s="322"/>
      <c r="BC556" s="322"/>
      <c r="BD556" s="322"/>
      <c r="BE556" s="322"/>
      <c r="BF556" s="322"/>
      <c r="BG556" s="322"/>
      <c r="BH556" s="322"/>
      <c r="BI556" s="322"/>
      <c r="BJ556" s="322"/>
      <c r="BK556" s="322"/>
      <c r="BL556" s="322"/>
      <c r="BM556" s="322"/>
      <c r="BN556" s="322"/>
      <c r="BO556" s="322"/>
      <c r="BP556" s="322"/>
      <c r="BQ556" s="322"/>
      <c r="BR556" s="322"/>
      <c r="BS556" s="322"/>
      <c r="BT556" s="322"/>
      <c r="BU556" s="322"/>
      <c r="BV556" s="322"/>
      <c r="BW556" s="322"/>
      <c r="BX556" s="322"/>
      <c r="BY556" s="322"/>
      <c r="BZ556" s="322"/>
    </row>
    <row r="557" spans="1:78" ht="15" customHeight="1" x14ac:dyDescent="0.2">
      <c r="B557" s="315" t="s">
        <v>729</v>
      </c>
      <c r="H557" s="322"/>
      <c r="I557" s="322"/>
      <c r="J557" s="322"/>
      <c r="K557" s="322"/>
      <c r="L557" s="322"/>
      <c r="M557" s="322"/>
      <c r="N557" s="322"/>
      <c r="O557" s="322"/>
      <c r="P557" s="322"/>
      <c r="Q557" s="322"/>
      <c r="R557" s="322"/>
      <c r="S557" s="322"/>
      <c r="T557" s="322"/>
      <c r="U557" s="322"/>
      <c r="V557" s="322"/>
      <c r="W557" s="322"/>
      <c r="X557" s="322"/>
      <c r="Y557" s="322"/>
      <c r="Z557" s="322"/>
      <c r="AA557" s="322"/>
      <c r="AB557" s="322"/>
      <c r="AC557" s="322"/>
      <c r="AD557" s="322"/>
      <c r="AE557" s="322"/>
      <c r="AF557" s="322"/>
      <c r="AG557" s="322"/>
      <c r="AH557" s="322"/>
      <c r="AI557" s="322"/>
      <c r="AJ557" s="322"/>
      <c r="AK557" s="322"/>
      <c r="AL557" s="322"/>
      <c r="AM557" s="322"/>
      <c r="AN557" s="322"/>
      <c r="AO557" s="322"/>
      <c r="AP557" s="322"/>
      <c r="AQ557" s="322"/>
      <c r="AR557" s="322"/>
      <c r="AS557" s="322"/>
      <c r="AT557" s="322"/>
      <c r="AU557" s="322"/>
      <c r="AV557" s="322"/>
      <c r="AW557" s="322"/>
      <c r="AX557" s="322"/>
      <c r="AY557" s="322"/>
      <c r="AZ557" s="322"/>
      <c r="BA557" s="322"/>
      <c r="BB557" s="322"/>
      <c r="BC557" s="322"/>
      <c r="BD557" s="322"/>
      <c r="BE557" s="322"/>
      <c r="BF557" s="322"/>
      <c r="BG557" s="322"/>
      <c r="BH557" s="322"/>
      <c r="BI557" s="322"/>
      <c r="BJ557" s="322"/>
      <c r="BK557" s="322"/>
      <c r="BL557" s="322"/>
      <c r="BM557" s="322"/>
      <c r="BN557" s="322"/>
      <c r="BO557" s="322"/>
      <c r="BP557" s="322"/>
      <c r="BQ557" s="322"/>
      <c r="BR557" s="322"/>
      <c r="BS557" s="322"/>
      <c r="BT557" s="322"/>
      <c r="BU557" s="322"/>
      <c r="BV557" s="322"/>
      <c r="BW557" s="322"/>
      <c r="BX557" s="322"/>
      <c r="BY557" s="322"/>
      <c r="BZ557" s="322"/>
    </row>
    <row r="558" spans="1:78" ht="15" customHeight="1" x14ac:dyDescent="0.2">
      <c r="B558" s="315" t="s">
        <v>730</v>
      </c>
      <c r="H558" s="322"/>
      <c r="I558" s="322"/>
      <c r="J558" s="322"/>
      <c r="K558" s="322"/>
      <c r="L558" s="322"/>
      <c r="M558" s="322"/>
      <c r="N558" s="322"/>
      <c r="O558" s="322"/>
      <c r="P558" s="322"/>
      <c r="Q558" s="322"/>
      <c r="R558" s="322"/>
      <c r="S558" s="322"/>
      <c r="T558" s="322"/>
      <c r="U558" s="322"/>
      <c r="V558" s="322"/>
      <c r="W558" s="322"/>
      <c r="X558" s="322"/>
      <c r="Y558" s="322"/>
      <c r="Z558" s="322"/>
      <c r="AA558" s="322"/>
      <c r="AB558" s="322"/>
      <c r="AC558" s="322"/>
      <c r="AD558" s="322"/>
      <c r="AE558" s="322"/>
      <c r="AF558" s="322"/>
      <c r="AG558" s="322"/>
      <c r="AH558" s="322"/>
      <c r="AI558" s="322"/>
      <c r="AJ558" s="322"/>
      <c r="AK558" s="322"/>
      <c r="AL558" s="322"/>
      <c r="AM558" s="322"/>
      <c r="AN558" s="322"/>
      <c r="AO558" s="322"/>
      <c r="AP558" s="322"/>
      <c r="AQ558" s="322"/>
      <c r="AR558" s="322"/>
      <c r="AS558" s="322"/>
      <c r="AT558" s="322"/>
      <c r="AU558" s="322"/>
      <c r="AV558" s="322"/>
      <c r="AW558" s="322"/>
      <c r="AX558" s="322"/>
      <c r="AY558" s="322"/>
      <c r="AZ558" s="322"/>
      <c r="BA558" s="322"/>
      <c r="BB558" s="322"/>
      <c r="BC558" s="322"/>
      <c r="BD558" s="322"/>
      <c r="BE558" s="322"/>
      <c r="BF558" s="322"/>
      <c r="BG558" s="322"/>
      <c r="BH558" s="322"/>
      <c r="BI558" s="322"/>
      <c r="BJ558" s="322"/>
      <c r="BK558" s="322"/>
      <c r="BL558" s="322"/>
      <c r="BM558" s="322"/>
      <c r="BN558" s="322"/>
      <c r="BO558" s="322"/>
      <c r="BP558" s="322"/>
      <c r="BQ558" s="322"/>
      <c r="BR558" s="322"/>
      <c r="BS558" s="322"/>
      <c r="BT558" s="322"/>
      <c r="BU558" s="322"/>
      <c r="BV558" s="322"/>
      <c r="BW558" s="322"/>
      <c r="BX558" s="322"/>
      <c r="BY558" s="322"/>
      <c r="BZ558" s="322"/>
    </row>
    <row r="559" spans="1:78" ht="15" customHeight="1" x14ac:dyDescent="0.2">
      <c r="H559" s="322"/>
      <c r="I559" s="322"/>
      <c r="J559" s="322"/>
      <c r="K559" s="322"/>
      <c r="L559" s="322"/>
      <c r="M559" s="322"/>
      <c r="N559" s="322"/>
      <c r="O559" s="322"/>
      <c r="P559" s="322"/>
      <c r="Q559" s="322"/>
      <c r="R559" s="322"/>
      <c r="S559" s="322"/>
      <c r="T559" s="322"/>
      <c r="U559" s="322"/>
      <c r="V559" s="322"/>
      <c r="W559" s="322"/>
      <c r="X559" s="322"/>
      <c r="Y559" s="322"/>
      <c r="Z559" s="322"/>
      <c r="AA559" s="322"/>
      <c r="AB559" s="322"/>
      <c r="AC559" s="322"/>
      <c r="AD559" s="322"/>
      <c r="AE559" s="322"/>
      <c r="AF559" s="322"/>
      <c r="AG559" s="322"/>
      <c r="AH559" s="322"/>
      <c r="AI559" s="322"/>
      <c r="AJ559" s="322"/>
      <c r="AK559" s="322"/>
      <c r="AL559" s="322"/>
      <c r="AM559" s="322"/>
      <c r="AN559" s="322"/>
      <c r="AO559" s="322"/>
      <c r="AP559" s="322"/>
      <c r="AQ559" s="322"/>
      <c r="AR559" s="322"/>
      <c r="AS559" s="322"/>
      <c r="AT559" s="322"/>
      <c r="AU559" s="322"/>
      <c r="AV559" s="322"/>
      <c r="AW559" s="322"/>
      <c r="AX559" s="322"/>
      <c r="AY559" s="322"/>
      <c r="AZ559" s="322"/>
      <c r="BA559" s="322"/>
      <c r="BB559" s="322"/>
      <c r="BC559" s="322"/>
      <c r="BD559" s="322"/>
      <c r="BE559" s="322"/>
      <c r="BF559" s="322"/>
      <c r="BG559" s="322"/>
      <c r="BH559" s="322"/>
      <c r="BI559" s="322"/>
      <c r="BJ559" s="322"/>
      <c r="BK559" s="322"/>
      <c r="BL559" s="322"/>
      <c r="BM559" s="322"/>
      <c r="BN559" s="322"/>
      <c r="BO559" s="322"/>
      <c r="BP559" s="322"/>
      <c r="BQ559" s="322"/>
      <c r="BR559" s="322"/>
      <c r="BS559" s="322"/>
      <c r="BT559" s="322"/>
      <c r="BU559" s="322"/>
      <c r="BV559" s="322"/>
      <c r="BW559" s="322"/>
      <c r="BX559" s="322"/>
      <c r="BY559" s="322"/>
      <c r="BZ559" s="322"/>
    </row>
    <row r="560" spans="1:78" ht="15" customHeight="1" x14ac:dyDescent="0.2">
      <c r="A560" s="313" t="str">
        <f t="shared" ref="A560:A623" si="14">CONCATENATE("DNV-T I - ",B560)</f>
        <v>DNV-T I - 1</v>
      </c>
      <c r="B560" s="313">
        <v>1</v>
      </c>
      <c r="E560" s="316" t="s">
        <v>275</v>
      </c>
      <c r="H560" s="322"/>
      <c r="I560" s="322"/>
      <c r="J560" s="322"/>
      <c r="K560" s="322"/>
      <c r="L560" s="322"/>
      <c r="M560" s="322"/>
      <c r="N560" s="322"/>
      <c r="O560" s="322"/>
      <c r="P560" s="322"/>
      <c r="Q560" s="322"/>
      <c r="R560" s="322"/>
      <c r="S560" s="322"/>
      <c r="T560" s="322"/>
      <c r="U560" s="322"/>
      <c r="V560" s="322"/>
      <c r="W560" s="322"/>
      <c r="X560" s="322"/>
      <c r="Y560" s="322"/>
      <c r="Z560" s="322"/>
      <c r="AA560" s="322"/>
      <c r="AB560" s="322"/>
      <c r="AC560" s="322"/>
      <c r="AD560" s="322"/>
      <c r="AE560" s="322"/>
      <c r="AF560" s="322"/>
      <c r="AG560" s="322"/>
      <c r="AH560" s="322"/>
      <c r="AI560" s="322"/>
      <c r="AJ560" s="322"/>
      <c r="AK560" s="322"/>
      <c r="AL560" s="322"/>
      <c r="AM560" s="322"/>
      <c r="AN560" s="322"/>
      <c r="AO560" s="322"/>
      <c r="AP560" s="322"/>
      <c r="AQ560" s="322"/>
      <c r="AR560" s="322"/>
      <c r="AS560" s="322"/>
      <c r="AT560" s="322"/>
      <c r="AU560" s="322"/>
      <c r="AV560" s="322"/>
      <c r="AW560" s="322"/>
      <c r="AX560" s="322"/>
      <c r="AY560" s="322"/>
      <c r="AZ560" s="322"/>
      <c r="BA560" s="322"/>
      <c r="BB560" s="322"/>
      <c r="BC560" s="322"/>
      <c r="BD560" s="322"/>
      <c r="BE560" s="322"/>
      <c r="BF560" s="322"/>
      <c r="BG560" s="322"/>
      <c r="BH560" s="322"/>
      <c r="BI560" s="322"/>
      <c r="BJ560" s="322"/>
      <c r="BK560" s="322"/>
      <c r="BL560" s="322"/>
      <c r="BM560" s="322"/>
      <c r="BN560" s="322"/>
      <c r="BO560" s="322"/>
      <c r="BP560" s="322"/>
      <c r="BQ560" s="322"/>
      <c r="BR560" s="322"/>
      <c r="BS560" s="322"/>
      <c r="BT560" s="322"/>
      <c r="BU560" s="322"/>
      <c r="BV560" s="322"/>
      <c r="BW560" s="322"/>
      <c r="BX560" s="322"/>
      <c r="BY560" s="322"/>
      <c r="BZ560" s="322"/>
    </row>
    <row r="561" spans="1:78" ht="15" customHeight="1" x14ac:dyDescent="0.2">
      <c r="A561" s="313" t="str">
        <f t="shared" si="14"/>
        <v>DNV-T I - 2</v>
      </c>
      <c r="B561" s="313">
        <v>2</v>
      </c>
      <c r="E561" s="316" t="s">
        <v>731</v>
      </c>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322"/>
      <c r="AF561" s="322"/>
      <c r="AG561" s="322"/>
      <c r="AH561" s="322"/>
      <c r="AI561" s="322"/>
      <c r="AJ561" s="322"/>
      <c r="AK561" s="322"/>
      <c r="AL561" s="322"/>
      <c r="AM561" s="322"/>
      <c r="AN561" s="322"/>
      <c r="AO561" s="322"/>
      <c r="AP561" s="322"/>
      <c r="AQ561" s="322"/>
      <c r="AR561" s="322"/>
      <c r="AS561" s="322"/>
      <c r="AT561" s="322"/>
      <c r="AU561" s="322"/>
      <c r="AV561" s="322"/>
      <c r="AW561" s="322"/>
      <c r="AX561" s="322"/>
      <c r="AY561" s="322"/>
      <c r="AZ561" s="322"/>
      <c r="BA561" s="322"/>
      <c r="BB561" s="322"/>
      <c r="BC561" s="322"/>
      <c r="BD561" s="322"/>
      <c r="BE561" s="322"/>
      <c r="BF561" s="322"/>
      <c r="BG561" s="322"/>
      <c r="BH561" s="322"/>
      <c r="BI561" s="322"/>
      <c r="BJ561" s="322"/>
      <c r="BK561" s="322"/>
      <c r="BL561" s="322"/>
      <c r="BM561" s="322"/>
      <c r="BN561" s="322"/>
      <c r="BO561" s="322"/>
      <c r="BP561" s="322"/>
      <c r="BQ561" s="322"/>
      <c r="BR561" s="322"/>
      <c r="BS561" s="322"/>
      <c r="BT561" s="322"/>
      <c r="BU561" s="322"/>
      <c r="BV561" s="322"/>
      <c r="BW561" s="322"/>
      <c r="BX561" s="322"/>
      <c r="BY561" s="322"/>
      <c r="BZ561" s="322"/>
    </row>
    <row r="562" spans="1:78" ht="15" customHeight="1" x14ac:dyDescent="0.2">
      <c r="A562" s="313" t="str">
        <f t="shared" si="14"/>
        <v>DNV-T I - 3</v>
      </c>
      <c r="B562" s="313">
        <v>3</v>
      </c>
      <c r="E562" s="316" t="s">
        <v>732</v>
      </c>
      <c r="H562" s="322"/>
      <c r="I562" s="322"/>
      <c r="J562" s="322"/>
      <c r="K562" s="322"/>
      <c r="L562" s="322"/>
      <c r="M562" s="322"/>
      <c r="N562" s="322"/>
      <c r="O562" s="322"/>
      <c r="P562" s="322"/>
      <c r="Q562" s="322"/>
      <c r="R562" s="322"/>
      <c r="S562" s="322"/>
      <c r="T562" s="322"/>
      <c r="U562" s="322"/>
      <c r="V562" s="322"/>
      <c r="W562" s="322"/>
      <c r="X562" s="322"/>
      <c r="Y562" s="322"/>
      <c r="Z562" s="322"/>
      <c r="AA562" s="322"/>
      <c r="AB562" s="322"/>
      <c r="AC562" s="322"/>
      <c r="AD562" s="322"/>
      <c r="AE562" s="322"/>
      <c r="AF562" s="322"/>
      <c r="AG562" s="322"/>
      <c r="AH562" s="322"/>
      <c r="AI562" s="322"/>
      <c r="AJ562" s="322"/>
      <c r="AK562" s="322"/>
      <c r="AL562" s="322"/>
      <c r="AM562" s="322"/>
      <c r="AN562" s="322"/>
      <c r="AO562" s="322"/>
      <c r="AP562" s="322"/>
      <c r="AQ562" s="322"/>
      <c r="AR562" s="322"/>
      <c r="AS562" s="322"/>
      <c r="AT562" s="322"/>
      <c r="AU562" s="322"/>
      <c r="AV562" s="322"/>
      <c r="AW562" s="322"/>
      <c r="AX562" s="322"/>
      <c r="AY562" s="322"/>
      <c r="AZ562" s="322"/>
      <c r="BA562" s="322"/>
      <c r="BB562" s="322"/>
      <c r="BC562" s="322"/>
      <c r="BD562" s="322"/>
      <c r="BE562" s="322"/>
      <c r="BF562" s="322"/>
      <c r="BG562" s="322"/>
      <c r="BH562" s="322"/>
      <c r="BI562" s="322"/>
      <c r="BJ562" s="322"/>
      <c r="BK562" s="322"/>
      <c r="BL562" s="322"/>
      <c r="BM562" s="322"/>
      <c r="BN562" s="322"/>
      <c r="BO562" s="322"/>
      <c r="BP562" s="322"/>
      <c r="BQ562" s="322"/>
      <c r="BR562" s="322"/>
      <c r="BS562" s="322"/>
      <c r="BT562" s="322"/>
      <c r="BU562" s="322"/>
      <c r="BV562" s="322"/>
      <c r="BW562" s="322"/>
      <c r="BX562" s="322"/>
      <c r="BY562" s="322"/>
      <c r="BZ562" s="322"/>
    </row>
    <row r="563" spans="1:78" ht="15" customHeight="1" x14ac:dyDescent="0.2">
      <c r="A563" s="313" t="str">
        <f t="shared" si="14"/>
        <v>DNV-T I - 4</v>
      </c>
      <c r="B563" s="313">
        <v>4</v>
      </c>
      <c r="E563" s="316" t="s">
        <v>733</v>
      </c>
      <c r="H563" s="322"/>
      <c r="I563" s="322"/>
      <c r="J563" s="322"/>
      <c r="K563" s="322"/>
      <c r="L563" s="322"/>
      <c r="M563" s="322"/>
      <c r="N563" s="322"/>
      <c r="O563" s="322"/>
      <c r="P563" s="322"/>
      <c r="Q563" s="322"/>
      <c r="R563" s="322"/>
      <c r="S563" s="322"/>
      <c r="T563" s="322"/>
      <c r="U563" s="322"/>
      <c r="V563" s="322"/>
      <c r="W563" s="322"/>
      <c r="X563" s="322"/>
      <c r="Y563" s="322"/>
      <c r="Z563" s="322"/>
      <c r="AA563" s="322"/>
      <c r="AB563" s="322"/>
      <c r="AC563" s="322"/>
      <c r="AD563" s="322"/>
      <c r="AE563" s="322"/>
      <c r="AF563" s="322"/>
      <c r="AG563" s="322"/>
      <c r="AH563" s="322"/>
      <c r="AI563" s="322"/>
      <c r="AJ563" s="322"/>
      <c r="AK563" s="322"/>
      <c r="AL563" s="322"/>
      <c r="AM563" s="322"/>
      <c r="AN563" s="322"/>
      <c r="AO563" s="322"/>
      <c r="AP563" s="322"/>
      <c r="AQ563" s="322"/>
      <c r="AR563" s="322"/>
      <c r="AS563" s="322"/>
      <c r="AT563" s="322"/>
      <c r="AU563" s="322"/>
      <c r="AV563" s="322"/>
      <c r="AW563" s="322"/>
      <c r="AX563" s="322"/>
      <c r="AY563" s="322"/>
      <c r="AZ563" s="322"/>
      <c r="BA563" s="322"/>
      <c r="BB563" s="322"/>
      <c r="BC563" s="322"/>
      <c r="BD563" s="322"/>
      <c r="BE563" s="322"/>
      <c r="BF563" s="322"/>
      <c r="BG563" s="322"/>
      <c r="BH563" s="322"/>
      <c r="BI563" s="322"/>
      <c r="BJ563" s="322"/>
      <c r="BK563" s="322"/>
      <c r="BL563" s="322"/>
      <c r="BM563" s="322"/>
      <c r="BN563" s="322"/>
      <c r="BO563" s="322"/>
      <c r="BP563" s="322"/>
      <c r="BQ563" s="322"/>
      <c r="BR563" s="322"/>
      <c r="BS563" s="322"/>
      <c r="BT563" s="322"/>
      <c r="BU563" s="322"/>
      <c r="BV563" s="322"/>
      <c r="BW563" s="322"/>
      <c r="BX563" s="322"/>
      <c r="BY563" s="322"/>
      <c r="BZ563" s="322"/>
    </row>
    <row r="564" spans="1:78" ht="15" customHeight="1" x14ac:dyDescent="0.2">
      <c r="A564" s="313" t="str">
        <f t="shared" si="14"/>
        <v>DNV-T I - 5</v>
      </c>
      <c r="B564" s="313">
        <v>5</v>
      </c>
      <c r="E564" s="316" t="s">
        <v>734</v>
      </c>
      <c r="H564" s="322"/>
      <c r="I564" s="322"/>
      <c r="J564" s="322"/>
      <c r="K564" s="322"/>
      <c r="L564" s="322"/>
      <c r="M564" s="322"/>
      <c r="N564" s="322"/>
      <c r="O564" s="322"/>
      <c r="P564" s="322"/>
      <c r="Q564" s="322"/>
      <c r="R564" s="322"/>
      <c r="S564" s="322"/>
      <c r="T564" s="322"/>
      <c r="U564" s="322"/>
      <c r="V564" s="322"/>
      <c r="W564" s="322"/>
      <c r="X564" s="322"/>
      <c r="Y564" s="322"/>
      <c r="Z564" s="322"/>
      <c r="AA564" s="322"/>
      <c r="AB564" s="322"/>
      <c r="AC564" s="322"/>
      <c r="AD564" s="322"/>
      <c r="AE564" s="322"/>
      <c r="AF564" s="322"/>
      <c r="AG564" s="322"/>
      <c r="AH564" s="322"/>
      <c r="AI564" s="322"/>
      <c r="AJ564" s="322"/>
      <c r="AK564" s="322"/>
      <c r="AL564" s="322"/>
      <c r="AM564" s="322"/>
      <c r="AN564" s="322"/>
      <c r="AO564" s="322"/>
      <c r="AP564" s="322"/>
      <c r="AQ564" s="322"/>
      <c r="AR564" s="322"/>
      <c r="AS564" s="322"/>
      <c r="AT564" s="322"/>
      <c r="AU564" s="322"/>
      <c r="AV564" s="322"/>
      <c r="AW564" s="322"/>
      <c r="AX564" s="322"/>
      <c r="AY564" s="322"/>
      <c r="AZ564" s="322"/>
      <c r="BA564" s="322"/>
      <c r="BB564" s="322"/>
      <c r="BC564" s="322"/>
      <c r="BD564" s="322"/>
      <c r="BE564" s="322"/>
      <c r="BF564" s="322"/>
      <c r="BG564" s="322"/>
      <c r="BH564" s="322"/>
      <c r="BI564" s="322"/>
      <c r="BJ564" s="322"/>
      <c r="BK564" s="322"/>
      <c r="BL564" s="322"/>
      <c r="BM564" s="322"/>
      <c r="BN564" s="322"/>
      <c r="BO564" s="322"/>
      <c r="BP564" s="322"/>
      <c r="BQ564" s="322"/>
      <c r="BR564" s="322"/>
      <c r="BS564" s="322"/>
      <c r="BT564" s="322"/>
      <c r="BU564" s="322"/>
      <c r="BV564" s="322"/>
      <c r="BW564" s="322"/>
      <c r="BX564" s="322"/>
      <c r="BY564" s="322"/>
      <c r="BZ564" s="322"/>
    </row>
    <row r="565" spans="1:78" ht="15" customHeight="1" x14ac:dyDescent="0.2">
      <c r="A565" s="313" t="str">
        <f t="shared" si="14"/>
        <v>DNV-T I - 6</v>
      </c>
      <c r="B565" s="313">
        <v>6</v>
      </c>
      <c r="E565" s="316" t="s">
        <v>735</v>
      </c>
      <c r="H565" s="322"/>
      <c r="I565" s="322"/>
      <c r="J565" s="322"/>
      <c r="K565" s="322"/>
      <c r="L565" s="322"/>
      <c r="M565" s="322"/>
      <c r="N565" s="322"/>
      <c r="O565" s="322"/>
      <c r="P565" s="322"/>
      <c r="Q565" s="322"/>
      <c r="R565" s="322"/>
      <c r="S565" s="322"/>
      <c r="T565" s="322"/>
      <c r="U565" s="322"/>
      <c r="V565" s="322"/>
      <c r="W565" s="322"/>
      <c r="X565" s="322"/>
      <c r="Y565" s="322"/>
      <c r="Z565" s="322"/>
      <c r="AA565" s="322"/>
      <c r="AB565" s="322"/>
      <c r="AC565" s="322"/>
      <c r="AD565" s="322"/>
      <c r="AE565" s="322"/>
      <c r="AF565" s="322"/>
      <c r="AG565" s="322"/>
      <c r="AH565" s="322"/>
      <c r="AI565" s="322"/>
      <c r="AJ565" s="322"/>
      <c r="AK565" s="322"/>
      <c r="AL565" s="322"/>
      <c r="AM565" s="322"/>
      <c r="AN565" s="322"/>
      <c r="AO565" s="322"/>
      <c r="AP565" s="322"/>
      <c r="AQ565" s="322"/>
      <c r="AR565" s="322"/>
      <c r="AS565" s="322"/>
      <c r="AT565" s="322"/>
      <c r="AU565" s="322"/>
      <c r="AV565" s="322"/>
      <c r="AW565" s="322"/>
      <c r="AX565" s="322"/>
      <c r="AY565" s="322"/>
      <c r="AZ565" s="322"/>
      <c r="BA565" s="322"/>
      <c r="BB565" s="322"/>
      <c r="BC565" s="322"/>
      <c r="BD565" s="322"/>
      <c r="BE565" s="322"/>
      <c r="BF565" s="322"/>
      <c r="BG565" s="322"/>
      <c r="BH565" s="322"/>
      <c r="BI565" s="322"/>
      <c r="BJ565" s="322"/>
      <c r="BK565" s="322"/>
      <c r="BL565" s="322"/>
      <c r="BM565" s="322"/>
      <c r="BN565" s="322"/>
      <c r="BO565" s="322"/>
      <c r="BP565" s="322"/>
      <c r="BQ565" s="322"/>
      <c r="BR565" s="322"/>
      <c r="BS565" s="322"/>
      <c r="BT565" s="322"/>
      <c r="BU565" s="322"/>
      <c r="BV565" s="322"/>
      <c r="BW565" s="322"/>
      <c r="BX565" s="322"/>
      <c r="BY565" s="322"/>
      <c r="BZ565" s="322"/>
    </row>
    <row r="566" spans="1:78" ht="15" customHeight="1" x14ac:dyDescent="0.2">
      <c r="A566" s="313" t="str">
        <f t="shared" si="14"/>
        <v>DNV-T I - 7</v>
      </c>
      <c r="B566" s="313">
        <v>7</v>
      </c>
      <c r="E566" s="316" t="s">
        <v>736</v>
      </c>
      <c r="H566" s="322"/>
      <c r="I566" s="322"/>
      <c r="J566" s="322"/>
      <c r="K566" s="322"/>
      <c r="L566" s="322"/>
      <c r="M566" s="322"/>
      <c r="N566" s="322"/>
      <c r="O566" s="322"/>
      <c r="P566" s="322"/>
      <c r="Q566" s="322"/>
      <c r="R566" s="322"/>
      <c r="S566" s="322"/>
      <c r="T566" s="322"/>
      <c r="U566" s="322"/>
      <c r="V566" s="322"/>
      <c r="W566" s="322"/>
      <c r="X566" s="322"/>
      <c r="Y566" s="322"/>
      <c r="Z566" s="322"/>
      <c r="AA566" s="322"/>
      <c r="AB566" s="322"/>
      <c r="AC566" s="322"/>
      <c r="AD566" s="322"/>
      <c r="AE566" s="322"/>
      <c r="AF566" s="322"/>
      <c r="AG566" s="322"/>
      <c r="AH566" s="322"/>
      <c r="AI566" s="322"/>
      <c r="AJ566" s="322"/>
      <c r="AK566" s="322"/>
      <c r="AL566" s="322"/>
      <c r="AM566" s="322"/>
      <c r="AN566" s="322"/>
      <c r="AO566" s="322"/>
      <c r="AP566" s="322"/>
      <c r="AQ566" s="322"/>
      <c r="AR566" s="322"/>
      <c r="AS566" s="322"/>
      <c r="AT566" s="322"/>
      <c r="AU566" s="322"/>
      <c r="AV566" s="322"/>
      <c r="AW566" s="322"/>
      <c r="AX566" s="322"/>
      <c r="AY566" s="322"/>
      <c r="AZ566" s="322"/>
      <c r="BA566" s="322"/>
      <c r="BB566" s="322"/>
      <c r="BC566" s="322"/>
      <c r="BD566" s="322"/>
      <c r="BE566" s="322"/>
      <c r="BF566" s="322"/>
      <c r="BG566" s="322"/>
      <c r="BH566" s="322"/>
      <c r="BI566" s="322"/>
      <c r="BJ566" s="322"/>
      <c r="BK566" s="322"/>
      <c r="BL566" s="322"/>
      <c r="BM566" s="322"/>
      <c r="BN566" s="322"/>
      <c r="BO566" s="322"/>
      <c r="BP566" s="322"/>
      <c r="BQ566" s="322"/>
      <c r="BR566" s="322"/>
      <c r="BS566" s="322"/>
      <c r="BT566" s="322"/>
      <c r="BU566" s="322"/>
      <c r="BV566" s="322"/>
      <c r="BW566" s="322"/>
      <c r="BX566" s="322"/>
      <c r="BY566" s="322"/>
      <c r="BZ566" s="322"/>
    </row>
    <row r="567" spans="1:78" ht="15" customHeight="1" x14ac:dyDescent="0.2">
      <c r="A567" s="313" t="str">
        <f t="shared" si="14"/>
        <v>DNV-T I - 8</v>
      </c>
      <c r="B567" s="313">
        <v>8</v>
      </c>
      <c r="E567" s="316" t="s">
        <v>737</v>
      </c>
      <c r="H567" s="322"/>
      <c r="I567" s="322"/>
      <c r="J567" s="322"/>
      <c r="K567" s="322"/>
      <c r="L567" s="322"/>
      <c r="M567" s="322"/>
      <c r="N567" s="322"/>
      <c r="O567" s="322"/>
      <c r="P567" s="322"/>
      <c r="Q567" s="322"/>
      <c r="R567" s="322"/>
      <c r="S567" s="322"/>
      <c r="T567" s="322"/>
      <c r="U567" s="322"/>
      <c r="V567" s="322"/>
      <c r="W567" s="322"/>
      <c r="X567" s="322"/>
      <c r="Y567" s="322"/>
      <c r="Z567" s="322"/>
      <c r="AA567" s="322"/>
      <c r="AB567" s="322"/>
      <c r="AC567" s="322"/>
      <c r="AD567" s="322"/>
      <c r="AE567" s="322"/>
      <c r="AF567" s="322"/>
      <c r="AG567" s="322"/>
      <c r="AH567" s="322"/>
      <c r="AI567" s="322"/>
      <c r="AJ567" s="322"/>
      <c r="AK567" s="322"/>
      <c r="AL567" s="322"/>
      <c r="AM567" s="322"/>
      <c r="AN567" s="322"/>
      <c r="AO567" s="322"/>
      <c r="AP567" s="322"/>
      <c r="AQ567" s="322"/>
      <c r="AR567" s="322"/>
      <c r="AS567" s="322"/>
      <c r="AT567" s="322"/>
      <c r="AU567" s="322"/>
      <c r="AV567" s="322"/>
      <c r="AW567" s="322"/>
      <c r="AX567" s="322"/>
      <c r="AY567" s="322"/>
      <c r="AZ567" s="322"/>
      <c r="BA567" s="322"/>
      <c r="BB567" s="322"/>
      <c r="BC567" s="322"/>
      <c r="BD567" s="322"/>
      <c r="BE567" s="322"/>
      <c r="BF567" s="322"/>
      <c r="BG567" s="322"/>
      <c r="BH567" s="322"/>
      <c r="BI567" s="322"/>
      <c r="BJ567" s="322"/>
      <c r="BK567" s="322"/>
      <c r="BL567" s="322"/>
      <c r="BM567" s="322"/>
      <c r="BN567" s="322"/>
      <c r="BO567" s="322"/>
      <c r="BP567" s="322"/>
      <c r="BQ567" s="322"/>
      <c r="BR567" s="322"/>
      <c r="BS567" s="322"/>
      <c r="BT567" s="322"/>
      <c r="BU567" s="322"/>
      <c r="BV567" s="322"/>
      <c r="BW567" s="322"/>
      <c r="BX567" s="322"/>
      <c r="BY567" s="322"/>
      <c r="BZ567" s="322"/>
    </row>
    <row r="568" spans="1:78" ht="15" customHeight="1" x14ac:dyDescent="0.2">
      <c r="A568" s="313" t="str">
        <f t="shared" si="14"/>
        <v>DNV-T I - 9</v>
      </c>
      <c r="B568" s="313">
        <v>9</v>
      </c>
      <c r="E568" s="316" t="s">
        <v>738</v>
      </c>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322"/>
      <c r="AE568" s="322"/>
      <c r="AF568" s="322"/>
      <c r="AG568" s="322"/>
      <c r="AH568" s="322"/>
      <c r="AI568" s="322"/>
      <c r="AJ568" s="322"/>
      <c r="AK568" s="322"/>
      <c r="AL568" s="322"/>
      <c r="AM568" s="322"/>
      <c r="AN568" s="322"/>
      <c r="AO568" s="322"/>
      <c r="AP568" s="322"/>
      <c r="AQ568" s="322"/>
      <c r="AR568" s="322"/>
      <c r="AS568" s="322"/>
      <c r="AT568" s="322"/>
      <c r="AU568" s="322"/>
      <c r="AV568" s="322"/>
      <c r="AW568" s="322"/>
      <c r="AX568" s="322"/>
      <c r="AY568" s="322"/>
      <c r="AZ568" s="322"/>
      <c r="BA568" s="322"/>
      <c r="BB568" s="322"/>
      <c r="BC568" s="322"/>
      <c r="BD568" s="322"/>
      <c r="BE568" s="322"/>
      <c r="BF568" s="322"/>
      <c r="BG568" s="322"/>
      <c r="BH568" s="322"/>
      <c r="BI568" s="322"/>
      <c r="BJ568" s="322"/>
      <c r="BK568" s="322"/>
      <c r="BL568" s="322"/>
      <c r="BM568" s="322"/>
      <c r="BN568" s="322"/>
      <c r="BO568" s="322"/>
      <c r="BP568" s="322"/>
      <c r="BQ568" s="322"/>
      <c r="BR568" s="322"/>
      <c r="BS568" s="322"/>
      <c r="BT568" s="322"/>
      <c r="BU568" s="322"/>
      <c r="BV568" s="322"/>
      <c r="BW568" s="322"/>
      <c r="BX568" s="322"/>
      <c r="BY568" s="322"/>
      <c r="BZ568" s="322"/>
    </row>
    <row r="569" spans="1:78" ht="15" customHeight="1" x14ac:dyDescent="0.2">
      <c r="A569" s="313" t="str">
        <f t="shared" si="14"/>
        <v>DNV-T I - 10</v>
      </c>
      <c r="B569" s="313">
        <v>10</v>
      </c>
      <c r="E569" s="316" t="s">
        <v>739</v>
      </c>
      <c r="H569" s="322"/>
      <c r="I569" s="322"/>
      <c r="J569" s="322"/>
      <c r="K569" s="322"/>
      <c r="L569" s="322"/>
      <c r="M569" s="322"/>
      <c r="N569" s="322"/>
      <c r="O569" s="322"/>
      <c r="P569" s="322"/>
      <c r="Q569" s="322"/>
      <c r="R569" s="322"/>
      <c r="S569" s="322"/>
      <c r="T569" s="322"/>
      <c r="U569" s="322"/>
      <c r="V569" s="322"/>
      <c r="W569" s="322"/>
      <c r="X569" s="322"/>
      <c r="Y569" s="322"/>
      <c r="Z569" s="322"/>
      <c r="AA569" s="322"/>
      <c r="AB569" s="322"/>
      <c r="AC569" s="322"/>
      <c r="AD569" s="322"/>
      <c r="AE569" s="322"/>
      <c r="AF569" s="322"/>
      <c r="AG569" s="322"/>
      <c r="AH569" s="322"/>
      <c r="AI569" s="322"/>
      <c r="AJ569" s="322"/>
      <c r="AK569" s="322"/>
      <c r="AL569" s="322"/>
      <c r="AM569" s="322"/>
      <c r="AN569" s="322"/>
      <c r="AO569" s="322"/>
      <c r="AP569" s="322"/>
      <c r="AQ569" s="322"/>
      <c r="AR569" s="322"/>
      <c r="AS569" s="322"/>
      <c r="AT569" s="322"/>
      <c r="AU569" s="322"/>
      <c r="AV569" s="322"/>
      <c r="AW569" s="322"/>
      <c r="AX569" s="322"/>
      <c r="AY569" s="322"/>
      <c r="AZ569" s="322"/>
      <c r="BA569" s="322"/>
      <c r="BB569" s="322"/>
      <c r="BC569" s="322"/>
      <c r="BD569" s="322"/>
      <c r="BE569" s="322"/>
      <c r="BF569" s="322"/>
      <c r="BG569" s="322"/>
      <c r="BH569" s="322"/>
      <c r="BI569" s="322"/>
      <c r="BJ569" s="322"/>
      <c r="BK569" s="322"/>
      <c r="BL569" s="322"/>
      <c r="BM569" s="322"/>
      <c r="BN569" s="322"/>
      <c r="BO569" s="322"/>
      <c r="BP569" s="322"/>
      <c r="BQ569" s="322"/>
      <c r="BR569" s="322"/>
      <c r="BS569" s="322"/>
      <c r="BT569" s="322"/>
      <c r="BU569" s="322"/>
      <c r="BV569" s="322"/>
      <c r="BW569" s="322"/>
      <c r="BX569" s="322"/>
      <c r="BY569" s="322"/>
      <c r="BZ569" s="322"/>
    </row>
    <row r="570" spans="1:78" ht="15" customHeight="1" x14ac:dyDescent="0.2">
      <c r="A570" s="313" t="str">
        <f t="shared" si="14"/>
        <v>DNV-T I - 11</v>
      </c>
      <c r="B570" s="313">
        <v>11</v>
      </c>
      <c r="E570" s="316" t="s">
        <v>740</v>
      </c>
      <c r="H570" s="322"/>
      <c r="I570" s="322"/>
      <c r="J570" s="322"/>
      <c r="K570" s="322"/>
      <c r="L570" s="322"/>
      <c r="M570" s="322"/>
      <c r="N570" s="322"/>
      <c r="O570" s="322"/>
      <c r="P570" s="322"/>
      <c r="Q570" s="322"/>
      <c r="R570" s="322"/>
      <c r="S570" s="322"/>
      <c r="T570" s="322"/>
      <c r="U570" s="322"/>
      <c r="V570" s="322"/>
      <c r="W570" s="322"/>
      <c r="X570" s="322"/>
      <c r="Y570" s="322"/>
      <c r="Z570" s="322"/>
      <c r="AA570" s="322"/>
      <c r="AB570" s="322"/>
      <c r="AC570" s="322"/>
      <c r="AD570" s="322"/>
      <c r="AE570" s="322"/>
      <c r="AF570" s="322"/>
      <c r="AG570" s="322"/>
      <c r="AH570" s="322"/>
      <c r="AI570" s="322"/>
      <c r="AJ570" s="322"/>
      <c r="AK570" s="322"/>
      <c r="AL570" s="322"/>
      <c r="AM570" s="322"/>
      <c r="AN570" s="322"/>
      <c r="AO570" s="322"/>
      <c r="AP570" s="322"/>
      <c r="AQ570" s="322"/>
      <c r="AR570" s="322"/>
      <c r="AS570" s="322"/>
      <c r="AT570" s="322"/>
      <c r="AU570" s="322"/>
      <c r="AV570" s="322"/>
      <c r="AW570" s="322"/>
      <c r="AX570" s="322"/>
      <c r="AY570" s="322"/>
      <c r="AZ570" s="322"/>
      <c r="BA570" s="322"/>
      <c r="BB570" s="322"/>
      <c r="BC570" s="322"/>
      <c r="BD570" s="322"/>
      <c r="BE570" s="322"/>
      <c r="BF570" s="322"/>
      <c r="BG570" s="322"/>
      <c r="BH570" s="322"/>
      <c r="BI570" s="322"/>
      <c r="BJ570" s="322"/>
      <c r="BK570" s="322"/>
      <c r="BL570" s="322"/>
      <c r="BM570" s="322"/>
      <c r="BN570" s="322"/>
      <c r="BO570" s="322"/>
      <c r="BP570" s="322"/>
      <c r="BQ570" s="322"/>
      <c r="BR570" s="322"/>
      <c r="BS570" s="322"/>
      <c r="BT570" s="322"/>
      <c r="BU570" s="322"/>
      <c r="BV570" s="322"/>
      <c r="BW570" s="322"/>
      <c r="BX570" s="322"/>
      <c r="BY570" s="322"/>
      <c r="BZ570" s="322"/>
    </row>
    <row r="571" spans="1:78" ht="15" customHeight="1" x14ac:dyDescent="0.2">
      <c r="A571" s="313" t="str">
        <f t="shared" si="14"/>
        <v>DNV-T I - 12</v>
      </c>
      <c r="B571" s="313">
        <v>12</v>
      </c>
      <c r="E571" s="316" t="s">
        <v>741</v>
      </c>
      <c r="H571" s="322"/>
      <c r="I571" s="322"/>
      <c r="J571" s="322"/>
      <c r="K571" s="322"/>
      <c r="L571" s="322"/>
      <c r="M571" s="322"/>
      <c r="N571" s="322"/>
      <c r="O571" s="322"/>
      <c r="P571" s="322"/>
      <c r="Q571" s="322"/>
      <c r="R571" s="322"/>
      <c r="S571" s="322"/>
      <c r="T571" s="322"/>
      <c r="U571" s="322"/>
      <c r="V571" s="322"/>
      <c r="W571" s="322"/>
      <c r="X571" s="322"/>
      <c r="Y571" s="322"/>
      <c r="Z571" s="322"/>
      <c r="AA571" s="322"/>
      <c r="AB571" s="322"/>
      <c r="AC571" s="322"/>
      <c r="AD571" s="322"/>
      <c r="AE571" s="322"/>
      <c r="AF571" s="322"/>
      <c r="AG571" s="322"/>
      <c r="AH571" s="322"/>
      <c r="AI571" s="322"/>
      <c r="AJ571" s="322"/>
      <c r="AK571" s="322"/>
      <c r="AL571" s="322"/>
      <c r="AM571" s="322"/>
      <c r="AN571" s="322"/>
      <c r="AO571" s="322"/>
      <c r="AP571" s="322"/>
      <c r="AQ571" s="322"/>
      <c r="AR571" s="322"/>
      <c r="AS571" s="322"/>
      <c r="AT571" s="322"/>
      <c r="AU571" s="322"/>
      <c r="AV571" s="322"/>
      <c r="AW571" s="322"/>
      <c r="AX571" s="322"/>
      <c r="AY571" s="322"/>
      <c r="AZ571" s="322"/>
      <c r="BA571" s="322"/>
      <c r="BB571" s="322"/>
      <c r="BC571" s="322"/>
      <c r="BD571" s="322"/>
      <c r="BE571" s="322"/>
      <c r="BF571" s="322"/>
      <c r="BG571" s="322"/>
      <c r="BH571" s="322"/>
      <c r="BI571" s="322"/>
      <c r="BJ571" s="322"/>
      <c r="BK571" s="322"/>
      <c r="BL571" s="322"/>
      <c r="BM571" s="322"/>
      <c r="BN571" s="322"/>
      <c r="BO571" s="322"/>
      <c r="BP571" s="322"/>
      <c r="BQ571" s="322"/>
      <c r="BR571" s="322"/>
      <c r="BS571" s="322"/>
      <c r="BT571" s="322"/>
      <c r="BU571" s="322"/>
      <c r="BV571" s="322"/>
      <c r="BW571" s="322"/>
      <c r="BX571" s="322"/>
      <c r="BY571" s="322"/>
      <c r="BZ571" s="322"/>
    </row>
    <row r="572" spans="1:78" ht="15" customHeight="1" x14ac:dyDescent="0.2">
      <c r="A572" s="313" t="str">
        <f t="shared" si="14"/>
        <v>DNV-T I - 13</v>
      </c>
      <c r="B572" s="313">
        <v>13</v>
      </c>
      <c r="E572" s="316" t="s">
        <v>742</v>
      </c>
      <c r="H572" s="322"/>
      <c r="I572" s="322"/>
      <c r="J572" s="322"/>
      <c r="K572" s="322"/>
      <c r="L572" s="322"/>
      <c r="M572" s="322"/>
      <c r="N572" s="322"/>
      <c r="O572" s="322"/>
      <c r="P572" s="322"/>
      <c r="Q572" s="322"/>
      <c r="R572" s="322"/>
      <c r="S572" s="322"/>
      <c r="T572" s="322"/>
      <c r="U572" s="322"/>
      <c r="V572" s="322"/>
      <c r="W572" s="322"/>
      <c r="X572" s="322"/>
      <c r="Y572" s="322"/>
      <c r="Z572" s="322"/>
      <c r="AA572" s="322"/>
      <c r="AB572" s="322"/>
      <c r="AC572" s="322"/>
      <c r="AD572" s="322"/>
      <c r="AE572" s="322"/>
      <c r="AF572" s="322"/>
      <c r="AG572" s="322"/>
      <c r="AH572" s="322"/>
      <c r="AI572" s="322"/>
      <c r="AJ572" s="322"/>
      <c r="AK572" s="322"/>
      <c r="AL572" s="322"/>
      <c r="AM572" s="322"/>
      <c r="AN572" s="322"/>
      <c r="AO572" s="322"/>
      <c r="AP572" s="322"/>
      <c r="AQ572" s="322"/>
      <c r="AR572" s="322"/>
      <c r="AS572" s="322"/>
      <c r="AT572" s="322"/>
      <c r="AU572" s="322"/>
      <c r="AV572" s="322"/>
      <c r="AW572" s="322"/>
      <c r="AX572" s="322"/>
      <c r="AY572" s="322"/>
      <c r="AZ572" s="322"/>
      <c r="BA572" s="322"/>
      <c r="BB572" s="322"/>
      <c r="BC572" s="322"/>
      <c r="BD572" s="322"/>
      <c r="BE572" s="322"/>
      <c r="BF572" s="322"/>
      <c r="BG572" s="322"/>
      <c r="BH572" s="322"/>
      <c r="BI572" s="322"/>
      <c r="BJ572" s="322"/>
      <c r="BK572" s="322"/>
      <c r="BL572" s="322"/>
      <c r="BM572" s="322"/>
      <c r="BN572" s="322"/>
      <c r="BO572" s="322"/>
      <c r="BP572" s="322"/>
      <c r="BQ572" s="322"/>
      <c r="BR572" s="322"/>
      <c r="BS572" s="322"/>
      <c r="BT572" s="322"/>
      <c r="BU572" s="322"/>
      <c r="BV572" s="322"/>
      <c r="BW572" s="322"/>
      <c r="BX572" s="322"/>
      <c r="BY572" s="322"/>
      <c r="BZ572" s="322"/>
    </row>
    <row r="573" spans="1:78" ht="15" customHeight="1" x14ac:dyDescent="0.2">
      <c r="A573" s="313" t="str">
        <f t="shared" si="14"/>
        <v>DNV-T I - 14</v>
      </c>
      <c r="B573" s="313">
        <v>14</v>
      </c>
      <c r="E573" s="316" t="s">
        <v>743</v>
      </c>
      <c r="H573" s="322"/>
      <c r="I573" s="322"/>
      <c r="J573" s="322"/>
      <c r="K573" s="322"/>
      <c r="L573" s="322"/>
      <c r="M573" s="322"/>
      <c r="N573" s="322"/>
      <c r="O573" s="322"/>
      <c r="P573" s="322"/>
      <c r="Q573" s="322"/>
      <c r="R573" s="322"/>
      <c r="S573" s="322"/>
      <c r="T573" s="322"/>
      <c r="U573" s="322"/>
      <c r="V573" s="322"/>
      <c r="W573" s="322"/>
      <c r="X573" s="322"/>
      <c r="Y573" s="322"/>
      <c r="Z573" s="322"/>
      <c r="AA573" s="322"/>
      <c r="AB573" s="322"/>
      <c r="AC573" s="322"/>
      <c r="AD573" s="322"/>
      <c r="AE573" s="322"/>
      <c r="AF573" s="322"/>
      <c r="AG573" s="322"/>
      <c r="AH573" s="322"/>
      <c r="AI573" s="322"/>
      <c r="AJ573" s="322"/>
      <c r="AK573" s="322"/>
      <c r="AL573" s="322"/>
      <c r="AM573" s="322"/>
      <c r="AN573" s="322"/>
      <c r="AO573" s="322"/>
      <c r="AP573" s="322"/>
      <c r="AQ573" s="322"/>
      <c r="AR573" s="322"/>
      <c r="AS573" s="322"/>
      <c r="AT573" s="322"/>
      <c r="AU573" s="322"/>
      <c r="AV573" s="322"/>
      <c r="AW573" s="322"/>
      <c r="AX573" s="322"/>
      <c r="AY573" s="322"/>
      <c r="AZ573" s="322"/>
      <c r="BA573" s="322"/>
      <c r="BB573" s="322"/>
      <c r="BC573" s="322"/>
      <c r="BD573" s="322"/>
      <c r="BE573" s="322"/>
      <c r="BF573" s="322"/>
      <c r="BG573" s="322"/>
      <c r="BH573" s="322"/>
      <c r="BI573" s="322"/>
      <c r="BJ573" s="322"/>
      <c r="BK573" s="322"/>
      <c r="BL573" s="322"/>
      <c r="BM573" s="322"/>
      <c r="BN573" s="322"/>
      <c r="BO573" s="322"/>
      <c r="BP573" s="322"/>
      <c r="BQ573" s="322"/>
      <c r="BR573" s="322"/>
      <c r="BS573" s="322"/>
      <c r="BT573" s="322"/>
      <c r="BU573" s="322"/>
      <c r="BV573" s="322"/>
      <c r="BW573" s="322"/>
      <c r="BX573" s="322"/>
      <c r="BY573" s="322"/>
      <c r="BZ573" s="322"/>
    </row>
    <row r="574" spans="1:78" ht="15" customHeight="1" x14ac:dyDescent="0.2">
      <c r="A574" s="313" t="str">
        <f t="shared" si="14"/>
        <v>DNV-T I - 15</v>
      </c>
      <c r="B574" s="313">
        <v>15</v>
      </c>
      <c r="E574" s="316" t="s">
        <v>744</v>
      </c>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322"/>
      <c r="AE574" s="322"/>
      <c r="AF574" s="322"/>
      <c r="AG574" s="322"/>
      <c r="AH574" s="322"/>
      <c r="AI574" s="322"/>
      <c r="AJ574" s="322"/>
      <c r="AK574" s="322"/>
      <c r="AL574" s="322"/>
      <c r="AM574" s="322"/>
      <c r="AN574" s="322"/>
      <c r="AO574" s="322"/>
      <c r="AP574" s="322"/>
      <c r="AQ574" s="322"/>
      <c r="AR574" s="322"/>
      <c r="AS574" s="322"/>
      <c r="AT574" s="322"/>
      <c r="AU574" s="322"/>
      <c r="AV574" s="322"/>
      <c r="AW574" s="322"/>
      <c r="AX574" s="322"/>
      <c r="AY574" s="322"/>
      <c r="AZ574" s="322"/>
      <c r="BA574" s="322"/>
      <c r="BB574" s="322"/>
      <c r="BC574" s="322"/>
      <c r="BD574" s="322"/>
      <c r="BE574" s="322"/>
      <c r="BF574" s="322"/>
      <c r="BG574" s="322"/>
      <c r="BH574" s="322"/>
      <c r="BI574" s="322"/>
      <c r="BJ574" s="322"/>
      <c r="BK574" s="322"/>
      <c r="BL574" s="322"/>
      <c r="BM574" s="322"/>
      <c r="BN574" s="322"/>
      <c r="BO574" s="322"/>
      <c r="BP574" s="322"/>
      <c r="BQ574" s="322"/>
      <c r="BR574" s="322"/>
      <c r="BS574" s="322"/>
      <c r="BT574" s="322"/>
      <c r="BU574" s="322"/>
      <c r="BV574" s="322"/>
      <c r="BW574" s="322"/>
      <c r="BX574" s="322"/>
      <c r="BY574" s="322"/>
      <c r="BZ574" s="322"/>
    </row>
    <row r="575" spans="1:78" ht="15" customHeight="1" x14ac:dyDescent="0.2">
      <c r="A575" s="313" t="str">
        <f t="shared" si="14"/>
        <v>DNV-T I - 16</v>
      </c>
      <c r="B575" s="313">
        <v>16</v>
      </c>
      <c r="E575" s="316" t="s">
        <v>745</v>
      </c>
      <c r="H575" s="322"/>
      <c r="I575" s="322"/>
      <c r="J575" s="322"/>
      <c r="K575" s="322"/>
      <c r="L575" s="322"/>
      <c r="M575" s="322"/>
      <c r="N575" s="322"/>
      <c r="O575" s="322"/>
      <c r="P575" s="322"/>
      <c r="Q575" s="322"/>
      <c r="R575" s="322"/>
      <c r="S575" s="322"/>
      <c r="T575" s="322"/>
      <c r="U575" s="322"/>
      <c r="V575" s="322"/>
      <c r="W575" s="322"/>
      <c r="X575" s="322"/>
      <c r="Y575" s="322"/>
      <c r="Z575" s="322"/>
      <c r="AA575" s="322"/>
      <c r="AB575" s="322"/>
      <c r="AC575" s="322"/>
      <c r="AD575" s="322"/>
      <c r="AE575" s="322"/>
      <c r="AF575" s="322"/>
      <c r="AG575" s="322"/>
      <c r="AH575" s="322"/>
      <c r="AI575" s="322"/>
      <c r="AJ575" s="322"/>
      <c r="AK575" s="322"/>
      <c r="AL575" s="322"/>
      <c r="AM575" s="322"/>
      <c r="AN575" s="322"/>
      <c r="AO575" s="322"/>
      <c r="AP575" s="322"/>
      <c r="AQ575" s="322"/>
      <c r="AR575" s="322"/>
      <c r="AS575" s="322"/>
      <c r="AT575" s="322"/>
      <c r="AU575" s="322"/>
      <c r="AV575" s="322"/>
      <c r="AW575" s="322"/>
      <c r="AX575" s="322"/>
      <c r="AY575" s="322"/>
      <c r="AZ575" s="322"/>
      <c r="BA575" s="322"/>
      <c r="BB575" s="322"/>
      <c r="BC575" s="322"/>
      <c r="BD575" s="322"/>
      <c r="BE575" s="322"/>
      <c r="BF575" s="322"/>
      <c r="BG575" s="322"/>
      <c r="BH575" s="322"/>
      <c r="BI575" s="322"/>
      <c r="BJ575" s="322"/>
      <c r="BK575" s="322"/>
      <c r="BL575" s="322"/>
      <c r="BM575" s="322"/>
      <c r="BN575" s="322"/>
      <c r="BO575" s="322"/>
      <c r="BP575" s="322"/>
      <c r="BQ575" s="322"/>
      <c r="BR575" s="322"/>
      <c r="BS575" s="322"/>
      <c r="BT575" s="322"/>
      <c r="BU575" s="322"/>
      <c r="BV575" s="322"/>
      <c r="BW575" s="322"/>
      <c r="BX575" s="322"/>
      <c r="BY575" s="322"/>
      <c r="BZ575" s="322"/>
    </row>
    <row r="576" spans="1:78" ht="15" customHeight="1" x14ac:dyDescent="0.2">
      <c r="A576" s="313" t="str">
        <f t="shared" si="14"/>
        <v>DNV-T I - 17</v>
      </c>
      <c r="B576" s="313">
        <v>17</v>
      </c>
      <c r="E576" s="316" t="s">
        <v>746</v>
      </c>
      <c r="H576" s="322"/>
      <c r="I576" s="322"/>
      <c r="J576" s="322"/>
      <c r="K576" s="322"/>
      <c r="L576" s="322"/>
      <c r="M576" s="322"/>
      <c r="N576" s="322"/>
      <c r="O576" s="322"/>
      <c r="P576" s="322"/>
      <c r="Q576" s="322"/>
      <c r="R576" s="322"/>
      <c r="S576" s="322"/>
      <c r="T576" s="322"/>
      <c r="U576" s="322"/>
      <c r="V576" s="322"/>
      <c r="W576" s="322"/>
      <c r="X576" s="322"/>
      <c r="Y576" s="322"/>
      <c r="Z576" s="322"/>
      <c r="AA576" s="322"/>
      <c r="AB576" s="322"/>
      <c r="AC576" s="322"/>
      <c r="AD576" s="322"/>
      <c r="AE576" s="322"/>
      <c r="AF576" s="322"/>
      <c r="AG576" s="322"/>
      <c r="AH576" s="322"/>
      <c r="AI576" s="322"/>
      <c r="AJ576" s="322"/>
      <c r="AK576" s="322"/>
      <c r="AL576" s="322"/>
      <c r="AM576" s="322"/>
      <c r="AN576" s="322"/>
      <c r="AO576" s="322"/>
      <c r="AP576" s="322"/>
      <c r="AQ576" s="322"/>
      <c r="AR576" s="322"/>
      <c r="AS576" s="322"/>
      <c r="AT576" s="322"/>
      <c r="AU576" s="322"/>
      <c r="AV576" s="322"/>
      <c r="AW576" s="322"/>
      <c r="AX576" s="322"/>
      <c r="AY576" s="322"/>
      <c r="AZ576" s="322"/>
      <c r="BA576" s="322"/>
      <c r="BB576" s="322"/>
      <c r="BC576" s="322"/>
      <c r="BD576" s="322"/>
      <c r="BE576" s="322"/>
      <c r="BF576" s="322"/>
      <c r="BG576" s="322"/>
      <c r="BH576" s="322"/>
      <c r="BI576" s="322"/>
      <c r="BJ576" s="322"/>
      <c r="BK576" s="322"/>
      <c r="BL576" s="322"/>
      <c r="BM576" s="322"/>
      <c r="BN576" s="322"/>
      <c r="BO576" s="322"/>
      <c r="BP576" s="322"/>
      <c r="BQ576" s="322"/>
      <c r="BR576" s="322"/>
      <c r="BS576" s="322"/>
      <c r="BT576" s="322"/>
      <c r="BU576" s="322"/>
      <c r="BV576" s="322"/>
      <c r="BW576" s="322"/>
      <c r="BX576" s="322"/>
      <c r="BY576" s="322"/>
      <c r="BZ576" s="322"/>
    </row>
    <row r="577" spans="1:78" ht="15" customHeight="1" x14ac:dyDescent="0.2">
      <c r="A577" s="313" t="str">
        <f t="shared" si="14"/>
        <v>DNV-T I - 18</v>
      </c>
      <c r="B577" s="313">
        <v>18</v>
      </c>
      <c r="E577" s="316" t="s">
        <v>747</v>
      </c>
      <c r="H577" s="322"/>
      <c r="I577" s="322"/>
      <c r="J577" s="322"/>
      <c r="K577" s="322"/>
      <c r="L577" s="322"/>
      <c r="M577" s="322"/>
      <c r="N577" s="322"/>
      <c r="O577" s="322"/>
      <c r="P577" s="322"/>
      <c r="Q577" s="322"/>
      <c r="R577" s="322"/>
      <c r="S577" s="322"/>
      <c r="T577" s="322"/>
      <c r="U577" s="322"/>
      <c r="V577" s="322"/>
      <c r="W577" s="322"/>
      <c r="X577" s="322"/>
      <c r="Y577" s="322"/>
      <c r="Z577" s="322"/>
      <c r="AA577" s="322"/>
      <c r="AB577" s="322"/>
      <c r="AC577" s="322"/>
      <c r="AD577" s="322"/>
      <c r="AE577" s="322"/>
      <c r="AF577" s="322"/>
      <c r="AG577" s="322"/>
      <c r="AH577" s="322"/>
      <c r="AI577" s="322"/>
      <c r="AJ577" s="322"/>
      <c r="AK577" s="322"/>
      <c r="AL577" s="322"/>
      <c r="AM577" s="322"/>
      <c r="AN577" s="322"/>
      <c r="AO577" s="322"/>
      <c r="AP577" s="322"/>
      <c r="AQ577" s="322"/>
      <c r="AR577" s="322"/>
      <c r="AS577" s="322"/>
      <c r="AT577" s="322"/>
      <c r="AU577" s="322"/>
      <c r="AV577" s="322"/>
      <c r="AW577" s="322"/>
      <c r="AX577" s="322"/>
      <c r="AY577" s="322"/>
      <c r="AZ577" s="322"/>
      <c r="BA577" s="322"/>
      <c r="BB577" s="322"/>
      <c r="BC577" s="322"/>
      <c r="BD577" s="322"/>
      <c r="BE577" s="322"/>
      <c r="BF577" s="322"/>
      <c r="BG577" s="322"/>
      <c r="BH577" s="322"/>
      <c r="BI577" s="322"/>
      <c r="BJ577" s="322"/>
      <c r="BK577" s="322"/>
      <c r="BL577" s="322"/>
      <c r="BM577" s="322"/>
      <c r="BN577" s="322"/>
      <c r="BO577" s="322"/>
      <c r="BP577" s="322"/>
      <c r="BQ577" s="322"/>
      <c r="BR577" s="322"/>
      <c r="BS577" s="322"/>
      <c r="BT577" s="322"/>
      <c r="BU577" s="322"/>
      <c r="BV577" s="322"/>
      <c r="BW577" s="322"/>
      <c r="BX577" s="322"/>
      <c r="BY577" s="322"/>
      <c r="BZ577" s="322"/>
    </row>
    <row r="578" spans="1:78" ht="15" customHeight="1" x14ac:dyDescent="0.2">
      <c r="A578" s="313" t="str">
        <f t="shared" si="14"/>
        <v>DNV-T I - 19</v>
      </c>
      <c r="B578" s="313">
        <v>19</v>
      </c>
      <c r="E578" s="316" t="s">
        <v>748</v>
      </c>
      <c r="H578" s="322"/>
      <c r="I578" s="322"/>
      <c r="J578" s="322"/>
      <c r="K578" s="322"/>
      <c r="L578" s="322"/>
      <c r="M578" s="322"/>
      <c r="N578" s="322"/>
      <c r="O578" s="322"/>
      <c r="P578" s="322"/>
      <c r="Q578" s="322"/>
      <c r="R578" s="322"/>
      <c r="S578" s="322"/>
      <c r="T578" s="322"/>
      <c r="U578" s="322"/>
      <c r="V578" s="322"/>
      <c r="W578" s="322"/>
      <c r="X578" s="322"/>
      <c r="Y578" s="322"/>
      <c r="Z578" s="322"/>
      <c r="AA578" s="322"/>
      <c r="AB578" s="322"/>
      <c r="AC578" s="322"/>
      <c r="AD578" s="322"/>
      <c r="AE578" s="322"/>
      <c r="AF578" s="322"/>
      <c r="AG578" s="322"/>
      <c r="AH578" s="322"/>
      <c r="AI578" s="322"/>
      <c r="AJ578" s="322"/>
      <c r="AK578" s="322"/>
      <c r="AL578" s="322"/>
      <c r="AM578" s="322"/>
      <c r="AN578" s="322"/>
      <c r="AO578" s="322"/>
      <c r="AP578" s="322"/>
      <c r="AQ578" s="322"/>
      <c r="AR578" s="322"/>
      <c r="AS578" s="322"/>
      <c r="AT578" s="322"/>
      <c r="AU578" s="322"/>
      <c r="AV578" s="322"/>
      <c r="AW578" s="322"/>
      <c r="AX578" s="322"/>
      <c r="AY578" s="322"/>
      <c r="AZ578" s="322"/>
      <c r="BA578" s="322"/>
      <c r="BB578" s="322"/>
      <c r="BC578" s="322"/>
      <c r="BD578" s="322"/>
      <c r="BE578" s="322"/>
      <c r="BF578" s="322"/>
      <c r="BG578" s="322"/>
      <c r="BH578" s="322"/>
      <c r="BI578" s="322"/>
      <c r="BJ578" s="322"/>
      <c r="BK578" s="322"/>
      <c r="BL578" s="322"/>
      <c r="BM578" s="322"/>
      <c r="BN578" s="322"/>
      <c r="BO578" s="322"/>
      <c r="BP578" s="322"/>
      <c r="BQ578" s="322"/>
      <c r="BR578" s="322"/>
      <c r="BS578" s="322"/>
      <c r="BT578" s="322"/>
      <c r="BU578" s="322"/>
      <c r="BV578" s="322"/>
      <c r="BW578" s="322"/>
      <c r="BX578" s="322"/>
      <c r="BY578" s="322"/>
      <c r="BZ578" s="322"/>
    </row>
    <row r="579" spans="1:78" ht="15" customHeight="1" x14ac:dyDescent="0.2">
      <c r="A579" s="313" t="str">
        <f t="shared" si="14"/>
        <v>DNV-T I - 20</v>
      </c>
      <c r="B579" s="313">
        <v>20</v>
      </c>
      <c r="E579" s="316" t="s">
        <v>749</v>
      </c>
      <c r="H579" s="322"/>
      <c r="I579" s="322"/>
      <c r="J579" s="322"/>
      <c r="K579" s="322"/>
      <c r="L579" s="322"/>
      <c r="M579" s="322"/>
      <c r="N579" s="322"/>
      <c r="O579" s="322"/>
      <c r="P579" s="322"/>
      <c r="Q579" s="322"/>
      <c r="R579" s="322"/>
      <c r="S579" s="322"/>
      <c r="T579" s="322"/>
      <c r="U579" s="322"/>
      <c r="V579" s="322"/>
      <c r="W579" s="322"/>
      <c r="X579" s="322"/>
      <c r="Y579" s="322"/>
      <c r="Z579" s="322"/>
      <c r="AA579" s="322"/>
      <c r="AB579" s="322"/>
      <c r="AC579" s="322"/>
      <c r="AD579" s="322"/>
      <c r="AE579" s="322"/>
      <c r="AF579" s="322"/>
      <c r="AG579" s="322"/>
      <c r="AH579" s="322"/>
      <c r="AI579" s="322"/>
      <c r="AJ579" s="322"/>
      <c r="AK579" s="322"/>
      <c r="AL579" s="322"/>
      <c r="AM579" s="322"/>
      <c r="AN579" s="322"/>
      <c r="AO579" s="322"/>
      <c r="AP579" s="322"/>
      <c r="AQ579" s="322"/>
      <c r="AR579" s="322"/>
      <c r="AS579" s="322"/>
      <c r="AT579" s="322"/>
      <c r="AU579" s="322"/>
      <c r="AV579" s="322"/>
      <c r="AW579" s="322"/>
      <c r="AX579" s="322"/>
      <c r="AY579" s="322"/>
      <c r="AZ579" s="322"/>
      <c r="BA579" s="322"/>
      <c r="BB579" s="322"/>
      <c r="BC579" s="322"/>
      <c r="BD579" s="322"/>
      <c r="BE579" s="322"/>
      <c r="BF579" s="322"/>
      <c r="BG579" s="322"/>
      <c r="BH579" s="322"/>
      <c r="BI579" s="322"/>
      <c r="BJ579" s="322"/>
      <c r="BK579" s="322"/>
      <c r="BL579" s="322"/>
      <c r="BM579" s="322"/>
      <c r="BN579" s="322"/>
      <c r="BO579" s="322"/>
      <c r="BP579" s="322"/>
      <c r="BQ579" s="322"/>
      <c r="BR579" s="322"/>
      <c r="BS579" s="322"/>
      <c r="BT579" s="322"/>
      <c r="BU579" s="322"/>
      <c r="BV579" s="322"/>
      <c r="BW579" s="322"/>
      <c r="BX579" s="322"/>
      <c r="BY579" s="322"/>
      <c r="BZ579" s="322"/>
    </row>
    <row r="580" spans="1:78" ht="15" customHeight="1" x14ac:dyDescent="0.2">
      <c r="A580" s="313" t="str">
        <f t="shared" si="14"/>
        <v>DNV-T I - 21</v>
      </c>
      <c r="B580" s="313">
        <v>21</v>
      </c>
      <c r="E580" s="316" t="s">
        <v>750</v>
      </c>
      <c r="H580" s="322"/>
      <c r="I580" s="322"/>
      <c r="J580" s="322"/>
      <c r="K580" s="322"/>
      <c r="L580" s="322"/>
      <c r="M580" s="322"/>
      <c r="N580" s="322"/>
      <c r="O580" s="322"/>
      <c r="P580" s="322"/>
      <c r="Q580" s="322"/>
      <c r="R580" s="322"/>
      <c r="S580" s="322"/>
      <c r="T580" s="322"/>
      <c r="U580" s="322"/>
      <c r="V580" s="322"/>
      <c r="W580" s="322"/>
      <c r="X580" s="322"/>
      <c r="Y580" s="322"/>
      <c r="Z580" s="322"/>
      <c r="AA580" s="322"/>
      <c r="AB580" s="322"/>
      <c r="AC580" s="322"/>
      <c r="AD580" s="322"/>
      <c r="AE580" s="322"/>
      <c r="AF580" s="322"/>
      <c r="AG580" s="322"/>
      <c r="AH580" s="322"/>
      <c r="AI580" s="322"/>
      <c r="AJ580" s="322"/>
      <c r="AK580" s="322"/>
      <c r="AL580" s="322"/>
      <c r="AM580" s="322"/>
      <c r="AN580" s="322"/>
      <c r="AO580" s="322"/>
      <c r="AP580" s="322"/>
      <c r="AQ580" s="322"/>
      <c r="AR580" s="322"/>
      <c r="AS580" s="322"/>
      <c r="AT580" s="322"/>
      <c r="AU580" s="322"/>
      <c r="AV580" s="322"/>
      <c r="AW580" s="322"/>
      <c r="AX580" s="322"/>
      <c r="AY580" s="322"/>
      <c r="AZ580" s="322"/>
      <c r="BA580" s="322"/>
      <c r="BB580" s="322"/>
      <c r="BC580" s="322"/>
      <c r="BD580" s="322"/>
      <c r="BE580" s="322"/>
      <c r="BF580" s="322"/>
      <c r="BG580" s="322"/>
      <c r="BH580" s="322"/>
      <c r="BI580" s="322"/>
      <c r="BJ580" s="322"/>
      <c r="BK580" s="322"/>
      <c r="BL580" s="322"/>
      <c r="BM580" s="322"/>
      <c r="BN580" s="322"/>
      <c r="BO580" s="322"/>
      <c r="BP580" s="322"/>
      <c r="BQ580" s="322"/>
      <c r="BR580" s="322"/>
      <c r="BS580" s="322"/>
      <c r="BT580" s="322"/>
      <c r="BU580" s="322"/>
      <c r="BV580" s="322"/>
      <c r="BW580" s="322"/>
      <c r="BX580" s="322"/>
      <c r="BY580" s="322"/>
      <c r="BZ580" s="322"/>
    </row>
    <row r="581" spans="1:78" ht="15" customHeight="1" x14ac:dyDescent="0.2">
      <c r="A581" s="313" t="str">
        <f t="shared" si="14"/>
        <v>DNV-T I - 22</v>
      </c>
      <c r="B581" s="313">
        <v>22</v>
      </c>
      <c r="E581" s="316" t="s">
        <v>751</v>
      </c>
      <c r="H581" s="322"/>
      <c r="I581" s="322"/>
      <c r="J581" s="322"/>
      <c r="K581" s="322"/>
      <c r="L581" s="322"/>
      <c r="M581" s="322"/>
      <c r="N581" s="322"/>
      <c r="O581" s="322"/>
      <c r="P581" s="322"/>
      <c r="Q581" s="322"/>
      <c r="R581" s="322"/>
      <c r="S581" s="322"/>
      <c r="T581" s="322"/>
      <c r="U581" s="322"/>
      <c r="V581" s="322"/>
      <c r="W581" s="322"/>
      <c r="X581" s="322"/>
      <c r="Y581" s="322"/>
      <c r="Z581" s="322"/>
      <c r="AA581" s="322"/>
      <c r="AB581" s="322"/>
      <c r="AC581" s="322"/>
      <c r="AD581" s="322"/>
      <c r="AE581" s="322"/>
      <c r="AF581" s="322"/>
      <c r="AG581" s="322"/>
      <c r="AH581" s="322"/>
      <c r="AI581" s="322"/>
      <c r="AJ581" s="322"/>
      <c r="AK581" s="322"/>
      <c r="AL581" s="322"/>
      <c r="AM581" s="322"/>
      <c r="AN581" s="322"/>
      <c r="AO581" s="322"/>
      <c r="AP581" s="322"/>
      <c r="AQ581" s="322"/>
      <c r="AR581" s="322"/>
      <c r="AS581" s="322"/>
      <c r="AT581" s="322"/>
      <c r="AU581" s="322"/>
      <c r="AV581" s="322"/>
      <c r="AW581" s="322"/>
      <c r="AX581" s="322"/>
      <c r="AY581" s="322"/>
      <c r="AZ581" s="322"/>
      <c r="BA581" s="322"/>
      <c r="BB581" s="322"/>
      <c r="BC581" s="322"/>
      <c r="BD581" s="322"/>
      <c r="BE581" s="322"/>
      <c r="BF581" s="322"/>
      <c r="BG581" s="322"/>
      <c r="BH581" s="322"/>
      <c r="BI581" s="322"/>
      <c r="BJ581" s="322"/>
      <c r="BK581" s="322"/>
      <c r="BL581" s="322"/>
      <c r="BM581" s="322"/>
      <c r="BN581" s="322"/>
      <c r="BO581" s="322"/>
      <c r="BP581" s="322"/>
      <c r="BQ581" s="322"/>
      <c r="BR581" s="322"/>
      <c r="BS581" s="322"/>
      <c r="BT581" s="322"/>
      <c r="BU581" s="322"/>
      <c r="BV581" s="322"/>
      <c r="BW581" s="322"/>
      <c r="BX581" s="322"/>
      <c r="BY581" s="322"/>
      <c r="BZ581" s="322"/>
    </row>
    <row r="582" spans="1:78" ht="15" customHeight="1" x14ac:dyDescent="0.2">
      <c r="A582" s="313" t="str">
        <f t="shared" si="14"/>
        <v>DNV-T I - 23</v>
      </c>
      <c r="B582" s="313">
        <v>23</v>
      </c>
      <c r="E582" s="316" t="s">
        <v>752</v>
      </c>
      <c r="H582" s="322"/>
      <c r="I582" s="322"/>
      <c r="J582" s="322"/>
      <c r="K582" s="322"/>
      <c r="L582" s="322"/>
      <c r="M582" s="322"/>
      <c r="N582" s="322"/>
      <c r="O582" s="322"/>
      <c r="P582" s="322"/>
      <c r="Q582" s="322"/>
      <c r="R582" s="322"/>
      <c r="S582" s="322"/>
      <c r="T582" s="322"/>
      <c r="U582" s="322"/>
      <c r="V582" s="322"/>
      <c r="W582" s="322"/>
      <c r="X582" s="322"/>
      <c r="Y582" s="322"/>
      <c r="Z582" s="322"/>
      <c r="AA582" s="322"/>
      <c r="AB582" s="322"/>
      <c r="AC582" s="322"/>
      <c r="AD582" s="322"/>
      <c r="AE582" s="322"/>
      <c r="AF582" s="322"/>
      <c r="AG582" s="322"/>
      <c r="AH582" s="322"/>
      <c r="AI582" s="322"/>
      <c r="AJ582" s="322"/>
      <c r="AK582" s="322"/>
      <c r="AL582" s="322"/>
      <c r="AM582" s="322"/>
      <c r="AN582" s="322"/>
      <c r="AO582" s="322"/>
      <c r="AP582" s="322"/>
      <c r="AQ582" s="322"/>
      <c r="AR582" s="322"/>
      <c r="AS582" s="322"/>
      <c r="AT582" s="322"/>
      <c r="AU582" s="322"/>
      <c r="AV582" s="322"/>
      <c r="AW582" s="322"/>
      <c r="AX582" s="322"/>
      <c r="AY582" s="322"/>
      <c r="AZ582" s="322"/>
      <c r="BA582" s="322"/>
      <c r="BB582" s="322"/>
      <c r="BC582" s="322"/>
      <c r="BD582" s="322"/>
      <c r="BE582" s="322"/>
      <c r="BF582" s="322"/>
      <c r="BG582" s="322"/>
      <c r="BH582" s="322"/>
      <c r="BI582" s="322"/>
      <c r="BJ582" s="322"/>
      <c r="BK582" s="322"/>
      <c r="BL582" s="322"/>
      <c r="BM582" s="322"/>
      <c r="BN582" s="322"/>
      <c r="BO582" s="322"/>
      <c r="BP582" s="322"/>
      <c r="BQ582" s="322"/>
      <c r="BR582" s="322"/>
      <c r="BS582" s="322"/>
      <c r="BT582" s="322"/>
      <c r="BU582" s="322"/>
      <c r="BV582" s="322"/>
      <c r="BW582" s="322"/>
      <c r="BX582" s="322"/>
      <c r="BY582" s="322"/>
      <c r="BZ582" s="322"/>
    </row>
    <row r="583" spans="1:78" ht="15" customHeight="1" x14ac:dyDescent="0.2">
      <c r="A583" s="313" t="str">
        <f t="shared" si="14"/>
        <v>DNV-T I - 24</v>
      </c>
      <c r="B583" s="313">
        <v>24</v>
      </c>
      <c r="E583" s="316" t="s">
        <v>753</v>
      </c>
      <c r="H583" s="322"/>
      <c r="I583" s="322"/>
      <c r="J583" s="322"/>
      <c r="K583" s="322"/>
      <c r="L583" s="322"/>
      <c r="M583" s="322"/>
      <c r="N583" s="322"/>
      <c r="O583" s="322"/>
      <c r="P583" s="322"/>
      <c r="Q583" s="322"/>
      <c r="R583" s="322"/>
      <c r="S583" s="322"/>
      <c r="T583" s="322"/>
      <c r="U583" s="322"/>
      <c r="V583" s="322"/>
      <c r="W583" s="322"/>
      <c r="X583" s="322"/>
      <c r="Y583" s="322"/>
      <c r="Z583" s="322"/>
      <c r="AA583" s="322"/>
      <c r="AB583" s="322"/>
      <c r="AC583" s="322"/>
      <c r="AD583" s="322"/>
      <c r="AE583" s="322"/>
      <c r="AF583" s="322"/>
      <c r="AG583" s="322"/>
      <c r="AH583" s="322"/>
      <c r="AI583" s="322"/>
      <c r="AJ583" s="322"/>
      <c r="AK583" s="322"/>
      <c r="AL583" s="322"/>
      <c r="AM583" s="322"/>
      <c r="AN583" s="322"/>
      <c r="AO583" s="322"/>
      <c r="AP583" s="322"/>
      <c r="AQ583" s="322"/>
      <c r="AR583" s="322"/>
      <c r="AS583" s="322"/>
      <c r="AT583" s="322"/>
      <c r="AU583" s="322"/>
      <c r="AV583" s="322"/>
      <c r="AW583" s="322"/>
      <c r="AX583" s="322"/>
      <c r="AY583" s="322"/>
      <c r="AZ583" s="322"/>
      <c r="BA583" s="322"/>
      <c r="BB583" s="322"/>
      <c r="BC583" s="322"/>
      <c r="BD583" s="322"/>
      <c r="BE583" s="322"/>
      <c r="BF583" s="322"/>
      <c r="BG583" s="322"/>
      <c r="BH583" s="322"/>
      <c r="BI583" s="322"/>
      <c r="BJ583" s="322"/>
      <c r="BK583" s="322"/>
      <c r="BL583" s="322"/>
      <c r="BM583" s="322"/>
      <c r="BN583" s="322"/>
      <c r="BO583" s="322"/>
      <c r="BP583" s="322"/>
      <c r="BQ583" s="322"/>
      <c r="BR583" s="322"/>
      <c r="BS583" s="322"/>
      <c r="BT583" s="322"/>
      <c r="BU583" s="322"/>
      <c r="BV583" s="322"/>
      <c r="BW583" s="322"/>
      <c r="BX583" s="322"/>
      <c r="BY583" s="322"/>
      <c r="BZ583" s="322"/>
    </row>
    <row r="584" spans="1:78" ht="15" customHeight="1" x14ac:dyDescent="0.2">
      <c r="A584" s="313" t="str">
        <f t="shared" si="14"/>
        <v>DNV-T I - 25</v>
      </c>
      <c r="B584" s="313">
        <v>25</v>
      </c>
      <c r="E584" s="316" t="s">
        <v>754</v>
      </c>
      <c r="H584" s="322"/>
      <c r="I584" s="322"/>
      <c r="J584" s="322"/>
      <c r="K584" s="322"/>
      <c r="L584" s="322"/>
      <c r="M584" s="322"/>
      <c r="N584" s="322"/>
      <c r="O584" s="322"/>
      <c r="P584" s="322"/>
      <c r="Q584" s="322"/>
      <c r="R584" s="322"/>
      <c r="S584" s="322"/>
      <c r="T584" s="322"/>
      <c r="U584" s="322"/>
      <c r="V584" s="322"/>
      <c r="W584" s="322"/>
      <c r="X584" s="322"/>
      <c r="Y584" s="322"/>
      <c r="Z584" s="322"/>
      <c r="AA584" s="322"/>
      <c r="AB584" s="322"/>
      <c r="AC584" s="322"/>
      <c r="AD584" s="322"/>
      <c r="AE584" s="322"/>
      <c r="AF584" s="322"/>
      <c r="AG584" s="322"/>
      <c r="AH584" s="322"/>
      <c r="AI584" s="322"/>
      <c r="AJ584" s="322"/>
      <c r="AK584" s="322"/>
      <c r="AL584" s="322"/>
      <c r="AM584" s="322"/>
      <c r="AN584" s="322"/>
      <c r="AO584" s="322"/>
      <c r="AP584" s="322"/>
      <c r="AQ584" s="322"/>
      <c r="AR584" s="322"/>
      <c r="AS584" s="322"/>
      <c r="AT584" s="322"/>
      <c r="AU584" s="322"/>
      <c r="AV584" s="322"/>
      <c r="AW584" s="322"/>
      <c r="AX584" s="322"/>
      <c r="AY584" s="322"/>
      <c r="AZ584" s="322"/>
      <c r="BA584" s="322"/>
      <c r="BB584" s="322"/>
      <c r="BC584" s="322"/>
      <c r="BD584" s="322"/>
      <c r="BE584" s="322"/>
      <c r="BF584" s="322"/>
      <c r="BG584" s="322"/>
      <c r="BH584" s="322"/>
      <c r="BI584" s="322"/>
      <c r="BJ584" s="322"/>
      <c r="BK584" s="322"/>
      <c r="BL584" s="322"/>
      <c r="BM584" s="322"/>
      <c r="BN584" s="322"/>
      <c r="BO584" s="322"/>
      <c r="BP584" s="322"/>
      <c r="BQ584" s="322"/>
      <c r="BR584" s="322"/>
      <c r="BS584" s="322"/>
      <c r="BT584" s="322"/>
      <c r="BU584" s="322"/>
      <c r="BV584" s="322"/>
      <c r="BW584" s="322"/>
      <c r="BX584" s="322"/>
      <c r="BY584" s="322"/>
      <c r="BZ584" s="322"/>
    </row>
    <row r="585" spans="1:78" ht="15" customHeight="1" x14ac:dyDescent="0.2">
      <c r="A585" s="313" t="str">
        <f t="shared" si="14"/>
        <v>DNV-T I - 26</v>
      </c>
      <c r="B585" s="313">
        <v>26</v>
      </c>
      <c r="E585" s="316" t="s">
        <v>755</v>
      </c>
      <c r="H585" s="322"/>
      <c r="I585" s="322"/>
      <c r="J585" s="322"/>
      <c r="K585" s="322"/>
      <c r="L585" s="322"/>
      <c r="M585" s="322"/>
      <c r="N585" s="322"/>
      <c r="O585" s="322"/>
      <c r="P585" s="322"/>
      <c r="Q585" s="322"/>
      <c r="R585" s="322"/>
      <c r="S585" s="322"/>
      <c r="T585" s="322"/>
      <c r="U585" s="322"/>
      <c r="V585" s="322"/>
      <c r="W585" s="322"/>
      <c r="X585" s="322"/>
      <c r="Y585" s="322"/>
      <c r="Z585" s="322"/>
      <c r="AA585" s="322"/>
      <c r="AB585" s="322"/>
      <c r="AC585" s="322"/>
      <c r="AD585" s="322"/>
      <c r="AE585" s="322"/>
      <c r="AF585" s="322"/>
      <c r="AG585" s="322"/>
      <c r="AH585" s="322"/>
      <c r="AI585" s="322"/>
      <c r="AJ585" s="322"/>
      <c r="AK585" s="322"/>
      <c r="AL585" s="322"/>
      <c r="AM585" s="322"/>
      <c r="AN585" s="322"/>
      <c r="AO585" s="322"/>
      <c r="AP585" s="322"/>
      <c r="AQ585" s="322"/>
      <c r="AR585" s="322"/>
      <c r="AS585" s="322"/>
      <c r="AT585" s="322"/>
      <c r="AU585" s="322"/>
      <c r="AV585" s="322"/>
      <c r="AW585" s="322"/>
      <c r="AX585" s="322"/>
      <c r="AY585" s="322"/>
      <c r="AZ585" s="322"/>
      <c r="BA585" s="322"/>
      <c r="BB585" s="322"/>
      <c r="BC585" s="322"/>
      <c r="BD585" s="322"/>
      <c r="BE585" s="322"/>
      <c r="BF585" s="322"/>
      <c r="BG585" s="322"/>
      <c r="BH585" s="322"/>
      <c r="BI585" s="322"/>
      <c r="BJ585" s="322"/>
      <c r="BK585" s="322"/>
      <c r="BL585" s="322"/>
      <c r="BM585" s="322"/>
      <c r="BN585" s="322"/>
      <c r="BO585" s="322"/>
      <c r="BP585" s="322"/>
      <c r="BQ585" s="322"/>
      <c r="BR585" s="322"/>
      <c r="BS585" s="322"/>
      <c r="BT585" s="322"/>
      <c r="BU585" s="322"/>
      <c r="BV585" s="322"/>
      <c r="BW585" s="322"/>
      <c r="BX585" s="322"/>
      <c r="BY585" s="322"/>
      <c r="BZ585" s="322"/>
    </row>
    <row r="586" spans="1:78" ht="15" customHeight="1" x14ac:dyDescent="0.2">
      <c r="A586" s="313" t="str">
        <f t="shared" si="14"/>
        <v>DNV-T I - 27</v>
      </c>
      <c r="B586" s="313">
        <v>27</v>
      </c>
      <c r="E586" s="316" t="s">
        <v>756</v>
      </c>
      <c r="H586" s="322"/>
      <c r="I586" s="322"/>
      <c r="J586" s="322"/>
      <c r="K586" s="322"/>
      <c r="L586" s="322"/>
      <c r="M586" s="322"/>
      <c r="N586" s="322"/>
      <c r="O586" s="322"/>
      <c r="P586" s="322"/>
      <c r="Q586" s="322"/>
      <c r="R586" s="322"/>
      <c r="S586" s="322"/>
      <c r="T586" s="322"/>
      <c r="U586" s="322"/>
      <c r="V586" s="322"/>
      <c r="W586" s="322"/>
      <c r="X586" s="322"/>
      <c r="Y586" s="322"/>
      <c r="Z586" s="322"/>
      <c r="AA586" s="322"/>
      <c r="AB586" s="322"/>
      <c r="AC586" s="322"/>
      <c r="AD586" s="322"/>
      <c r="AE586" s="322"/>
      <c r="AF586" s="322"/>
      <c r="AG586" s="322"/>
      <c r="AH586" s="322"/>
      <c r="AI586" s="322"/>
      <c r="AJ586" s="322"/>
      <c r="AK586" s="322"/>
      <c r="AL586" s="322"/>
      <c r="AM586" s="322"/>
      <c r="AN586" s="322"/>
      <c r="AO586" s="322"/>
      <c r="AP586" s="322"/>
      <c r="AQ586" s="322"/>
      <c r="AR586" s="322"/>
      <c r="AS586" s="322"/>
      <c r="AT586" s="322"/>
      <c r="AU586" s="322"/>
      <c r="AV586" s="322"/>
      <c r="AW586" s="322"/>
      <c r="AX586" s="322"/>
      <c r="AY586" s="322"/>
      <c r="AZ586" s="322"/>
      <c r="BA586" s="322"/>
      <c r="BB586" s="322"/>
      <c r="BC586" s="322"/>
      <c r="BD586" s="322"/>
      <c r="BE586" s="322"/>
      <c r="BF586" s="322"/>
      <c r="BG586" s="322"/>
      <c r="BH586" s="322"/>
      <c r="BI586" s="322"/>
      <c r="BJ586" s="322"/>
      <c r="BK586" s="322"/>
      <c r="BL586" s="322"/>
      <c r="BM586" s="322"/>
      <c r="BN586" s="322"/>
      <c r="BO586" s="322"/>
      <c r="BP586" s="322"/>
      <c r="BQ586" s="322"/>
      <c r="BR586" s="322"/>
      <c r="BS586" s="322"/>
      <c r="BT586" s="322"/>
      <c r="BU586" s="322"/>
      <c r="BV586" s="322"/>
      <c r="BW586" s="322"/>
      <c r="BX586" s="322"/>
      <c r="BY586" s="322"/>
      <c r="BZ586" s="322"/>
    </row>
    <row r="587" spans="1:78" ht="15" customHeight="1" x14ac:dyDescent="0.2">
      <c r="A587" s="313" t="str">
        <f t="shared" si="14"/>
        <v>DNV-T I - 28</v>
      </c>
      <c r="B587" s="313">
        <v>28</v>
      </c>
      <c r="E587" s="316" t="s">
        <v>757</v>
      </c>
      <c r="H587" s="322"/>
      <c r="I587" s="322"/>
      <c r="J587" s="322"/>
      <c r="K587" s="322"/>
      <c r="L587" s="322"/>
      <c r="M587" s="322"/>
      <c r="N587" s="322"/>
      <c r="O587" s="322"/>
      <c r="P587" s="322"/>
      <c r="Q587" s="322"/>
      <c r="R587" s="322"/>
      <c r="S587" s="322"/>
      <c r="T587" s="322"/>
      <c r="U587" s="322"/>
      <c r="V587" s="322"/>
      <c r="W587" s="322"/>
      <c r="X587" s="322"/>
      <c r="Y587" s="322"/>
      <c r="Z587" s="322"/>
      <c r="AA587" s="322"/>
      <c r="AB587" s="322"/>
      <c r="AC587" s="322"/>
      <c r="AD587" s="322"/>
      <c r="AE587" s="322"/>
      <c r="AF587" s="322"/>
      <c r="AG587" s="322"/>
      <c r="AH587" s="322"/>
      <c r="AI587" s="322"/>
      <c r="AJ587" s="322"/>
      <c r="AK587" s="322"/>
      <c r="AL587" s="322"/>
      <c r="AM587" s="322"/>
      <c r="AN587" s="322"/>
      <c r="AO587" s="322"/>
      <c r="AP587" s="322"/>
      <c r="AQ587" s="322"/>
      <c r="AR587" s="322"/>
      <c r="AS587" s="322"/>
      <c r="AT587" s="322"/>
      <c r="AU587" s="322"/>
      <c r="AV587" s="322"/>
      <c r="AW587" s="322"/>
      <c r="AX587" s="322"/>
      <c r="AY587" s="322"/>
      <c r="AZ587" s="322"/>
      <c r="BA587" s="322"/>
      <c r="BB587" s="322"/>
      <c r="BC587" s="322"/>
      <c r="BD587" s="322"/>
      <c r="BE587" s="322"/>
      <c r="BF587" s="322"/>
      <c r="BG587" s="322"/>
      <c r="BH587" s="322"/>
      <c r="BI587" s="322"/>
      <c r="BJ587" s="322"/>
      <c r="BK587" s="322"/>
      <c r="BL587" s="322"/>
      <c r="BM587" s="322"/>
      <c r="BN587" s="322"/>
      <c r="BO587" s="322"/>
      <c r="BP587" s="322"/>
      <c r="BQ587" s="322"/>
      <c r="BR587" s="322"/>
      <c r="BS587" s="322"/>
      <c r="BT587" s="322"/>
      <c r="BU587" s="322"/>
      <c r="BV587" s="322"/>
      <c r="BW587" s="322"/>
      <c r="BX587" s="322"/>
      <c r="BY587" s="322"/>
      <c r="BZ587" s="322"/>
    </row>
    <row r="588" spans="1:78" ht="15" customHeight="1" x14ac:dyDescent="0.2">
      <c r="A588" s="313" t="str">
        <f t="shared" si="14"/>
        <v>DNV-T I - 29</v>
      </c>
      <c r="B588" s="313">
        <v>29</v>
      </c>
      <c r="E588" s="316" t="s">
        <v>758</v>
      </c>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322"/>
      <c r="AF588" s="322"/>
      <c r="AG588" s="322"/>
      <c r="AH588" s="322"/>
      <c r="AI588" s="322"/>
      <c r="AJ588" s="322"/>
      <c r="AK588" s="322"/>
      <c r="AL588" s="322"/>
      <c r="AM588" s="322"/>
      <c r="AN588" s="322"/>
      <c r="AO588" s="322"/>
      <c r="AP588" s="322"/>
      <c r="AQ588" s="322"/>
      <c r="AR588" s="322"/>
      <c r="AS588" s="322"/>
      <c r="AT588" s="322"/>
      <c r="AU588" s="322"/>
      <c r="AV588" s="322"/>
      <c r="AW588" s="322"/>
      <c r="AX588" s="322"/>
      <c r="AY588" s="322"/>
      <c r="AZ588" s="322"/>
      <c r="BA588" s="322"/>
      <c r="BB588" s="322"/>
      <c r="BC588" s="322"/>
      <c r="BD588" s="322"/>
      <c r="BE588" s="322"/>
      <c r="BF588" s="322"/>
      <c r="BG588" s="322"/>
      <c r="BH588" s="322"/>
      <c r="BI588" s="322"/>
      <c r="BJ588" s="322"/>
      <c r="BK588" s="322"/>
      <c r="BL588" s="322"/>
      <c r="BM588" s="322"/>
      <c r="BN588" s="322"/>
      <c r="BO588" s="322"/>
      <c r="BP588" s="322"/>
      <c r="BQ588" s="322"/>
      <c r="BR588" s="322"/>
      <c r="BS588" s="322"/>
      <c r="BT588" s="322"/>
      <c r="BU588" s="322"/>
      <c r="BV588" s="322"/>
      <c r="BW588" s="322"/>
      <c r="BX588" s="322"/>
      <c r="BY588" s="322"/>
      <c r="BZ588" s="322"/>
    </row>
    <row r="589" spans="1:78" ht="15" customHeight="1" x14ac:dyDescent="0.2">
      <c r="A589" s="313" t="str">
        <f t="shared" si="14"/>
        <v>DNV-T I - 30</v>
      </c>
      <c r="B589" s="313">
        <v>30</v>
      </c>
      <c r="E589" s="316" t="s">
        <v>759</v>
      </c>
      <c r="H589" s="322"/>
      <c r="I589" s="322"/>
      <c r="J589" s="322"/>
      <c r="K589" s="322"/>
      <c r="L589" s="322"/>
      <c r="M589" s="322"/>
      <c r="N589" s="322"/>
      <c r="O589" s="322"/>
      <c r="P589" s="322"/>
      <c r="Q589" s="322"/>
      <c r="R589" s="322"/>
      <c r="S589" s="322"/>
      <c r="T589" s="322"/>
      <c r="U589" s="322"/>
      <c r="V589" s="322"/>
      <c r="W589" s="322"/>
      <c r="X589" s="322"/>
      <c r="Y589" s="322"/>
      <c r="Z589" s="322"/>
      <c r="AA589" s="322"/>
      <c r="AB589" s="322"/>
      <c r="AC589" s="322"/>
      <c r="AD589" s="322"/>
      <c r="AE589" s="322"/>
      <c r="AF589" s="322"/>
      <c r="AG589" s="322"/>
      <c r="AH589" s="322"/>
      <c r="AI589" s="322"/>
      <c r="AJ589" s="322"/>
      <c r="AK589" s="322"/>
      <c r="AL589" s="322"/>
      <c r="AM589" s="322"/>
      <c r="AN589" s="322"/>
      <c r="AO589" s="322"/>
      <c r="AP589" s="322"/>
      <c r="AQ589" s="322"/>
      <c r="AR589" s="322"/>
      <c r="AS589" s="322"/>
      <c r="AT589" s="322"/>
      <c r="AU589" s="322"/>
      <c r="AV589" s="322"/>
      <c r="AW589" s="322"/>
      <c r="AX589" s="322"/>
      <c r="AY589" s="322"/>
      <c r="AZ589" s="322"/>
      <c r="BA589" s="322"/>
      <c r="BB589" s="322"/>
      <c r="BC589" s="322"/>
      <c r="BD589" s="322"/>
      <c r="BE589" s="322"/>
      <c r="BF589" s="322"/>
      <c r="BG589" s="322"/>
      <c r="BH589" s="322"/>
      <c r="BI589" s="322"/>
      <c r="BJ589" s="322"/>
      <c r="BK589" s="322"/>
      <c r="BL589" s="322"/>
      <c r="BM589" s="322"/>
      <c r="BN589" s="322"/>
      <c r="BO589" s="322"/>
      <c r="BP589" s="322"/>
      <c r="BQ589" s="322"/>
      <c r="BR589" s="322"/>
      <c r="BS589" s="322"/>
      <c r="BT589" s="322"/>
      <c r="BU589" s="322"/>
      <c r="BV589" s="322"/>
      <c r="BW589" s="322"/>
      <c r="BX589" s="322"/>
      <c r="BY589" s="322"/>
      <c r="BZ589" s="322"/>
    </row>
    <row r="590" spans="1:78" ht="15" customHeight="1" x14ac:dyDescent="0.2">
      <c r="A590" s="313" t="str">
        <f t="shared" si="14"/>
        <v>DNV-T I - 31</v>
      </c>
      <c r="B590" s="313">
        <v>31</v>
      </c>
      <c r="E590" s="316" t="s">
        <v>760</v>
      </c>
      <c r="H590" s="322"/>
      <c r="I590" s="322"/>
      <c r="J590" s="322"/>
      <c r="K590" s="322"/>
      <c r="L590" s="322"/>
      <c r="M590" s="322"/>
      <c r="N590" s="322"/>
      <c r="O590" s="322"/>
      <c r="P590" s="322"/>
      <c r="Q590" s="322"/>
      <c r="R590" s="322"/>
      <c r="S590" s="322"/>
      <c r="T590" s="322"/>
      <c r="U590" s="322"/>
      <c r="V590" s="322"/>
      <c r="W590" s="322"/>
      <c r="X590" s="322"/>
      <c r="Y590" s="322"/>
      <c r="Z590" s="322"/>
      <c r="AA590" s="322"/>
      <c r="AB590" s="322"/>
      <c r="AC590" s="322"/>
      <c r="AD590" s="322"/>
      <c r="AE590" s="322"/>
      <c r="AF590" s="322"/>
      <c r="AG590" s="322"/>
      <c r="AH590" s="322"/>
      <c r="AI590" s="322"/>
      <c r="AJ590" s="322"/>
      <c r="AK590" s="322"/>
      <c r="AL590" s="322"/>
      <c r="AM590" s="322"/>
      <c r="AN590" s="322"/>
      <c r="AO590" s="322"/>
      <c r="AP590" s="322"/>
      <c r="AQ590" s="322"/>
      <c r="AR590" s="322"/>
      <c r="AS590" s="322"/>
      <c r="AT590" s="322"/>
      <c r="AU590" s="322"/>
      <c r="AV590" s="322"/>
      <c r="AW590" s="322"/>
      <c r="AX590" s="322"/>
      <c r="AY590" s="322"/>
      <c r="AZ590" s="322"/>
      <c r="BA590" s="322"/>
      <c r="BB590" s="322"/>
      <c r="BC590" s="322"/>
      <c r="BD590" s="322"/>
      <c r="BE590" s="322"/>
      <c r="BF590" s="322"/>
      <c r="BG590" s="322"/>
      <c r="BH590" s="322"/>
      <c r="BI590" s="322"/>
      <c r="BJ590" s="322"/>
      <c r="BK590" s="322"/>
      <c r="BL590" s="322"/>
      <c r="BM590" s="322"/>
      <c r="BN590" s="322"/>
      <c r="BO590" s="322"/>
      <c r="BP590" s="322"/>
      <c r="BQ590" s="322"/>
      <c r="BR590" s="322"/>
      <c r="BS590" s="322"/>
      <c r="BT590" s="322"/>
      <c r="BU590" s="322"/>
      <c r="BV590" s="322"/>
      <c r="BW590" s="322"/>
      <c r="BX590" s="322"/>
      <c r="BY590" s="322"/>
      <c r="BZ590" s="322"/>
    </row>
    <row r="591" spans="1:78" ht="15" customHeight="1" x14ac:dyDescent="0.2">
      <c r="A591" s="313" t="str">
        <f t="shared" si="14"/>
        <v>DNV-T I - 32</v>
      </c>
      <c r="B591" s="313">
        <v>32</v>
      </c>
      <c r="E591" s="316" t="s">
        <v>761</v>
      </c>
      <c r="H591" s="322"/>
      <c r="I591" s="322"/>
      <c r="J591" s="322"/>
      <c r="K591" s="322"/>
      <c r="L591" s="322"/>
      <c r="M591" s="322"/>
      <c r="N591" s="322"/>
      <c r="O591" s="322"/>
      <c r="P591" s="322"/>
      <c r="Q591" s="322"/>
      <c r="R591" s="322"/>
      <c r="S591" s="322"/>
      <c r="T591" s="322"/>
      <c r="U591" s="322"/>
      <c r="V591" s="322"/>
      <c r="W591" s="322"/>
      <c r="X591" s="322"/>
      <c r="Y591" s="322"/>
      <c r="Z591" s="322"/>
      <c r="AA591" s="322"/>
      <c r="AB591" s="322"/>
      <c r="AC591" s="322"/>
      <c r="AD591" s="322"/>
      <c r="AE591" s="322"/>
      <c r="AF591" s="322"/>
      <c r="AG591" s="322"/>
      <c r="AH591" s="322"/>
      <c r="AI591" s="322"/>
      <c r="AJ591" s="322"/>
      <c r="AK591" s="322"/>
      <c r="AL591" s="322"/>
      <c r="AM591" s="322"/>
      <c r="AN591" s="322"/>
      <c r="AO591" s="322"/>
      <c r="AP591" s="322"/>
      <c r="AQ591" s="322"/>
      <c r="AR591" s="322"/>
      <c r="AS591" s="322"/>
      <c r="AT591" s="322"/>
      <c r="AU591" s="322"/>
      <c r="AV591" s="322"/>
      <c r="AW591" s="322"/>
      <c r="AX591" s="322"/>
      <c r="AY591" s="322"/>
      <c r="AZ591" s="322"/>
      <c r="BA591" s="322"/>
      <c r="BB591" s="322"/>
      <c r="BC591" s="322"/>
      <c r="BD591" s="322"/>
      <c r="BE591" s="322"/>
      <c r="BF591" s="322"/>
      <c r="BG591" s="322"/>
      <c r="BH591" s="322"/>
      <c r="BI591" s="322"/>
      <c r="BJ591" s="322"/>
      <c r="BK591" s="322"/>
      <c r="BL591" s="322"/>
      <c r="BM591" s="322"/>
      <c r="BN591" s="322"/>
      <c r="BO591" s="322"/>
      <c r="BP591" s="322"/>
      <c r="BQ591" s="322"/>
      <c r="BR591" s="322"/>
      <c r="BS591" s="322"/>
      <c r="BT591" s="322"/>
      <c r="BU591" s="322"/>
      <c r="BV591" s="322"/>
      <c r="BW591" s="322"/>
      <c r="BX591" s="322"/>
      <c r="BY591" s="322"/>
      <c r="BZ591" s="322"/>
    </row>
    <row r="592" spans="1:78" ht="15" customHeight="1" x14ac:dyDescent="0.2">
      <c r="A592" s="313" t="str">
        <f t="shared" si="14"/>
        <v>DNV-T I - 33</v>
      </c>
      <c r="B592" s="313">
        <v>33</v>
      </c>
      <c r="E592" s="316" t="s">
        <v>762</v>
      </c>
      <c r="H592" s="322"/>
      <c r="I592" s="322"/>
      <c r="J592" s="322"/>
      <c r="K592" s="322"/>
      <c r="L592" s="322"/>
      <c r="M592" s="322"/>
      <c r="N592" s="322"/>
      <c r="O592" s="322"/>
      <c r="P592" s="322"/>
      <c r="Q592" s="322"/>
      <c r="R592" s="322"/>
      <c r="S592" s="322"/>
      <c r="T592" s="322"/>
      <c r="U592" s="322"/>
      <c r="V592" s="322"/>
      <c r="W592" s="322"/>
      <c r="X592" s="322"/>
      <c r="Y592" s="322"/>
      <c r="Z592" s="322"/>
      <c r="AA592" s="322"/>
      <c r="AB592" s="322"/>
      <c r="AC592" s="322"/>
      <c r="AD592" s="322"/>
      <c r="AE592" s="322"/>
      <c r="AF592" s="322"/>
      <c r="AG592" s="322"/>
      <c r="AH592" s="322"/>
      <c r="AI592" s="322"/>
      <c r="AJ592" s="322"/>
      <c r="AK592" s="322"/>
      <c r="AL592" s="322"/>
      <c r="AM592" s="322"/>
      <c r="AN592" s="322"/>
      <c r="AO592" s="322"/>
      <c r="AP592" s="322"/>
      <c r="AQ592" s="322"/>
      <c r="AR592" s="322"/>
      <c r="AS592" s="322"/>
      <c r="AT592" s="322"/>
      <c r="AU592" s="322"/>
      <c r="AV592" s="322"/>
      <c r="AW592" s="322"/>
      <c r="AX592" s="322"/>
      <c r="AY592" s="322"/>
      <c r="AZ592" s="322"/>
      <c r="BA592" s="322"/>
      <c r="BB592" s="322"/>
      <c r="BC592" s="322"/>
      <c r="BD592" s="322"/>
      <c r="BE592" s="322"/>
      <c r="BF592" s="322"/>
      <c r="BG592" s="322"/>
      <c r="BH592" s="322"/>
      <c r="BI592" s="322"/>
      <c r="BJ592" s="322"/>
      <c r="BK592" s="322"/>
      <c r="BL592" s="322"/>
      <c r="BM592" s="322"/>
      <c r="BN592" s="322"/>
      <c r="BO592" s="322"/>
      <c r="BP592" s="322"/>
      <c r="BQ592" s="322"/>
      <c r="BR592" s="322"/>
      <c r="BS592" s="322"/>
      <c r="BT592" s="322"/>
      <c r="BU592" s="322"/>
      <c r="BV592" s="322"/>
      <c r="BW592" s="322"/>
      <c r="BX592" s="322"/>
      <c r="BY592" s="322"/>
      <c r="BZ592" s="322"/>
    </row>
    <row r="593" spans="1:78" ht="15" customHeight="1" x14ac:dyDescent="0.2">
      <c r="A593" s="313" t="str">
        <f t="shared" si="14"/>
        <v>DNV-T I - 34</v>
      </c>
      <c r="B593" s="313">
        <v>34</v>
      </c>
      <c r="E593" s="316" t="s">
        <v>763</v>
      </c>
      <c r="H593" s="322"/>
      <c r="I593" s="322"/>
      <c r="J593" s="322"/>
      <c r="K593" s="322"/>
      <c r="L593" s="322"/>
      <c r="M593" s="322"/>
      <c r="N593" s="322"/>
      <c r="O593" s="322"/>
      <c r="P593" s="322"/>
      <c r="Q593" s="322"/>
      <c r="R593" s="322"/>
      <c r="S593" s="322"/>
      <c r="T593" s="322"/>
      <c r="U593" s="322"/>
      <c r="V593" s="322"/>
      <c r="W593" s="322"/>
      <c r="X593" s="322"/>
      <c r="Y593" s="322"/>
      <c r="Z593" s="322"/>
      <c r="AA593" s="322"/>
      <c r="AB593" s="322"/>
      <c r="AC593" s="322"/>
      <c r="AD593" s="322"/>
      <c r="AE593" s="322"/>
      <c r="AF593" s="322"/>
      <c r="AG593" s="322"/>
      <c r="AH593" s="322"/>
      <c r="AI593" s="322"/>
      <c r="AJ593" s="322"/>
      <c r="AK593" s="322"/>
      <c r="AL593" s="322"/>
      <c r="AM593" s="322"/>
      <c r="AN593" s="322"/>
      <c r="AO593" s="322"/>
      <c r="AP593" s="322"/>
      <c r="AQ593" s="322"/>
      <c r="AR593" s="322"/>
      <c r="AS593" s="322"/>
      <c r="AT593" s="322"/>
      <c r="AU593" s="322"/>
      <c r="AV593" s="322"/>
      <c r="AW593" s="322"/>
      <c r="AX593" s="322"/>
      <c r="AY593" s="322"/>
      <c r="AZ593" s="322"/>
      <c r="BA593" s="322"/>
      <c r="BB593" s="322"/>
      <c r="BC593" s="322"/>
      <c r="BD593" s="322"/>
      <c r="BE593" s="322"/>
      <c r="BF593" s="322"/>
      <c r="BG593" s="322"/>
      <c r="BH593" s="322"/>
      <c r="BI593" s="322"/>
      <c r="BJ593" s="322"/>
      <c r="BK593" s="322"/>
      <c r="BL593" s="322"/>
      <c r="BM593" s="322"/>
      <c r="BN593" s="322"/>
      <c r="BO593" s="322"/>
      <c r="BP593" s="322"/>
      <c r="BQ593" s="322"/>
      <c r="BR593" s="322"/>
      <c r="BS593" s="322"/>
      <c r="BT593" s="322"/>
      <c r="BU593" s="322"/>
      <c r="BV593" s="322"/>
      <c r="BW593" s="322"/>
      <c r="BX593" s="322"/>
      <c r="BY593" s="322"/>
      <c r="BZ593" s="322"/>
    </row>
    <row r="594" spans="1:78" ht="15" customHeight="1" x14ac:dyDescent="0.2">
      <c r="A594" s="313" t="str">
        <f t="shared" si="14"/>
        <v>DNV-T I - 35</v>
      </c>
      <c r="B594" s="313">
        <v>35</v>
      </c>
      <c r="E594" s="316" t="s">
        <v>764</v>
      </c>
      <c r="H594" s="322"/>
      <c r="I594" s="322"/>
      <c r="J594" s="322"/>
      <c r="K594" s="322"/>
      <c r="L594" s="322"/>
      <c r="M594" s="322"/>
      <c r="N594" s="322"/>
      <c r="O594" s="322"/>
      <c r="P594" s="322"/>
      <c r="Q594" s="322"/>
      <c r="R594" s="322"/>
      <c r="S594" s="322"/>
      <c r="T594" s="322"/>
      <c r="U594" s="322"/>
      <c r="V594" s="322"/>
      <c r="W594" s="322"/>
      <c r="X594" s="322"/>
      <c r="Y594" s="322"/>
      <c r="Z594" s="322"/>
      <c r="AA594" s="322"/>
      <c r="AB594" s="322"/>
      <c r="AC594" s="322"/>
      <c r="AD594" s="322"/>
      <c r="AE594" s="322"/>
      <c r="AF594" s="322"/>
      <c r="AG594" s="322"/>
      <c r="AH594" s="322"/>
      <c r="AI594" s="322"/>
      <c r="AJ594" s="322"/>
      <c r="AK594" s="322"/>
      <c r="AL594" s="322"/>
      <c r="AM594" s="322"/>
      <c r="AN594" s="322"/>
      <c r="AO594" s="322"/>
      <c r="AP594" s="322"/>
      <c r="AQ594" s="322"/>
      <c r="AR594" s="322"/>
      <c r="AS594" s="322"/>
      <c r="AT594" s="322"/>
      <c r="AU594" s="322"/>
      <c r="AV594" s="322"/>
      <c r="AW594" s="322"/>
      <c r="AX594" s="322"/>
      <c r="AY594" s="322"/>
      <c r="AZ594" s="322"/>
      <c r="BA594" s="322"/>
      <c r="BB594" s="322"/>
      <c r="BC594" s="322"/>
      <c r="BD594" s="322"/>
      <c r="BE594" s="322"/>
      <c r="BF594" s="322"/>
      <c r="BG594" s="322"/>
      <c r="BH594" s="322"/>
      <c r="BI594" s="322"/>
      <c r="BJ594" s="322"/>
      <c r="BK594" s="322"/>
      <c r="BL594" s="322"/>
      <c r="BM594" s="322"/>
      <c r="BN594" s="322"/>
      <c r="BO594" s="322"/>
      <c r="BP594" s="322"/>
      <c r="BQ594" s="322"/>
      <c r="BR594" s="322"/>
      <c r="BS594" s="322"/>
      <c r="BT594" s="322"/>
      <c r="BU594" s="322"/>
      <c r="BV594" s="322"/>
      <c r="BW594" s="322"/>
      <c r="BX594" s="322"/>
      <c r="BY594" s="322"/>
      <c r="BZ594" s="322"/>
    </row>
    <row r="595" spans="1:78" ht="15" customHeight="1" x14ac:dyDescent="0.2">
      <c r="A595" s="313" t="str">
        <f t="shared" si="14"/>
        <v>DNV-T I - 36</v>
      </c>
      <c r="B595" s="313">
        <v>36</v>
      </c>
      <c r="E595" s="316" t="s">
        <v>765</v>
      </c>
      <c r="H595" s="322"/>
      <c r="I595" s="322"/>
      <c r="J595" s="322"/>
      <c r="K595" s="322"/>
      <c r="L595" s="322"/>
      <c r="M595" s="322"/>
      <c r="N595" s="322"/>
      <c r="O595" s="322"/>
      <c r="P595" s="322"/>
      <c r="Q595" s="322"/>
      <c r="R595" s="322"/>
      <c r="S595" s="322"/>
      <c r="T595" s="322"/>
      <c r="U595" s="322"/>
      <c r="V595" s="322"/>
      <c r="W595" s="322"/>
      <c r="X595" s="322"/>
      <c r="Y595" s="322"/>
      <c r="Z595" s="322"/>
      <c r="AA595" s="322"/>
      <c r="AB595" s="322"/>
      <c r="AC595" s="322"/>
      <c r="AD595" s="322"/>
      <c r="AE595" s="322"/>
      <c r="AF595" s="322"/>
      <c r="AG595" s="322"/>
      <c r="AH595" s="322"/>
      <c r="AI595" s="322"/>
      <c r="AJ595" s="322"/>
      <c r="AK595" s="322"/>
      <c r="AL595" s="322"/>
      <c r="AM595" s="322"/>
      <c r="AN595" s="322"/>
      <c r="AO595" s="322"/>
      <c r="AP595" s="322"/>
      <c r="AQ595" s="322"/>
      <c r="AR595" s="322"/>
      <c r="AS595" s="322"/>
      <c r="AT595" s="322"/>
      <c r="AU595" s="322"/>
      <c r="AV595" s="322"/>
      <c r="AW595" s="322"/>
      <c r="AX595" s="322"/>
      <c r="AY595" s="322"/>
      <c r="AZ595" s="322"/>
      <c r="BA595" s="322"/>
      <c r="BB595" s="322"/>
      <c r="BC595" s="322"/>
      <c r="BD595" s="322"/>
      <c r="BE595" s="322"/>
      <c r="BF595" s="322"/>
      <c r="BG595" s="322"/>
      <c r="BH595" s="322"/>
      <c r="BI595" s="322"/>
      <c r="BJ595" s="322"/>
      <c r="BK595" s="322"/>
      <c r="BL595" s="322"/>
      <c r="BM595" s="322"/>
      <c r="BN595" s="322"/>
      <c r="BO595" s="322"/>
      <c r="BP595" s="322"/>
      <c r="BQ595" s="322"/>
      <c r="BR595" s="322"/>
      <c r="BS595" s="322"/>
      <c r="BT595" s="322"/>
      <c r="BU595" s="322"/>
      <c r="BV595" s="322"/>
      <c r="BW595" s="322"/>
      <c r="BX595" s="322"/>
      <c r="BY595" s="322"/>
      <c r="BZ595" s="322"/>
    </row>
    <row r="596" spans="1:78" ht="15" customHeight="1" x14ac:dyDescent="0.2">
      <c r="A596" s="313" t="str">
        <f t="shared" si="14"/>
        <v>DNV-T I - 37</v>
      </c>
      <c r="B596" s="313">
        <v>37</v>
      </c>
      <c r="E596" s="316" t="s">
        <v>766</v>
      </c>
      <c r="H596" s="322"/>
      <c r="I596" s="322"/>
      <c r="J596" s="322"/>
      <c r="K596" s="322"/>
      <c r="L596" s="322"/>
      <c r="M596" s="322"/>
      <c r="N596" s="322"/>
      <c r="O596" s="322"/>
      <c r="P596" s="322"/>
      <c r="Q596" s="322"/>
      <c r="R596" s="322"/>
      <c r="S596" s="322"/>
      <c r="T596" s="322"/>
      <c r="U596" s="322"/>
      <c r="V596" s="322"/>
      <c r="W596" s="322"/>
      <c r="X596" s="322"/>
      <c r="Y596" s="322"/>
      <c r="Z596" s="322"/>
      <c r="AA596" s="322"/>
      <c r="AB596" s="322"/>
      <c r="AC596" s="322"/>
      <c r="AD596" s="322"/>
      <c r="AE596" s="322"/>
      <c r="AF596" s="322"/>
      <c r="AG596" s="322"/>
      <c r="AH596" s="322"/>
      <c r="AI596" s="322"/>
      <c r="AJ596" s="322"/>
      <c r="AK596" s="322"/>
      <c r="AL596" s="322"/>
      <c r="AM596" s="322"/>
      <c r="AN596" s="322"/>
      <c r="AO596" s="322"/>
      <c r="AP596" s="322"/>
      <c r="AQ596" s="322"/>
      <c r="AR596" s="322"/>
      <c r="AS596" s="322"/>
      <c r="AT596" s="322"/>
      <c r="AU596" s="322"/>
      <c r="AV596" s="322"/>
      <c r="AW596" s="322"/>
      <c r="AX596" s="322"/>
      <c r="AY596" s="322"/>
      <c r="AZ596" s="322"/>
      <c r="BA596" s="322"/>
      <c r="BB596" s="322"/>
      <c r="BC596" s="322"/>
      <c r="BD596" s="322"/>
      <c r="BE596" s="322"/>
      <c r="BF596" s="322"/>
      <c r="BG596" s="322"/>
      <c r="BH596" s="322"/>
      <c r="BI596" s="322"/>
      <c r="BJ596" s="322"/>
      <c r="BK596" s="322"/>
      <c r="BL596" s="322"/>
      <c r="BM596" s="322"/>
      <c r="BN596" s="322"/>
      <c r="BO596" s="322"/>
      <c r="BP596" s="322"/>
      <c r="BQ596" s="322"/>
      <c r="BR596" s="322"/>
      <c r="BS596" s="322"/>
      <c r="BT596" s="322"/>
      <c r="BU596" s="322"/>
      <c r="BV596" s="322"/>
      <c r="BW596" s="322"/>
      <c r="BX596" s="322"/>
      <c r="BY596" s="322"/>
      <c r="BZ596" s="322"/>
    </row>
    <row r="597" spans="1:78" ht="15" customHeight="1" x14ac:dyDescent="0.2">
      <c r="A597" s="313" t="str">
        <f t="shared" si="14"/>
        <v>DNV-T I - 38</v>
      </c>
      <c r="B597" s="313">
        <v>38</v>
      </c>
      <c r="E597" s="316" t="s">
        <v>767</v>
      </c>
      <c r="H597" s="322"/>
      <c r="I597" s="322"/>
      <c r="J597" s="322"/>
      <c r="K597" s="322"/>
      <c r="L597" s="322"/>
      <c r="M597" s="322"/>
      <c r="N597" s="322"/>
      <c r="O597" s="322"/>
      <c r="P597" s="322"/>
      <c r="Q597" s="322"/>
      <c r="R597" s="322"/>
      <c r="S597" s="322"/>
      <c r="T597" s="322"/>
      <c r="U597" s="322"/>
      <c r="V597" s="322"/>
      <c r="W597" s="322"/>
      <c r="X597" s="322"/>
      <c r="Y597" s="322"/>
      <c r="Z597" s="322"/>
      <c r="AA597" s="322"/>
      <c r="AB597" s="322"/>
      <c r="AC597" s="322"/>
      <c r="AD597" s="322"/>
      <c r="AE597" s="322"/>
      <c r="AF597" s="322"/>
      <c r="AG597" s="322"/>
      <c r="AH597" s="322"/>
      <c r="AI597" s="322"/>
      <c r="AJ597" s="322"/>
      <c r="AK597" s="322"/>
      <c r="AL597" s="322"/>
      <c r="AM597" s="322"/>
      <c r="AN597" s="322"/>
      <c r="AO597" s="322"/>
      <c r="AP597" s="322"/>
      <c r="AQ597" s="322"/>
      <c r="AR597" s="322"/>
      <c r="AS597" s="322"/>
      <c r="AT597" s="322"/>
      <c r="AU597" s="322"/>
      <c r="AV597" s="322"/>
      <c r="AW597" s="322"/>
      <c r="AX597" s="322"/>
      <c r="AY597" s="322"/>
      <c r="AZ597" s="322"/>
      <c r="BA597" s="322"/>
      <c r="BB597" s="322"/>
      <c r="BC597" s="322"/>
      <c r="BD597" s="322"/>
      <c r="BE597" s="322"/>
      <c r="BF597" s="322"/>
      <c r="BG597" s="322"/>
      <c r="BH597" s="322"/>
      <c r="BI597" s="322"/>
      <c r="BJ597" s="322"/>
      <c r="BK597" s="322"/>
      <c r="BL597" s="322"/>
      <c r="BM597" s="322"/>
      <c r="BN597" s="322"/>
      <c r="BO597" s="322"/>
      <c r="BP597" s="322"/>
      <c r="BQ597" s="322"/>
      <c r="BR597" s="322"/>
      <c r="BS597" s="322"/>
      <c r="BT597" s="322"/>
      <c r="BU597" s="322"/>
      <c r="BV597" s="322"/>
      <c r="BW597" s="322"/>
      <c r="BX597" s="322"/>
      <c r="BY597" s="322"/>
      <c r="BZ597" s="322"/>
    </row>
    <row r="598" spans="1:78" ht="15" customHeight="1" x14ac:dyDescent="0.2">
      <c r="A598" s="313" t="str">
        <f t="shared" si="14"/>
        <v>DNV-T I - 39</v>
      </c>
      <c r="B598" s="313">
        <v>39</v>
      </c>
      <c r="E598" s="316" t="s">
        <v>768</v>
      </c>
      <c r="H598" s="322"/>
      <c r="I598" s="322"/>
      <c r="J598" s="322"/>
      <c r="K598" s="322"/>
      <c r="L598" s="322"/>
      <c r="M598" s="322"/>
      <c r="N598" s="322"/>
      <c r="O598" s="322"/>
      <c r="P598" s="322"/>
      <c r="Q598" s="322"/>
      <c r="R598" s="322"/>
      <c r="S598" s="322"/>
      <c r="T598" s="322"/>
      <c r="U598" s="322"/>
      <c r="V598" s="322"/>
      <c r="W598" s="322"/>
      <c r="X598" s="322"/>
      <c r="Y598" s="322"/>
      <c r="Z598" s="322"/>
      <c r="AA598" s="322"/>
      <c r="AB598" s="322"/>
      <c r="AC598" s="322"/>
      <c r="AD598" s="322"/>
      <c r="AE598" s="322"/>
      <c r="AF598" s="322"/>
      <c r="AG598" s="322"/>
      <c r="AH598" s="322"/>
      <c r="AI598" s="322"/>
      <c r="AJ598" s="322"/>
      <c r="AK598" s="322"/>
      <c r="AL598" s="322"/>
      <c r="AM598" s="322"/>
      <c r="AN598" s="322"/>
      <c r="AO598" s="322"/>
      <c r="AP598" s="322"/>
      <c r="AQ598" s="322"/>
      <c r="AR598" s="322"/>
      <c r="AS598" s="322"/>
      <c r="AT598" s="322"/>
      <c r="AU598" s="322"/>
      <c r="AV598" s="322"/>
      <c r="AW598" s="322"/>
      <c r="AX598" s="322"/>
      <c r="AY598" s="322"/>
      <c r="AZ598" s="322"/>
      <c r="BA598" s="322"/>
      <c r="BB598" s="322"/>
      <c r="BC598" s="322"/>
      <c r="BD598" s="322"/>
      <c r="BE598" s="322"/>
      <c r="BF598" s="322"/>
      <c r="BG598" s="322"/>
      <c r="BH598" s="322"/>
      <c r="BI598" s="322"/>
      <c r="BJ598" s="322"/>
      <c r="BK598" s="322"/>
      <c r="BL598" s="322"/>
      <c r="BM598" s="322"/>
      <c r="BN598" s="322"/>
      <c r="BO598" s="322"/>
      <c r="BP598" s="322"/>
      <c r="BQ598" s="322"/>
      <c r="BR598" s="322"/>
      <c r="BS598" s="322"/>
      <c r="BT598" s="322"/>
      <c r="BU598" s="322"/>
      <c r="BV598" s="322"/>
      <c r="BW598" s="322"/>
      <c r="BX598" s="322"/>
      <c r="BY598" s="322"/>
      <c r="BZ598" s="322"/>
    </row>
    <row r="599" spans="1:78" ht="15" customHeight="1" x14ac:dyDescent="0.2">
      <c r="A599" s="313" t="str">
        <f t="shared" si="14"/>
        <v>DNV-T I - 40</v>
      </c>
      <c r="B599" s="313">
        <v>40</v>
      </c>
      <c r="E599" s="316" t="s">
        <v>769</v>
      </c>
      <c r="H599" s="322"/>
      <c r="I599" s="322"/>
      <c r="J599" s="322"/>
      <c r="K599" s="322"/>
      <c r="L599" s="322"/>
      <c r="M599" s="322"/>
      <c r="N599" s="322"/>
      <c r="O599" s="322"/>
      <c r="P599" s="322"/>
      <c r="Q599" s="322"/>
      <c r="R599" s="322"/>
      <c r="S599" s="322"/>
      <c r="T599" s="322"/>
      <c r="U599" s="322"/>
      <c r="V599" s="322"/>
      <c r="W599" s="322"/>
      <c r="X599" s="322"/>
      <c r="Y599" s="322"/>
      <c r="Z599" s="322"/>
      <c r="AA599" s="322"/>
      <c r="AB599" s="322"/>
      <c r="AC599" s="322"/>
      <c r="AD599" s="322"/>
      <c r="AE599" s="322"/>
      <c r="AF599" s="322"/>
      <c r="AG599" s="322"/>
      <c r="AH599" s="322"/>
      <c r="AI599" s="322"/>
      <c r="AJ599" s="322"/>
      <c r="AK599" s="322"/>
      <c r="AL599" s="322"/>
      <c r="AM599" s="322"/>
      <c r="AN599" s="322"/>
      <c r="AO599" s="322"/>
      <c r="AP599" s="322"/>
      <c r="AQ599" s="322"/>
      <c r="AR599" s="322"/>
      <c r="AS599" s="322"/>
      <c r="AT599" s="322"/>
      <c r="AU599" s="322"/>
      <c r="AV599" s="322"/>
      <c r="AW599" s="322"/>
      <c r="AX599" s="322"/>
      <c r="AY599" s="322"/>
      <c r="AZ599" s="322"/>
      <c r="BA599" s="322"/>
      <c r="BB599" s="322"/>
      <c r="BC599" s="322"/>
      <c r="BD599" s="322"/>
      <c r="BE599" s="322"/>
      <c r="BF599" s="322"/>
      <c r="BG599" s="322"/>
      <c r="BH599" s="322"/>
      <c r="BI599" s="322"/>
      <c r="BJ599" s="322"/>
      <c r="BK599" s="322"/>
      <c r="BL599" s="322"/>
      <c r="BM599" s="322"/>
      <c r="BN599" s="322"/>
      <c r="BO599" s="322"/>
      <c r="BP599" s="322"/>
      <c r="BQ599" s="322"/>
      <c r="BR599" s="322"/>
      <c r="BS599" s="322"/>
      <c r="BT599" s="322"/>
      <c r="BU599" s="322"/>
      <c r="BV599" s="322"/>
      <c r="BW599" s="322"/>
      <c r="BX599" s="322"/>
      <c r="BY599" s="322"/>
      <c r="BZ599" s="322"/>
    </row>
    <row r="600" spans="1:78" ht="15" customHeight="1" x14ac:dyDescent="0.2">
      <c r="A600" s="313" t="str">
        <f t="shared" si="14"/>
        <v>DNV-T I - 41</v>
      </c>
      <c r="B600" s="313">
        <v>41</v>
      </c>
      <c r="E600" s="316" t="s">
        <v>770</v>
      </c>
      <c r="H600" s="322"/>
      <c r="I600" s="322"/>
      <c r="J600" s="322"/>
      <c r="K600" s="322"/>
      <c r="L600" s="322"/>
      <c r="M600" s="322"/>
      <c r="N600" s="322"/>
      <c r="O600" s="322"/>
      <c r="P600" s="322"/>
      <c r="Q600" s="322"/>
      <c r="R600" s="322"/>
      <c r="S600" s="322"/>
      <c r="T600" s="322"/>
      <c r="U600" s="322"/>
      <c r="V600" s="322"/>
      <c r="W600" s="322"/>
      <c r="X600" s="322"/>
      <c r="Y600" s="322"/>
      <c r="Z600" s="322"/>
      <c r="AA600" s="322"/>
      <c r="AB600" s="322"/>
      <c r="AC600" s="322"/>
      <c r="AD600" s="322"/>
      <c r="AE600" s="322"/>
      <c r="AF600" s="322"/>
      <c r="AG600" s="322"/>
      <c r="AH600" s="322"/>
      <c r="AI600" s="322"/>
      <c r="AJ600" s="322"/>
      <c r="AK600" s="322"/>
      <c r="AL600" s="322"/>
      <c r="AM600" s="322"/>
      <c r="AN600" s="322"/>
      <c r="AO600" s="322"/>
      <c r="AP600" s="322"/>
      <c r="AQ600" s="322"/>
      <c r="AR600" s="322"/>
      <c r="AS600" s="322"/>
      <c r="AT600" s="322"/>
      <c r="AU600" s="322"/>
      <c r="AV600" s="322"/>
      <c r="AW600" s="322"/>
      <c r="AX600" s="322"/>
      <c r="AY600" s="322"/>
      <c r="AZ600" s="322"/>
      <c r="BA600" s="322"/>
      <c r="BB600" s="322"/>
      <c r="BC600" s="322"/>
      <c r="BD600" s="322"/>
      <c r="BE600" s="322"/>
      <c r="BF600" s="322"/>
      <c r="BG600" s="322"/>
      <c r="BH600" s="322"/>
      <c r="BI600" s="322"/>
      <c r="BJ600" s="322"/>
      <c r="BK600" s="322"/>
      <c r="BL600" s="322"/>
      <c r="BM600" s="322"/>
      <c r="BN600" s="322"/>
      <c r="BO600" s="322"/>
      <c r="BP600" s="322"/>
      <c r="BQ600" s="322"/>
      <c r="BR600" s="322"/>
      <c r="BS600" s="322"/>
      <c r="BT600" s="322"/>
      <c r="BU600" s="322"/>
      <c r="BV600" s="322"/>
      <c r="BW600" s="322"/>
      <c r="BX600" s="322"/>
      <c r="BY600" s="322"/>
      <c r="BZ600" s="322"/>
    </row>
    <row r="601" spans="1:78" ht="15" customHeight="1" x14ac:dyDescent="0.2">
      <c r="A601" s="313" t="str">
        <f t="shared" si="14"/>
        <v>DNV-T I - 42</v>
      </c>
      <c r="B601" s="313">
        <v>42</v>
      </c>
      <c r="E601" s="316" t="s">
        <v>771</v>
      </c>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322"/>
      <c r="AE601" s="322"/>
      <c r="AF601" s="322"/>
      <c r="AG601" s="322"/>
      <c r="AH601" s="322"/>
      <c r="AI601" s="322"/>
      <c r="AJ601" s="322"/>
      <c r="AK601" s="322"/>
      <c r="AL601" s="322"/>
      <c r="AM601" s="322"/>
      <c r="AN601" s="322"/>
      <c r="AO601" s="322"/>
      <c r="AP601" s="322"/>
      <c r="AQ601" s="322"/>
      <c r="AR601" s="322"/>
      <c r="AS601" s="322"/>
      <c r="AT601" s="322"/>
      <c r="AU601" s="322"/>
      <c r="AV601" s="322"/>
      <c r="AW601" s="322"/>
      <c r="AX601" s="322"/>
      <c r="AY601" s="322"/>
      <c r="AZ601" s="322"/>
      <c r="BA601" s="322"/>
      <c r="BB601" s="322"/>
      <c r="BC601" s="322"/>
      <c r="BD601" s="322"/>
      <c r="BE601" s="322"/>
      <c r="BF601" s="322"/>
      <c r="BG601" s="322"/>
      <c r="BH601" s="322"/>
      <c r="BI601" s="322"/>
      <c r="BJ601" s="322"/>
      <c r="BK601" s="322"/>
      <c r="BL601" s="322"/>
      <c r="BM601" s="322"/>
      <c r="BN601" s="322"/>
      <c r="BO601" s="322"/>
      <c r="BP601" s="322"/>
      <c r="BQ601" s="322"/>
      <c r="BR601" s="322"/>
      <c r="BS601" s="322"/>
      <c r="BT601" s="322"/>
      <c r="BU601" s="322"/>
      <c r="BV601" s="322"/>
      <c r="BW601" s="322"/>
      <c r="BX601" s="322"/>
      <c r="BY601" s="322"/>
      <c r="BZ601" s="322"/>
    </row>
    <row r="602" spans="1:78" ht="15" customHeight="1" x14ac:dyDescent="0.2">
      <c r="A602" s="313" t="str">
        <f t="shared" si="14"/>
        <v>DNV-T I - 43</v>
      </c>
      <c r="B602" s="313">
        <v>43</v>
      </c>
      <c r="E602" s="316" t="s">
        <v>772</v>
      </c>
      <c r="H602" s="322"/>
      <c r="I602" s="322"/>
      <c r="J602" s="322"/>
      <c r="K602" s="322"/>
      <c r="L602" s="322"/>
      <c r="M602" s="322"/>
      <c r="N602" s="322"/>
      <c r="O602" s="322"/>
      <c r="P602" s="322"/>
      <c r="Q602" s="322"/>
      <c r="R602" s="322"/>
      <c r="S602" s="322"/>
      <c r="T602" s="322"/>
      <c r="U602" s="322"/>
      <c r="V602" s="322"/>
      <c r="W602" s="322"/>
      <c r="X602" s="322"/>
      <c r="Y602" s="322"/>
      <c r="Z602" s="322"/>
      <c r="AA602" s="322"/>
      <c r="AB602" s="322"/>
      <c r="AC602" s="322"/>
      <c r="AD602" s="322"/>
      <c r="AE602" s="322"/>
      <c r="AF602" s="322"/>
      <c r="AG602" s="322"/>
      <c r="AH602" s="322"/>
      <c r="AI602" s="322"/>
      <c r="AJ602" s="322"/>
      <c r="AK602" s="322"/>
      <c r="AL602" s="322"/>
      <c r="AM602" s="322"/>
      <c r="AN602" s="322"/>
      <c r="AO602" s="322"/>
      <c r="AP602" s="322"/>
      <c r="AQ602" s="322"/>
      <c r="AR602" s="322"/>
      <c r="AS602" s="322"/>
      <c r="AT602" s="322"/>
      <c r="AU602" s="322"/>
      <c r="AV602" s="322"/>
      <c r="AW602" s="322"/>
      <c r="AX602" s="322"/>
      <c r="AY602" s="322"/>
      <c r="AZ602" s="322"/>
      <c r="BA602" s="322"/>
      <c r="BB602" s="322"/>
      <c r="BC602" s="322"/>
      <c r="BD602" s="322"/>
      <c r="BE602" s="322"/>
      <c r="BF602" s="322"/>
      <c r="BG602" s="322"/>
      <c r="BH602" s="322"/>
      <c r="BI602" s="322"/>
      <c r="BJ602" s="322"/>
      <c r="BK602" s="322"/>
      <c r="BL602" s="322"/>
      <c r="BM602" s="322"/>
      <c r="BN602" s="322"/>
      <c r="BO602" s="322"/>
      <c r="BP602" s="322"/>
      <c r="BQ602" s="322"/>
      <c r="BR602" s="322"/>
      <c r="BS602" s="322"/>
      <c r="BT602" s="322"/>
      <c r="BU602" s="322"/>
      <c r="BV602" s="322"/>
      <c r="BW602" s="322"/>
      <c r="BX602" s="322"/>
      <c r="BY602" s="322"/>
      <c r="BZ602" s="322"/>
    </row>
    <row r="603" spans="1:78" ht="15" customHeight="1" x14ac:dyDescent="0.2">
      <c r="A603" s="313" t="str">
        <f t="shared" si="14"/>
        <v>DNV-T I - 44</v>
      </c>
      <c r="B603" s="313">
        <v>44</v>
      </c>
      <c r="E603" s="316" t="s">
        <v>773</v>
      </c>
      <c r="H603" s="322"/>
      <c r="I603" s="322"/>
      <c r="J603" s="322"/>
      <c r="K603" s="322"/>
      <c r="L603" s="322"/>
      <c r="M603" s="322"/>
      <c r="N603" s="322"/>
      <c r="O603" s="322"/>
      <c r="P603" s="322"/>
      <c r="Q603" s="322"/>
      <c r="R603" s="322"/>
      <c r="S603" s="322"/>
      <c r="T603" s="322"/>
      <c r="U603" s="322"/>
      <c r="V603" s="322"/>
      <c r="W603" s="322"/>
      <c r="X603" s="322"/>
      <c r="Y603" s="322"/>
      <c r="Z603" s="322"/>
      <c r="AA603" s="322"/>
      <c r="AB603" s="322"/>
      <c r="AC603" s="322"/>
      <c r="AD603" s="322"/>
      <c r="AE603" s="322"/>
      <c r="AF603" s="322"/>
      <c r="AG603" s="322"/>
      <c r="AH603" s="322"/>
      <c r="AI603" s="322"/>
      <c r="AJ603" s="322"/>
      <c r="AK603" s="322"/>
      <c r="AL603" s="322"/>
      <c r="AM603" s="322"/>
      <c r="AN603" s="322"/>
      <c r="AO603" s="322"/>
      <c r="AP603" s="322"/>
      <c r="AQ603" s="322"/>
      <c r="AR603" s="322"/>
      <c r="AS603" s="322"/>
      <c r="AT603" s="322"/>
      <c r="AU603" s="322"/>
      <c r="AV603" s="322"/>
      <c r="AW603" s="322"/>
      <c r="AX603" s="322"/>
      <c r="AY603" s="322"/>
      <c r="AZ603" s="322"/>
      <c r="BA603" s="322"/>
      <c r="BB603" s="322"/>
      <c r="BC603" s="322"/>
      <c r="BD603" s="322"/>
      <c r="BE603" s="322"/>
      <c r="BF603" s="322"/>
      <c r="BG603" s="322"/>
      <c r="BH603" s="322"/>
      <c r="BI603" s="322"/>
      <c r="BJ603" s="322"/>
      <c r="BK603" s="322"/>
      <c r="BL603" s="322"/>
      <c r="BM603" s="322"/>
      <c r="BN603" s="322"/>
      <c r="BO603" s="322"/>
      <c r="BP603" s="322"/>
      <c r="BQ603" s="322"/>
      <c r="BR603" s="322"/>
      <c r="BS603" s="322"/>
      <c r="BT603" s="322"/>
      <c r="BU603" s="322"/>
      <c r="BV603" s="322"/>
      <c r="BW603" s="322"/>
      <c r="BX603" s="322"/>
      <c r="BY603" s="322"/>
      <c r="BZ603" s="322"/>
    </row>
    <row r="604" spans="1:78" ht="15" customHeight="1" x14ac:dyDescent="0.2">
      <c r="A604" s="313" t="str">
        <f t="shared" si="14"/>
        <v>DNV-T I - 45</v>
      </c>
      <c r="B604" s="313">
        <v>45</v>
      </c>
      <c r="E604" s="316" t="s">
        <v>774</v>
      </c>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322"/>
      <c r="AE604" s="322"/>
      <c r="AF604" s="322"/>
      <c r="AG604" s="322"/>
      <c r="AH604" s="322"/>
      <c r="AI604" s="322"/>
      <c r="AJ604" s="322"/>
      <c r="AK604" s="322"/>
      <c r="AL604" s="322"/>
      <c r="AM604" s="322"/>
      <c r="AN604" s="322"/>
      <c r="AO604" s="322"/>
      <c r="AP604" s="322"/>
      <c r="AQ604" s="322"/>
      <c r="AR604" s="322"/>
      <c r="AS604" s="322"/>
      <c r="AT604" s="322"/>
      <c r="AU604" s="322"/>
      <c r="AV604" s="322"/>
      <c r="AW604" s="322"/>
      <c r="AX604" s="322"/>
      <c r="AY604" s="322"/>
      <c r="AZ604" s="322"/>
      <c r="BA604" s="322"/>
      <c r="BB604" s="322"/>
      <c r="BC604" s="322"/>
      <c r="BD604" s="322"/>
      <c r="BE604" s="322"/>
      <c r="BF604" s="322"/>
      <c r="BG604" s="322"/>
      <c r="BH604" s="322"/>
      <c r="BI604" s="322"/>
      <c r="BJ604" s="322"/>
      <c r="BK604" s="322"/>
      <c r="BL604" s="322"/>
      <c r="BM604" s="322"/>
      <c r="BN604" s="322"/>
      <c r="BO604" s="322"/>
      <c r="BP604" s="322"/>
      <c r="BQ604" s="322"/>
      <c r="BR604" s="322"/>
      <c r="BS604" s="322"/>
      <c r="BT604" s="322"/>
      <c r="BU604" s="322"/>
      <c r="BV604" s="322"/>
      <c r="BW604" s="322"/>
      <c r="BX604" s="322"/>
      <c r="BY604" s="322"/>
      <c r="BZ604" s="322"/>
    </row>
    <row r="605" spans="1:78" ht="15" customHeight="1" x14ac:dyDescent="0.2">
      <c r="A605" s="313" t="str">
        <f t="shared" si="14"/>
        <v>DNV-T I - 46</v>
      </c>
      <c r="B605" s="313">
        <v>46</v>
      </c>
      <c r="E605" s="316" t="s">
        <v>775</v>
      </c>
      <c r="H605" s="322"/>
      <c r="I605" s="322"/>
      <c r="J605" s="322"/>
      <c r="K605" s="322"/>
      <c r="L605" s="322"/>
      <c r="M605" s="322"/>
      <c r="N605" s="322"/>
      <c r="O605" s="322"/>
      <c r="P605" s="322"/>
      <c r="Q605" s="322"/>
      <c r="R605" s="322"/>
      <c r="S605" s="322"/>
      <c r="T605" s="322"/>
      <c r="U605" s="322"/>
      <c r="V605" s="322"/>
      <c r="W605" s="322"/>
      <c r="X605" s="322"/>
      <c r="Y605" s="322"/>
      <c r="Z605" s="322"/>
      <c r="AA605" s="322"/>
      <c r="AB605" s="322"/>
      <c r="AC605" s="322"/>
      <c r="AD605" s="322"/>
      <c r="AE605" s="322"/>
      <c r="AF605" s="322"/>
      <c r="AG605" s="322"/>
      <c r="AH605" s="322"/>
      <c r="AI605" s="322"/>
      <c r="AJ605" s="322"/>
      <c r="AK605" s="322"/>
      <c r="AL605" s="322"/>
      <c r="AM605" s="322"/>
      <c r="AN605" s="322"/>
      <c r="AO605" s="322"/>
      <c r="AP605" s="322"/>
      <c r="AQ605" s="322"/>
      <c r="AR605" s="322"/>
      <c r="AS605" s="322"/>
      <c r="AT605" s="322"/>
      <c r="AU605" s="322"/>
      <c r="AV605" s="322"/>
      <c r="AW605" s="322"/>
      <c r="AX605" s="322"/>
      <c r="AY605" s="322"/>
      <c r="AZ605" s="322"/>
      <c r="BA605" s="322"/>
      <c r="BB605" s="322"/>
      <c r="BC605" s="322"/>
      <c r="BD605" s="322"/>
      <c r="BE605" s="322"/>
      <c r="BF605" s="322"/>
      <c r="BG605" s="322"/>
      <c r="BH605" s="322"/>
      <c r="BI605" s="322"/>
      <c r="BJ605" s="322"/>
      <c r="BK605" s="322"/>
      <c r="BL605" s="322"/>
      <c r="BM605" s="322"/>
      <c r="BN605" s="322"/>
      <c r="BO605" s="322"/>
      <c r="BP605" s="322"/>
      <c r="BQ605" s="322"/>
      <c r="BR605" s="322"/>
      <c r="BS605" s="322"/>
      <c r="BT605" s="322"/>
      <c r="BU605" s="322"/>
      <c r="BV605" s="322"/>
      <c r="BW605" s="322"/>
      <c r="BX605" s="322"/>
      <c r="BY605" s="322"/>
      <c r="BZ605" s="322"/>
    </row>
    <row r="606" spans="1:78" ht="15" customHeight="1" x14ac:dyDescent="0.2">
      <c r="A606" s="313" t="str">
        <f t="shared" si="14"/>
        <v>DNV-T I - 47</v>
      </c>
      <c r="B606" s="313">
        <v>47</v>
      </c>
      <c r="E606" s="316" t="s">
        <v>776</v>
      </c>
      <c r="H606" s="322"/>
      <c r="I606" s="322"/>
      <c r="J606" s="322"/>
      <c r="K606" s="322"/>
      <c r="L606" s="322"/>
      <c r="M606" s="322"/>
      <c r="N606" s="322"/>
      <c r="O606" s="322"/>
      <c r="P606" s="322"/>
      <c r="Q606" s="322"/>
      <c r="R606" s="322"/>
      <c r="S606" s="322"/>
      <c r="T606" s="322"/>
      <c r="U606" s="322"/>
      <c r="V606" s="322"/>
      <c r="W606" s="322"/>
      <c r="X606" s="322"/>
      <c r="Y606" s="322"/>
      <c r="Z606" s="322"/>
      <c r="AA606" s="322"/>
      <c r="AB606" s="322"/>
      <c r="AC606" s="322"/>
      <c r="AD606" s="322"/>
      <c r="AE606" s="322"/>
      <c r="AF606" s="322"/>
      <c r="AG606" s="322"/>
      <c r="AH606" s="322"/>
      <c r="AI606" s="322"/>
      <c r="AJ606" s="322"/>
      <c r="AK606" s="322"/>
      <c r="AL606" s="322"/>
      <c r="AM606" s="322"/>
      <c r="AN606" s="322"/>
      <c r="AO606" s="322"/>
      <c r="AP606" s="322"/>
      <c r="AQ606" s="322"/>
      <c r="AR606" s="322"/>
      <c r="AS606" s="322"/>
      <c r="AT606" s="322"/>
      <c r="AU606" s="322"/>
      <c r="AV606" s="322"/>
      <c r="AW606" s="322"/>
      <c r="AX606" s="322"/>
      <c r="AY606" s="322"/>
      <c r="AZ606" s="322"/>
      <c r="BA606" s="322"/>
      <c r="BB606" s="322"/>
      <c r="BC606" s="322"/>
      <c r="BD606" s="322"/>
      <c r="BE606" s="322"/>
      <c r="BF606" s="322"/>
      <c r="BG606" s="322"/>
      <c r="BH606" s="322"/>
      <c r="BI606" s="322"/>
      <c r="BJ606" s="322"/>
      <c r="BK606" s="322"/>
      <c r="BL606" s="322"/>
      <c r="BM606" s="322"/>
      <c r="BN606" s="322"/>
      <c r="BO606" s="322"/>
      <c r="BP606" s="322"/>
      <c r="BQ606" s="322"/>
      <c r="BR606" s="322"/>
      <c r="BS606" s="322"/>
      <c r="BT606" s="322"/>
      <c r="BU606" s="322"/>
      <c r="BV606" s="322"/>
      <c r="BW606" s="322"/>
      <c r="BX606" s="322"/>
      <c r="BY606" s="322"/>
      <c r="BZ606" s="322"/>
    </row>
    <row r="607" spans="1:78" ht="15" customHeight="1" x14ac:dyDescent="0.2">
      <c r="A607" s="313" t="str">
        <f t="shared" si="14"/>
        <v>DNV-T I - 48</v>
      </c>
      <c r="B607" s="313">
        <v>48</v>
      </c>
      <c r="E607" s="316" t="s">
        <v>777</v>
      </c>
      <c r="H607" s="322"/>
      <c r="I607" s="322"/>
      <c r="J607" s="322"/>
      <c r="K607" s="322"/>
      <c r="L607" s="322"/>
      <c r="M607" s="322"/>
      <c r="N607" s="322"/>
      <c r="O607" s="322"/>
      <c r="P607" s="322"/>
      <c r="Q607" s="322"/>
      <c r="R607" s="322"/>
      <c r="S607" s="322"/>
      <c r="T607" s="322"/>
      <c r="U607" s="322"/>
      <c r="V607" s="322"/>
      <c r="W607" s="322"/>
      <c r="X607" s="322"/>
      <c r="Y607" s="322"/>
      <c r="Z607" s="322"/>
      <c r="AA607" s="322"/>
      <c r="AB607" s="322"/>
      <c r="AC607" s="322"/>
      <c r="AD607" s="322"/>
      <c r="AE607" s="322"/>
      <c r="AF607" s="322"/>
      <c r="AG607" s="322"/>
      <c r="AH607" s="322"/>
      <c r="AI607" s="322"/>
      <c r="AJ607" s="322"/>
      <c r="AK607" s="322"/>
      <c r="AL607" s="322"/>
      <c r="AM607" s="322"/>
      <c r="AN607" s="322"/>
      <c r="AO607" s="322"/>
      <c r="AP607" s="322"/>
      <c r="AQ607" s="322"/>
      <c r="AR607" s="322"/>
      <c r="AS607" s="322"/>
      <c r="AT607" s="322"/>
      <c r="AU607" s="322"/>
      <c r="AV607" s="322"/>
      <c r="AW607" s="322"/>
      <c r="AX607" s="322"/>
      <c r="AY607" s="322"/>
      <c r="AZ607" s="322"/>
      <c r="BA607" s="322"/>
      <c r="BB607" s="322"/>
      <c r="BC607" s="322"/>
      <c r="BD607" s="322"/>
      <c r="BE607" s="322"/>
      <c r="BF607" s="322"/>
      <c r="BG607" s="322"/>
      <c r="BH607" s="322"/>
      <c r="BI607" s="322"/>
      <c r="BJ607" s="322"/>
      <c r="BK607" s="322"/>
      <c r="BL607" s="322"/>
      <c r="BM607" s="322"/>
      <c r="BN607" s="322"/>
      <c r="BO607" s="322"/>
      <c r="BP607" s="322"/>
      <c r="BQ607" s="322"/>
      <c r="BR607" s="322"/>
      <c r="BS607" s="322"/>
      <c r="BT607" s="322"/>
      <c r="BU607" s="322"/>
      <c r="BV607" s="322"/>
      <c r="BW607" s="322"/>
      <c r="BX607" s="322"/>
      <c r="BY607" s="322"/>
      <c r="BZ607" s="322"/>
    </row>
    <row r="608" spans="1:78" ht="15" customHeight="1" x14ac:dyDescent="0.2">
      <c r="A608" s="313" t="str">
        <f t="shared" si="14"/>
        <v>DNV-T I - 49</v>
      </c>
      <c r="B608" s="313">
        <v>49</v>
      </c>
      <c r="E608" s="316" t="s">
        <v>778</v>
      </c>
      <c r="H608" s="322"/>
      <c r="I608" s="322"/>
      <c r="J608" s="322"/>
      <c r="K608" s="322"/>
      <c r="L608" s="322"/>
      <c r="M608" s="322"/>
      <c r="N608" s="322"/>
      <c r="O608" s="322"/>
      <c r="P608" s="322"/>
      <c r="Q608" s="322"/>
      <c r="R608" s="322"/>
      <c r="S608" s="322"/>
      <c r="T608" s="322"/>
      <c r="U608" s="322"/>
      <c r="V608" s="322"/>
      <c r="W608" s="322"/>
      <c r="X608" s="322"/>
      <c r="Y608" s="322"/>
      <c r="Z608" s="322"/>
      <c r="AA608" s="322"/>
      <c r="AB608" s="322"/>
      <c r="AC608" s="322"/>
      <c r="AD608" s="322"/>
      <c r="AE608" s="322"/>
      <c r="AF608" s="322"/>
      <c r="AG608" s="322"/>
      <c r="AH608" s="322"/>
      <c r="AI608" s="322"/>
      <c r="AJ608" s="322"/>
      <c r="AK608" s="322"/>
      <c r="AL608" s="322"/>
      <c r="AM608" s="322"/>
      <c r="AN608" s="322"/>
      <c r="AO608" s="322"/>
      <c r="AP608" s="322"/>
      <c r="AQ608" s="322"/>
      <c r="AR608" s="322"/>
      <c r="AS608" s="322"/>
      <c r="AT608" s="322"/>
      <c r="AU608" s="322"/>
      <c r="AV608" s="322"/>
      <c r="AW608" s="322"/>
      <c r="AX608" s="322"/>
      <c r="AY608" s="322"/>
      <c r="AZ608" s="322"/>
      <c r="BA608" s="322"/>
      <c r="BB608" s="322"/>
      <c r="BC608" s="322"/>
      <c r="BD608" s="322"/>
      <c r="BE608" s="322"/>
      <c r="BF608" s="322"/>
      <c r="BG608" s="322"/>
      <c r="BH608" s="322"/>
      <c r="BI608" s="322"/>
      <c r="BJ608" s="322"/>
      <c r="BK608" s="322"/>
      <c r="BL608" s="322"/>
      <c r="BM608" s="322"/>
      <c r="BN608" s="322"/>
      <c r="BO608" s="322"/>
      <c r="BP608" s="322"/>
      <c r="BQ608" s="322"/>
      <c r="BR608" s="322"/>
      <c r="BS608" s="322"/>
      <c r="BT608" s="322"/>
      <c r="BU608" s="322"/>
      <c r="BV608" s="322"/>
      <c r="BW608" s="322"/>
      <c r="BX608" s="322"/>
      <c r="BY608" s="322"/>
      <c r="BZ608" s="322"/>
    </row>
    <row r="609" spans="1:78" ht="15" customHeight="1" x14ac:dyDescent="0.2">
      <c r="A609" s="313" t="str">
        <f t="shared" si="14"/>
        <v>DNV-T I - 50</v>
      </c>
      <c r="B609" s="313">
        <v>50</v>
      </c>
      <c r="E609" s="316" t="s">
        <v>779</v>
      </c>
      <c r="H609" s="322"/>
      <c r="I609" s="322"/>
      <c r="J609" s="322"/>
      <c r="K609" s="322"/>
      <c r="L609" s="322"/>
      <c r="M609" s="322"/>
      <c r="N609" s="322"/>
      <c r="O609" s="322"/>
      <c r="P609" s="322"/>
      <c r="Q609" s="322"/>
      <c r="R609" s="322"/>
      <c r="S609" s="322"/>
      <c r="T609" s="322"/>
      <c r="U609" s="322"/>
      <c r="V609" s="322"/>
      <c r="W609" s="322"/>
      <c r="X609" s="322"/>
      <c r="Y609" s="322"/>
      <c r="Z609" s="322"/>
      <c r="AA609" s="322"/>
      <c r="AB609" s="322"/>
      <c r="AC609" s="322"/>
      <c r="AD609" s="322"/>
      <c r="AE609" s="322"/>
      <c r="AF609" s="322"/>
      <c r="AG609" s="322"/>
      <c r="AH609" s="322"/>
      <c r="AI609" s="322"/>
      <c r="AJ609" s="322"/>
      <c r="AK609" s="322"/>
      <c r="AL609" s="322"/>
      <c r="AM609" s="322"/>
      <c r="AN609" s="322"/>
      <c r="AO609" s="322"/>
      <c r="AP609" s="322"/>
      <c r="AQ609" s="322"/>
      <c r="AR609" s="322"/>
      <c r="AS609" s="322"/>
      <c r="AT609" s="322"/>
      <c r="AU609" s="322"/>
      <c r="AV609" s="322"/>
      <c r="AW609" s="322"/>
      <c r="AX609" s="322"/>
      <c r="AY609" s="322"/>
      <c r="AZ609" s="322"/>
      <c r="BA609" s="322"/>
      <c r="BB609" s="322"/>
      <c r="BC609" s="322"/>
      <c r="BD609" s="322"/>
      <c r="BE609" s="322"/>
      <c r="BF609" s="322"/>
      <c r="BG609" s="322"/>
      <c r="BH609" s="322"/>
      <c r="BI609" s="322"/>
      <c r="BJ609" s="322"/>
      <c r="BK609" s="322"/>
      <c r="BL609" s="322"/>
      <c r="BM609" s="322"/>
      <c r="BN609" s="322"/>
      <c r="BO609" s="322"/>
      <c r="BP609" s="322"/>
      <c r="BQ609" s="322"/>
      <c r="BR609" s="322"/>
      <c r="BS609" s="322"/>
      <c r="BT609" s="322"/>
      <c r="BU609" s="322"/>
      <c r="BV609" s="322"/>
      <c r="BW609" s="322"/>
      <c r="BX609" s="322"/>
      <c r="BY609" s="322"/>
      <c r="BZ609" s="322"/>
    </row>
    <row r="610" spans="1:78" ht="15" customHeight="1" x14ac:dyDescent="0.2">
      <c r="A610" s="313" t="str">
        <f t="shared" si="14"/>
        <v>DNV-T I - 51</v>
      </c>
      <c r="B610" s="313">
        <v>51</v>
      </c>
      <c r="E610" s="316" t="s">
        <v>780</v>
      </c>
      <c r="H610" s="322"/>
      <c r="I610" s="322"/>
      <c r="J610" s="322"/>
      <c r="K610" s="322"/>
      <c r="L610" s="322"/>
      <c r="M610" s="322"/>
      <c r="N610" s="322"/>
      <c r="O610" s="322"/>
      <c r="P610" s="322"/>
      <c r="Q610" s="322"/>
      <c r="R610" s="322"/>
      <c r="S610" s="322"/>
      <c r="T610" s="322"/>
      <c r="U610" s="322"/>
      <c r="V610" s="322"/>
      <c r="W610" s="322"/>
      <c r="X610" s="322"/>
      <c r="Y610" s="322"/>
      <c r="Z610" s="322"/>
      <c r="AA610" s="322"/>
      <c r="AB610" s="322"/>
      <c r="AC610" s="322"/>
      <c r="AD610" s="322"/>
      <c r="AE610" s="322"/>
      <c r="AF610" s="322"/>
      <c r="AG610" s="322"/>
      <c r="AH610" s="322"/>
      <c r="AI610" s="322"/>
      <c r="AJ610" s="322"/>
      <c r="AK610" s="322"/>
      <c r="AL610" s="322"/>
      <c r="AM610" s="322"/>
      <c r="AN610" s="322"/>
      <c r="AO610" s="322"/>
      <c r="AP610" s="322"/>
      <c r="AQ610" s="322"/>
      <c r="AR610" s="322"/>
      <c r="AS610" s="322"/>
      <c r="AT610" s="322"/>
      <c r="AU610" s="322"/>
      <c r="AV610" s="322"/>
      <c r="AW610" s="322"/>
      <c r="AX610" s="322"/>
      <c r="AY610" s="322"/>
      <c r="AZ610" s="322"/>
      <c r="BA610" s="322"/>
      <c r="BB610" s="322"/>
      <c r="BC610" s="322"/>
      <c r="BD610" s="322"/>
      <c r="BE610" s="322"/>
      <c r="BF610" s="322"/>
      <c r="BG610" s="322"/>
      <c r="BH610" s="322"/>
      <c r="BI610" s="322"/>
      <c r="BJ610" s="322"/>
      <c r="BK610" s="322"/>
      <c r="BL610" s="322"/>
      <c r="BM610" s="322"/>
      <c r="BN610" s="322"/>
      <c r="BO610" s="322"/>
      <c r="BP610" s="322"/>
      <c r="BQ610" s="322"/>
      <c r="BR610" s="322"/>
      <c r="BS610" s="322"/>
      <c r="BT610" s="322"/>
      <c r="BU610" s="322"/>
      <c r="BV610" s="322"/>
      <c r="BW610" s="322"/>
      <c r="BX610" s="322"/>
      <c r="BY610" s="322"/>
      <c r="BZ610" s="322"/>
    </row>
    <row r="611" spans="1:78" ht="15" customHeight="1" x14ac:dyDescent="0.2">
      <c r="A611" s="313" t="str">
        <f t="shared" si="14"/>
        <v>DNV-T I - 52</v>
      </c>
      <c r="B611" s="313">
        <v>52</v>
      </c>
      <c r="E611" s="316" t="s">
        <v>781</v>
      </c>
      <c r="H611" s="322"/>
      <c r="I611" s="322"/>
      <c r="J611" s="322"/>
      <c r="K611" s="322"/>
      <c r="L611" s="322"/>
      <c r="M611" s="322"/>
      <c r="N611" s="322"/>
      <c r="O611" s="322"/>
      <c r="P611" s="322"/>
      <c r="Q611" s="322"/>
      <c r="R611" s="322"/>
      <c r="S611" s="322"/>
      <c r="T611" s="322"/>
      <c r="U611" s="322"/>
      <c r="V611" s="322"/>
      <c r="W611" s="322"/>
      <c r="X611" s="322"/>
      <c r="Y611" s="322"/>
      <c r="Z611" s="322"/>
      <c r="AA611" s="322"/>
      <c r="AB611" s="322"/>
      <c r="AC611" s="322"/>
      <c r="AD611" s="322"/>
      <c r="AE611" s="322"/>
      <c r="AF611" s="322"/>
      <c r="AG611" s="322"/>
      <c r="AH611" s="322"/>
      <c r="AI611" s="322"/>
      <c r="AJ611" s="322"/>
      <c r="AK611" s="322"/>
      <c r="AL611" s="322"/>
      <c r="AM611" s="322"/>
      <c r="AN611" s="322"/>
      <c r="AO611" s="322"/>
      <c r="AP611" s="322"/>
      <c r="AQ611" s="322"/>
      <c r="AR611" s="322"/>
      <c r="AS611" s="322"/>
      <c r="AT611" s="322"/>
      <c r="AU611" s="322"/>
      <c r="AV611" s="322"/>
      <c r="AW611" s="322"/>
      <c r="AX611" s="322"/>
      <c r="AY611" s="322"/>
      <c r="AZ611" s="322"/>
      <c r="BA611" s="322"/>
      <c r="BB611" s="322"/>
      <c r="BC611" s="322"/>
      <c r="BD611" s="322"/>
      <c r="BE611" s="322"/>
      <c r="BF611" s="322"/>
      <c r="BG611" s="322"/>
      <c r="BH611" s="322"/>
      <c r="BI611" s="322"/>
      <c r="BJ611" s="322"/>
      <c r="BK611" s="322"/>
      <c r="BL611" s="322"/>
      <c r="BM611" s="322"/>
      <c r="BN611" s="322"/>
      <c r="BO611" s="322"/>
      <c r="BP611" s="322"/>
      <c r="BQ611" s="322"/>
      <c r="BR611" s="322"/>
      <c r="BS611" s="322"/>
      <c r="BT611" s="322"/>
      <c r="BU611" s="322"/>
      <c r="BV611" s="322"/>
      <c r="BW611" s="322"/>
      <c r="BX611" s="322"/>
      <c r="BY611" s="322"/>
      <c r="BZ611" s="322"/>
    </row>
    <row r="612" spans="1:78" ht="15" customHeight="1" x14ac:dyDescent="0.2">
      <c r="A612" s="313" t="str">
        <f t="shared" si="14"/>
        <v>DNV-T I - 53</v>
      </c>
      <c r="B612" s="313">
        <v>53</v>
      </c>
      <c r="E612" s="316" t="s">
        <v>782</v>
      </c>
      <c r="H612" s="322"/>
      <c r="I612" s="322"/>
      <c r="J612" s="322"/>
      <c r="K612" s="322"/>
      <c r="L612" s="322"/>
      <c r="M612" s="322"/>
      <c r="N612" s="322"/>
      <c r="O612" s="322"/>
      <c r="P612" s="322"/>
      <c r="Q612" s="322"/>
      <c r="R612" s="322"/>
      <c r="S612" s="322"/>
      <c r="T612" s="322"/>
      <c r="U612" s="322"/>
      <c r="V612" s="322"/>
      <c r="W612" s="322"/>
      <c r="X612" s="322"/>
      <c r="Y612" s="322"/>
      <c r="Z612" s="322"/>
      <c r="AA612" s="322"/>
      <c r="AB612" s="322"/>
      <c r="AC612" s="322"/>
      <c r="AD612" s="322"/>
      <c r="AE612" s="322"/>
      <c r="AF612" s="322"/>
      <c r="AG612" s="322"/>
      <c r="AH612" s="322"/>
      <c r="AI612" s="322"/>
      <c r="AJ612" s="322"/>
      <c r="AK612" s="322"/>
      <c r="AL612" s="322"/>
      <c r="AM612" s="322"/>
      <c r="AN612" s="322"/>
      <c r="AO612" s="322"/>
      <c r="AP612" s="322"/>
      <c r="AQ612" s="322"/>
      <c r="AR612" s="322"/>
      <c r="AS612" s="322"/>
      <c r="AT612" s="322"/>
      <c r="AU612" s="322"/>
      <c r="AV612" s="322"/>
      <c r="AW612" s="322"/>
      <c r="AX612" s="322"/>
      <c r="AY612" s="322"/>
      <c r="AZ612" s="322"/>
      <c r="BA612" s="322"/>
      <c r="BB612" s="322"/>
      <c r="BC612" s="322"/>
      <c r="BD612" s="322"/>
      <c r="BE612" s="322"/>
      <c r="BF612" s="322"/>
      <c r="BG612" s="322"/>
      <c r="BH612" s="322"/>
      <c r="BI612" s="322"/>
      <c r="BJ612" s="322"/>
      <c r="BK612" s="322"/>
      <c r="BL612" s="322"/>
      <c r="BM612" s="322"/>
      <c r="BN612" s="322"/>
      <c r="BO612" s="322"/>
      <c r="BP612" s="322"/>
      <c r="BQ612" s="322"/>
      <c r="BR612" s="322"/>
      <c r="BS612" s="322"/>
      <c r="BT612" s="322"/>
      <c r="BU612" s="322"/>
      <c r="BV612" s="322"/>
      <c r="BW612" s="322"/>
      <c r="BX612" s="322"/>
      <c r="BY612" s="322"/>
      <c r="BZ612" s="322"/>
    </row>
    <row r="613" spans="1:78" ht="15" customHeight="1" x14ac:dyDescent="0.2">
      <c r="A613" s="313" t="str">
        <f t="shared" si="14"/>
        <v>DNV-T I - 54</v>
      </c>
      <c r="B613" s="313">
        <v>54</v>
      </c>
      <c r="E613" s="316" t="s">
        <v>783</v>
      </c>
      <c r="H613" s="322"/>
      <c r="I613" s="322"/>
      <c r="J613" s="322"/>
      <c r="K613" s="322"/>
      <c r="L613" s="322"/>
      <c r="M613" s="322"/>
      <c r="N613" s="322"/>
      <c r="O613" s="322"/>
      <c r="P613" s="322"/>
      <c r="Q613" s="322"/>
      <c r="R613" s="322"/>
      <c r="S613" s="322"/>
      <c r="T613" s="322"/>
      <c r="U613" s="322"/>
      <c r="V613" s="322"/>
      <c r="W613" s="322"/>
      <c r="X613" s="322"/>
      <c r="Y613" s="322"/>
      <c r="Z613" s="322"/>
      <c r="AA613" s="322"/>
      <c r="AB613" s="322"/>
      <c r="AC613" s="322"/>
      <c r="AD613" s="322"/>
      <c r="AE613" s="322"/>
      <c r="AF613" s="322"/>
      <c r="AG613" s="322"/>
      <c r="AH613" s="322"/>
      <c r="AI613" s="322"/>
      <c r="AJ613" s="322"/>
      <c r="AK613" s="322"/>
      <c r="AL613" s="322"/>
      <c r="AM613" s="322"/>
      <c r="AN613" s="322"/>
      <c r="AO613" s="322"/>
      <c r="AP613" s="322"/>
      <c r="AQ613" s="322"/>
      <c r="AR613" s="322"/>
      <c r="AS613" s="322"/>
      <c r="AT613" s="322"/>
      <c r="AU613" s="322"/>
      <c r="AV613" s="322"/>
      <c r="AW613" s="322"/>
      <c r="AX613" s="322"/>
      <c r="AY613" s="322"/>
      <c r="AZ613" s="322"/>
      <c r="BA613" s="322"/>
      <c r="BB613" s="322"/>
      <c r="BC613" s="322"/>
      <c r="BD613" s="322"/>
      <c r="BE613" s="322"/>
      <c r="BF613" s="322"/>
      <c r="BG613" s="322"/>
      <c r="BH613" s="322"/>
      <c r="BI613" s="322"/>
      <c r="BJ613" s="322"/>
      <c r="BK613" s="322"/>
      <c r="BL613" s="322"/>
      <c r="BM613" s="322"/>
      <c r="BN613" s="322"/>
      <c r="BO613" s="322"/>
      <c r="BP613" s="322"/>
      <c r="BQ613" s="322"/>
      <c r="BR613" s="322"/>
      <c r="BS613" s="322"/>
      <c r="BT613" s="322"/>
      <c r="BU613" s="322"/>
      <c r="BV613" s="322"/>
      <c r="BW613" s="322"/>
      <c r="BX613" s="322"/>
      <c r="BY613" s="322"/>
      <c r="BZ613" s="322"/>
    </row>
    <row r="614" spans="1:78" ht="15" customHeight="1" x14ac:dyDescent="0.2">
      <c r="A614" s="313" t="str">
        <f t="shared" si="14"/>
        <v>DNV-T I - 55</v>
      </c>
      <c r="B614" s="313">
        <v>55</v>
      </c>
      <c r="E614" s="316" t="s">
        <v>784</v>
      </c>
      <c r="H614" s="322"/>
      <c r="I614" s="322"/>
      <c r="J614" s="322"/>
      <c r="K614" s="322"/>
      <c r="L614" s="322"/>
      <c r="M614" s="322"/>
      <c r="N614" s="322"/>
      <c r="O614" s="322"/>
      <c r="P614" s="322"/>
      <c r="Q614" s="322"/>
      <c r="R614" s="322"/>
      <c r="S614" s="322"/>
      <c r="T614" s="322"/>
      <c r="U614" s="322"/>
      <c r="V614" s="322"/>
      <c r="W614" s="322"/>
      <c r="X614" s="322"/>
      <c r="Y614" s="322"/>
      <c r="Z614" s="322"/>
      <c r="AA614" s="322"/>
      <c r="AB614" s="322"/>
      <c r="AC614" s="322"/>
      <c r="AD614" s="322"/>
      <c r="AE614" s="322"/>
      <c r="AF614" s="322"/>
      <c r="AG614" s="322"/>
      <c r="AH614" s="322"/>
      <c r="AI614" s="322"/>
      <c r="AJ614" s="322"/>
      <c r="AK614" s="322"/>
      <c r="AL614" s="322"/>
      <c r="AM614" s="322"/>
      <c r="AN614" s="322"/>
      <c r="AO614" s="322"/>
      <c r="AP614" s="322"/>
      <c r="AQ614" s="322"/>
      <c r="AR614" s="322"/>
      <c r="AS614" s="322"/>
      <c r="AT614" s="322"/>
      <c r="AU614" s="322"/>
      <c r="AV614" s="322"/>
      <c r="AW614" s="322"/>
      <c r="AX614" s="322"/>
      <c r="AY614" s="322"/>
      <c r="AZ614" s="322"/>
      <c r="BA614" s="322"/>
      <c r="BB614" s="322"/>
      <c r="BC614" s="322"/>
      <c r="BD614" s="322"/>
      <c r="BE614" s="322"/>
      <c r="BF614" s="322"/>
      <c r="BG614" s="322"/>
      <c r="BH614" s="322"/>
      <c r="BI614" s="322"/>
      <c r="BJ614" s="322"/>
      <c r="BK614" s="322"/>
      <c r="BL614" s="322"/>
      <c r="BM614" s="322"/>
      <c r="BN614" s="322"/>
      <c r="BO614" s="322"/>
      <c r="BP614" s="322"/>
      <c r="BQ614" s="322"/>
      <c r="BR614" s="322"/>
      <c r="BS614" s="322"/>
      <c r="BT614" s="322"/>
      <c r="BU614" s="322"/>
      <c r="BV614" s="322"/>
      <c r="BW614" s="322"/>
      <c r="BX614" s="322"/>
      <c r="BY614" s="322"/>
      <c r="BZ614" s="322"/>
    </row>
    <row r="615" spans="1:78" ht="15" customHeight="1" x14ac:dyDescent="0.2">
      <c r="A615" s="313" t="str">
        <f t="shared" si="14"/>
        <v>DNV-T I - 56</v>
      </c>
      <c r="B615" s="313">
        <v>56</v>
      </c>
      <c r="E615" s="316" t="s">
        <v>785</v>
      </c>
      <c r="H615" s="322"/>
      <c r="I615" s="322"/>
      <c r="J615" s="322"/>
      <c r="K615" s="322"/>
      <c r="L615" s="322"/>
      <c r="M615" s="322"/>
      <c r="N615" s="322"/>
      <c r="O615" s="322"/>
      <c r="P615" s="322"/>
      <c r="Q615" s="322"/>
      <c r="R615" s="322"/>
      <c r="S615" s="322"/>
      <c r="T615" s="322"/>
      <c r="U615" s="322"/>
      <c r="V615" s="322"/>
      <c r="W615" s="322"/>
      <c r="X615" s="322"/>
      <c r="Y615" s="322"/>
      <c r="Z615" s="322"/>
      <c r="AA615" s="322"/>
      <c r="AB615" s="322"/>
      <c r="AC615" s="322"/>
      <c r="AD615" s="322"/>
      <c r="AE615" s="322"/>
      <c r="AF615" s="322"/>
      <c r="AG615" s="322"/>
      <c r="AH615" s="322"/>
      <c r="AI615" s="322"/>
      <c r="AJ615" s="322"/>
      <c r="AK615" s="322"/>
      <c r="AL615" s="322"/>
      <c r="AM615" s="322"/>
      <c r="AN615" s="322"/>
      <c r="AO615" s="322"/>
      <c r="AP615" s="322"/>
      <c r="AQ615" s="322"/>
      <c r="AR615" s="322"/>
      <c r="AS615" s="322"/>
      <c r="AT615" s="322"/>
      <c r="AU615" s="322"/>
      <c r="AV615" s="322"/>
      <c r="AW615" s="322"/>
      <c r="AX615" s="322"/>
      <c r="AY615" s="322"/>
      <c r="AZ615" s="322"/>
      <c r="BA615" s="322"/>
      <c r="BB615" s="322"/>
      <c r="BC615" s="322"/>
      <c r="BD615" s="322"/>
      <c r="BE615" s="322"/>
      <c r="BF615" s="322"/>
      <c r="BG615" s="322"/>
      <c r="BH615" s="322"/>
      <c r="BI615" s="322"/>
      <c r="BJ615" s="322"/>
      <c r="BK615" s="322"/>
      <c r="BL615" s="322"/>
      <c r="BM615" s="322"/>
      <c r="BN615" s="322"/>
      <c r="BO615" s="322"/>
      <c r="BP615" s="322"/>
      <c r="BQ615" s="322"/>
      <c r="BR615" s="322"/>
      <c r="BS615" s="322"/>
      <c r="BT615" s="322"/>
      <c r="BU615" s="322"/>
      <c r="BV615" s="322"/>
      <c r="BW615" s="322"/>
      <c r="BX615" s="322"/>
      <c r="BY615" s="322"/>
      <c r="BZ615" s="322"/>
    </row>
    <row r="616" spans="1:78" ht="15" customHeight="1" x14ac:dyDescent="0.2">
      <c r="A616" s="313" t="str">
        <f t="shared" si="14"/>
        <v>DNV-T I - 57</v>
      </c>
      <c r="B616" s="313">
        <v>57</v>
      </c>
      <c r="E616" s="316" t="s">
        <v>786</v>
      </c>
      <c r="H616" s="322"/>
      <c r="I616" s="322"/>
      <c r="J616" s="322"/>
      <c r="K616" s="322"/>
      <c r="L616" s="322"/>
      <c r="M616" s="322"/>
      <c r="N616" s="322"/>
      <c r="O616" s="322"/>
      <c r="P616" s="322"/>
      <c r="Q616" s="322"/>
      <c r="R616" s="322"/>
      <c r="S616" s="322"/>
      <c r="T616" s="322"/>
      <c r="U616" s="322"/>
      <c r="V616" s="322"/>
      <c r="W616" s="322"/>
      <c r="X616" s="322"/>
      <c r="Y616" s="322"/>
      <c r="Z616" s="322"/>
      <c r="AA616" s="322"/>
      <c r="AB616" s="322"/>
      <c r="AC616" s="322"/>
      <c r="AD616" s="322"/>
      <c r="AE616" s="322"/>
      <c r="AF616" s="322"/>
      <c r="AG616" s="322"/>
      <c r="AH616" s="322"/>
      <c r="AI616" s="322"/>
      <c r="AJ616" s="322"/>
      <c r="AK616" s="322"/>
      <c r="AL616" s="322"/>
      <c r="AM616" s="322"/>
      <c r="AN616" s="322"/>
      <c r="AO616" s="322"/>
      <c r="AP616" s="322"/>
      <c r="AQ616" s="322"/>
      <c r="AR616" s="322"/>
      <c r="AS616" s="322"/>
      <c r="AT616" s="322"/>
      <c r="AU616" s="322"/>
      <c r="AV616" s="322"/>
      <c r="AW616" s="322"/>
      <c r="AX616" s="322"/>
      <c r="AY616" s="322"/>
      <c r="AZ616" s="322"/>
      <c r="BA616" s="322"/>
      <c r="BB616" s="322"/>
      <c r="BC616" s="322"/>
      <c r="BD616" s="322"/>
      <c r="BE616" s="322"/>
      <c r="BF616" s="322"/>
      <c r="BG616" s="322"/>
      <c r="BH616" s="322"/>
      <c r="BI616" s="322"/>
      <c r="BJ616" s="322"/>
      <c r="BK616" s="322"/>
      <c r="BL616" s="322"/>
      <c r="BM616" s="322"/>
      <c r="BN616" s="322"/>
      <c r="BO616" s="322"/>
      <c r="BP616" s="322"/>
      <c r="BQ616" s="322"/>
      <c r="BR616" s="322"/>
      <c r="BS616" s="322"/>
      <c r="BT616" s="322"/>
      <c r="BU616" s="322"/>
      <c r="BV616" s="322"/>
      <c r="BW616" s="322"/>
      <c r="BX616" s="322"/>
      <c r="BY616" s="322"/>
      <c r="BZ616" s="322"/>
    </row>
    <row r="617" spans="1:78" ht="15" customHeight="1" x14ac:dyDescent="0.2">
      <c r="A617" s="313" t="str">
        <f t="shared" si="14"/>
        <v>DNV-T I - 58</v>
      </c>
      <c r="B617" s="313">
        <v>58</v>
      </c>
      <c r="E617" s="316" t="s">
        <v>787</v>
      </c>
      <c r="H617" s="322"/>
      <c r="I617" s="322"/>
      <c r="J617" s="322"/>
      <c r="K617" s="322"/>
      <c r="L617" s="322"/>
      <c r="M617" s="322"/>
      <c r="N617" s="322"/>
      <c r="O617" s="322"/>
      <c r="P617" s="322"/>
      <c r="Q617" s="322"/>
      <c r="R617" s="322"/>
      <c r="S617" s="322"/>
      <c r="T617" s="322"/>
      <c r="U617" s="322"/>
      <c r="V617" s="322"/>
      <c r="W617" s="322"/>
      <c r="X617" s="322"/>
      <c r="Y617" s="322"/>
      <c r="Z617" s="322"/>
      <c r="AA617" s="322"/>
      <c r="AB617" s="322"/>
      <c r="AC617" s="322"/>
      <c r="AD617" s="322"/>
      <c r="AE617" s="322"/>
      <c r="AF617" s="322"/>
      <c r="AG617" s="322"/>
      <c r="AH617" s="322"/>
      <c r="AI617" s="322"/>
      <c r="AJ617" s="322"/>
      <c r="AK617" s="322"/>
      <c r="AL617" s="322"/>
      <c r="AM617" s="322"/>
      <c r="AN617" s="322"/>
      <c r="AO617" s="322"/>
      <c r="AP617" s="322"/>
      <c r="AQ617" s="322"/>
      <c r="AR617" s="322"/>
      <c r="AS617" s="322"/>
      <c r="AT617" s="322"/>
      <c r="AU617" s="322"/>
      <c r="AV617" s="322"/>
      <c r="AW617" s="322"/>
      <c r="AX617" s="322"/>
      <c r="AY617" s="322"/>
      <c r="AZ617" s="322"/>
      <c r="BA617" s="322"/>
      <c r="BB617" s="322"/>
      <c r="BC617" s="322"/>
      <c r="BD617" s="322"/>
      <c r="BE617" s="322"/>
      <c r="BF617" s="322"/>
      <c r="BG617" s="322"/>
      <c r="BH617" s="322"/>
      <c r="BI617" s="322"/>
      <c r="BJ617" s="322"/>
      <c r="BK617" s="322"/>
      <c r="BL617" s="322"/>
      <c r="BM617" s="322"/>
      <c r="BN617" s="322"/>
      <c r="BO617" s="322"/>
      <c r="BP617" s="322"/>
      <c r="BQ617" s="322"/>
      <c r="BR617" s="322"/>
      <c r="BS617" s="322"/>
      <c r="BT617" s="322"/>
      <c r="BU617" s="322"/>
      <c r="BV617" s="322"/>
      <c r="BW617" s="322"/>
      <c r="BX617" s="322"/>
      <c r="BY617" s="322"/>
      <c r="BZ617" s="322"/>
    </row>
    <row r="618" spans="1:78" ht="15" customHeight="1" x14ac:dyDescent="0.2">
      <c r="A618" s="313" t="str">
        <f t="shared" si="14"/>
        <v>DNV-T I - 59</v>
      </c>
      <c r="B618" s="313">
        <v>59</v>
      </c>
      <c r="E618" s="316" t="s">
        <v>788</v>
      </c>
      <c r="H618" s="322"/>
      <c r="I618" s="322"/>
      <c r="J618" s="322"/>
      <c r="K618" s="322"/>
      <c r="L618" s="322"/>
      <c r="M618" s="322"/>
      <c r="N618" s="322"/>
      <c r="O618" s="322"/>
      <c r="P618" s="322"/>
      <c r="Q618" s="322"/>
      <c r="R618" s="322"/>
      <c r="S618" s="322"/>
      <c r="T618" s="322"/>
      <c r="U618" s="322"/>
      <c r="V618" s="322"/>
      <c r="W618" s="322"/>
      <c r="X618" s="322"/>
      <c r="Y618" s="322"/>
      <c r="Z618" s="322"/>
      <c r="AA618" s="322"/>
      <c r="AB618" s="322"/>
      <c r="AC618" s="322"/>
      <c r="AD618" s="322"/>
      <c r="AE618" s="322"/>
      <c r="AF618" s="322"/>
      <c r="AG618" s="322"/>
      <c r="AH618" s="322"/>
      <c r="AI618" s="322"/>
      <c r="AJ618" s="322"/>
      <c r="AK618" s="322"/>
      <c r="AL618" s="322"/>
      <c r="AM618" s="322"/>
      <c r="AN618" s="322"/>
      <c r="AO618" s="322"/>
      <c r="AP618" s="322"/>
      <c r="AQ618" s="322"/>
      <c r="AR618" s="322"/>
      <c r="AS618" s="322"/>
      <c r="AT618" s="322"/>
      <c r="AU618" s="322"/>
      <c r="AV618" s="322"/>
      <c r="AW618" s="322"/>
      <c r="AX618" s="322"/>
      <c r="AY618" s="322"/>
      <c r="AZ618" s="322"/>
      <c r="BA618" s="322"/>
      <c r="BB618" s="322"/>
      <c r="BC618" s="322"/>
      <c r="BD618" s="322"/>
      <c r="BE618" s="322"/>
      <c r="BF618" s="322"/>
      <c r="BG618" s="322"/>
      <c r="BH618" s="322"/>
      <c r="BI618" s="322"/>
      <c r="BJ618" s="322"/>
      <c r="BK618" s="322"/>
      <c r="BL618" s="322"/>
      <c r="BM618" s="322"/>
      <c r="BN618" s="322"/>
      <c r="BO618" s="322"/>
      <c r="BP618" s="322"/>
      <c r="BQ618" s="322"/>
      <c r="BR618" s="322"/>
      <c r="BS618" s="322"/>
      <c r="BT618" s="322"/>
      <c r="BU618" s="322"/>
      <c r="BV618" s="322"/>
      <c r="BW618" s="322"/>
      <c r="BX618" s="322"/>
      <c r="BY618" s="322"/>
      <c r="BZ618" s="322"/>
    </row>
    <row r="619" spans="1:78" ht="15" customHeight="1" x14ac:dyDescent="0.2">
      <c r="A619" s="313" t="str">
        <f t="shared" si="14"/>
        <v>DNV-T I - 60</v>
      </c>
      <c r="B619" s="313">
        <v>60</v>
      </c>
      <c r="E619" s="316" t="s">
        <v>789</v>
      </c>
      <c r="H619" s="322"/>
      <c r="I619" s="322"/>
      <c r="J619" s="322"/>
      <c r="K619" s="322"/>
      <c r="L619" s="322"/>
      <c r="M619" s="322"/>
      <c r="N619" s="322"/>
      <c r="O619" s="322"/>
      <c r="P619" s="322"/>
      <c r="Q619" s="322"/>
      <c r="R619" s="322"/>
      <c r="S619" s="322"/>
      <c r="T619" s="322"/>
      <c r="U619" s="322"/>
      <c r="V619" s="322"/>
      <c r="W619" s="322"/>
      <c r="X619" s="322"/>
      <c r="Y619" s="322"/>
      <c r="Z619" s="322"/>
      <c r="AA619" s="322"/>
      <c r="AB619" s="322"/>
      <c r="AC619" s="322"/>
      <c r="AD619" s="322"/>
      <c r="AE619" s="322"/>
      <c r="AF619" s="322"/>
      <c r="AG619" s="322"/>
      <c r="AH619" s="322"/>
      <c r="AI619" s="322"/>
      <c r="AJ619" s="322"/>
      <c r="AK619" s="322"/>
      <c r="AL619" s="322"/>
      <c r="AM619" s="322"/>
      <c r="AN619" s="322"/>
      <c r="AO619" s="322"/>
      <c r="AP619" s="322"/>
      <c r="AQ619" s="322"/>
      <c r="AR619" s="322"/>
      <c r="AS619" s="322"/>
      <c r="AT619" s="322"/>
      <c r="AU619" s="322"/>
      <c r="AV619" s="322"/>
      <c r="AW619" s="322"/>
      <c r="AX619" s="322"/>
      <c r="AY619" s="322"/>
      <c r="AZ619" s="322"/>
      <c r="BA619" s="322"/>
      <c r="BB619" s="322"/>
      <c r="BC619" s="322"/>
      <c r="BD619" s="322"/>
      <c r="BE619" s="322"/>
      <c r="BF619" s="322"/>
      <c r="BG619" s="322"/>
      <c r="BH619" s="322"/>
      <c r="BI619" s="322"/>
      <c r="BJ619" s="322"/>
      <c r="BK619" s="322"/>
      <c r="BL619" s="322"/>
      <c r="BM619" s="322"/>
      <c r="BN619" s="322"/>
      <c r="BO619" s="322"/>
      <c r="BP619" s="322"/>
      <c r="BQ619" s="322"/>
      <c r="BR619" s="322"/>
      <c r="BS619" s="322"/>
      <c r="BT619" s="322"/>
      <c r="BU619" s="322"/>
      <c r="BV619" s="322"/>
      <c r="BW619" s="322"/>
      <c r="BX619" s="322"/>
      <c r="BY619" s="322"/>
      <c r="BZ619" s="322"/>
    </row>
    <row r="620" spans="1:78" ht="15" customHeight="1" x14ac:dyDescent="0.2">
      <c r="A620" s="313" t="str">
        <f t="shared" si="14"/>
        <v>DNV-T I - 61</v>
      </c>
      <c r="B620" s="313">
        <v>61</v>
      </c>
      <c r="E620" s="316" t="s">
        <v>790</v>
      </c>
      <c r="H620" s="322"/>
      <c r="I620" s="322"/>
      <c r="J620" s="322"/>
      <c r="K620" s="322"/>
      <c r="L620" s="322"/>
      <c r="M620" s="322"/>
      <c r="N620" s="322"/>
      <c r="O620" s="322"/>
      <c r="P620" s="322"/>
      <c r="Q620" s="322"/>
      <c r="R620" s="322"/>
      <c r="S620" s="322"/>
      <c r="T620" s="322"/>
      <c r="U620" s="322"/>
      <c r="V620" s="322"/>
      <c r="W620" s="322"/>
      <c r="X620" s="322"/>
      <c r="Y620" s="322"/>
      <c r="Z620" s="322"/>
      <c r="AA620" s="322"/>
      <c r="AB620" s="322"/>
      <c r="AC620" s="322"/>
      <c r="AD620" s="322"/>
      <c r="AE620" s="322"/>
      <c r="AF620" s="322"/>
      <c r="AG620" s="322"/>
      <c r="AH620" s="322"/>
      <c r="AI620" s="322"/>
      <c r="AJ620" s="322"/>
      <c r="AK620" s="322"/>
      <c r="AL620" s="322"/>
      <c r="AM620" s="322"/>
      <c r="AN620" s="322"/>
      <c r="AO620" s="322"/>
      <c r="AP620" s="322"/>
      <c r="AQ620" s="322"/>
      <c r="AR620" s="322"/>
      <c r="AS620" s="322"/>
      <c r="AT620" s="322"/>
      <c r="AU620" s="322"/>
      <c r="AV620" s="322"/>
      <c r="AW620" s="322"/>
      <c r="AX620" s="322"/>
      <c r="AY620" s="322"/>
      <c r="AZ620" s="322"/>
      <c r="BA620" s="322"/>
      <c r="BB620" s="322"/>
      <c r="BC620" s="322"/>
      <c r="BD620" s="322"/>
      <c r="BE620" s="322"/>
      <c r="BF620" s="322"/>
      <c r="BG620" s="322"/>
      <c r="BH620" s="322"/>
      <c r="BI620" s="322"/>
      <c r="BJ620" s="322"/>
      <c r="BK620" s="322"/>
      <c r="BL620" s="322"/>
      <c r="BM620" s="322"/>
      <c r="BN620" s="322"/>
      <c r="BO620" s="322"/>
      <c r="BP620" s="322"/>
      <c r="BQ620" s="322"/>
      <c r="BR620" s="322"/>
      <c r="BS620" s="322"/>
      <c r="BT620" s="322"/>
      <c r="BU620" s="322"/>
      <c r="BV620" s="322"/>
      <c r="BW620" s="322"/>
      <c r="BX620" s="322"/>
      <c r="BY620" s="322"/>
      <c r="BZ620" s="322"/>
    </row>
    <row r="621" spans="1:78" ht="15" customHeight="1" x14ac:dyDescent="0.2">
      <c r="A621" s="313" t="str">
        <f t="shared" si="14"/>
        <v>DNV-T I - 62</v>
      </c>
      <c r="B621" s="313">
        <v>62</v>
      </c>
      <c r="E621" s="316" t="s">
        <v>791</v>
      </c>
      <c r="H621" s="322"/>
      <c r="I621" s="322"/>
      <c r="J621" s="322"/>
      <c r="K621" s="322"/>
      <c r="L621" s="322"/>
      <c r="M621" s="322"/>
      <c r="N621" s="322"/>
      <c r="O621" s="322"/>
      <c r="P621" s="322"/>
      <c r="Q621" s="322"/>
      <c r="R621" s="322"/>
      <c r="S621" s="322"/>
      <c r="T621" s="322"/>
      <c r="U621" s="322"/>
      <c r="V621" s="322"/>
      <c r="W621" s="322"/>
      <c r="X621" s="322"/>
      <c r="Y621" s="322"/>
      <c r="Z621" s="322"/>
      <c r="AA621" s="322"/>
      <c r="AB621" s="322"/>
      <c r="AC621" s="322"/>
      <c r="AD621" s="322"/>
      <c r="AE621" s="322"/>
      <c r="AF621" s="322"/>
      <c r="AG621" s="322"/>
      <c r="AH621" s="322"/>
      <c r="AI621" s="322"/>
      <c r="AJ621" s="322"/>
      <c r="AK621" s="322"/>
      <c r="AL621" s="322"/>
      <c r="AM621" s="322"/>
      <c r="AN621" s="322"/>
      <c r="AO621" s="322"/>
      <c r="AP621" s="322"/>
      <c r="AQ621" s="322"/>
      <c r="AR621" s="322"/>
      <c r="AS621" s="322"/>
      <c r="AT621" s="322"/>
      <c r="AU621" s="322"/>
      <c r="AV621" s="322"/>
      <c r="AW621" s="322"/>
      <c r="AX621" s="322"/>
      <c r="AY621" s="322"/>
      <c r="AZ621" s="322"/>
      <c r="BA621" s="322"/>
      <c r="BB621" s="322"/>
      <c r="BC621" s="322"/>
      <c r="BD621" s="322"/>
      <c r="BE621" s="322"/>
      <c r="BF621" s="322"/>
      <c r="BG621" s="322"/>
      <c r="BH621" s="322"/>
      <c r="BI621" s="322"/>
      <c r="BJ621" s="322"/>
      <c r="BK621" s="322"/>
      <c r="BL621" s="322"/>
      <c r="BM621" s="322"/>
      <c r="BN621" s="322"/>
      <c r="BO621" s="322"/>
      <c r="BP621" s="322"/>
      <c r="BQ621" s="322"/>
      <c r="BR621" s="322"/>
      <c r="BS621" s="322"/>
      <c r="BT621" s="322"/>
      <c r="BU621" s="322"/>
      <c r="BV621" s="322"/>
      <c r="BW621" s="322"/>
      <c r="BX621" s="322"/>
      <c r="BY621" s="322"/>
      <c r="BZ621" s="322"/>
    </row>
    <row r="622" spans="1:78" ht="15" customHeight="1" x14ac:dyDescent="0.2">
      <c r="A622" s="313" t="str">
        <f t="shared" si="14"/>
        <v>DNV-T I - 63</v>
      </c>
      <c r="B622" s="313">
        <v>63</v>
      </c>
      <c r="E622" s="316" t="s">
        <v>792</v>
      </c>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2"/>
      <c r="AD622" s="322"/>
      <c r="AE622" s="322"/>
      <c r="AF622" s="322"/>
      <c r="AG622" s="322"/>
      <c r="AH622" s="322"/>
      <c r="AI622" s="322"/>
      <c r="AJ622" s="322"/>
      <c r="AK622" s="322"/>
      <c r="AL622" s="322"/>
      <c r="AM622" s="322"/>
      <c r="AN622" s="322"/>
      <c r="AO622" s="322"/>
      <c r="AP622" s="322"/>
      <c r="AQ622" s="322"/>
      <c r="AR622" s="322"/>
      <c r="AS622" s="322"/>
      <c r="AT622" s="322"/>
      <c r="AU622" s="322"/>
      <c r="AV622" s="322"/>
      <c r="AW622" s="322"/>
      <c r="AX622" s="322"/>
      <c r="AY622" s="322"/>
      <c r="AZ622" s="322"/>
      <c r="BA622" s="322"/>
      <c r="BB622" s="322"/>
      <c r="BC622" s="322"/>
      <c r="BD622" s="322"/>
      <c r="BE622" s="322"/>
      <c r="BF622" s="322"/>
      <c r="BG622" s="322"/>
      <c r="BH622" s="322"/>
      <c r="BI622" s="322"/>
      <c r="BJ622" s="322"/>
      <c r="BK622" s="322"/>
      <c r="BL622" s="322"/>
      <c r="BM622" s="322"/>
      <c r="BN622" s="322"/>
      <c r="BO622" s="322"/>
      <c r="BP622" s="322"/>
      <c r="BQ622" s="322"/>
      <c r="BR622" s="322"/>
      <c r="BS622" s="322"/>
      <c r="BT622" s="322"/>
      <c r="BU622" s="322"/>
      <c r="BV622" s="322"/>
      <c r="BW622" s="322"/>
      <c r="BX622" s="322"/>
      <c r="BY622" s="322"/>
      <c r="BZ622" s="322"/>
    </row>
    <row r="623" spans="1:78" ht="15" customHeight="1" x14ac:dyDescent="0.2">
      <c r="A623" s="313" t="str">
        <f t="shared" si="14"/>
        <v>DNV-T I - 64</v>
      </c>
      <c r="B623" s="313">
        <v>64</v>
      </c>
      <c r="E623" s="316" t="s">
        <v>793</v>
      </c>
      <c r="H623" s="322"/>
      <c r="I623" s="322"/>
      <c r="J623" s="322"/>
      <c r="K623" s="322"/>
      <c r="L623" s="322"/>
      <c r="M623" s="322"/>
      <c r="N623" s="322"/>
      <c r="O623" s="322"/>
      <c r="P623" s="322"/>
      <c r="Q623" s="322"/>
      <c r="R623" s="322"/>
      <c r="S623" s="322"/>
      <c r="T623" s="322"/>
      <c r="U623" s="322"/>
      <c r="V623" s="322"/>
      <c r="W623" s="322"/>
      <c r="X623" s="322"/>
      <c r="Y623" s="322"/>
      <c r="Z623" s="322"/>
      <c r="AA623" s="322"/>
      <c r="AB623" s="322"/>
      <c r="AC623" s="322"/>
      <c r="AD623" s="322"/>
      <c r="AE623" s="322"/>
      <c r="AF623" s="322"/>
      <c r="AG623" s="322"/>
      <c r="AH623" s="322"/>
      <c r="AI623" s="322"/>
      <c r="AJ623" s="322"/>
      <c r="AK623" s="322"/>
      <c r="AL623" s="322"/>
      <c r="AM623" s="322"/>
      <c r="AN623" s="322"/>
      <c r="AO623" s="322"/>
      <c r="AP623" s="322"/>
      <c r="AQ623" s="322"/>
      <c r="AR623" s="322"/>
      <c r="AS623" s="322"/>
      <c r="AT623" s="322"/>
      <c r="AU623" s="322"/>
      <c r="AV623" s="322"/>
      <c r="AW623" s="322"/>
      <c r="AX623" s="322"/>
      <c r="AY623" s="322"/>
      <c r="AZ623" s="322"/>
      <c r="BA623" s="322"/>
      <c r="BB623" s="322"/>
      <c r="BC623" s="322"/>
      <c r="BD623" s="322"/>
      <c r="BE623" s="322"/>
      <c r="BF623" s="322"/>
      <c r="BG623" s="322"/>
      <c r="BH623" s="322"/>
      <c r="BI623" s="322"/>
      <c r="BJ623" s="322"/>
      <c r="BK623" s="322"/>
      <c r="BL623" s="322"/>
      <c r="BM623" s="322"/>
      <c r="BN623" s="322"/>
      <c r="BO623" s="322"/>
      <c r="BP623" s="322"/>
      <c r="BQ623" s="322"/>
      <c r="BR623" s="322"/>
      <c r="BS623" s="322"/>
      <c r="BT623" s="322"/>
      <c r="BU623" s="322"/>
      <c r="BV623" s="322"/>
      <c r="BW623" s="322"/>
      <c r="BX623" s="322"/>
      <c r="BY623" s="322"/>
      <c r="BZ623" s="322"/>
    </row>
    <row r="624" spans="1:78" ht="15" customHeight="1" x14ac:dyDescent="0.2">
      <c r="A624" s="313" t="str">
        <f t="shared" ref="A624:A677" si="15">CONCATENATE("DNV-T I - ",B624)</f>
        <v>DNV-T I - 65</v>
      </c>
      <c r="B624" s="313">
        <v>65</v>
      </c>
      <c r="E624" s="316" t="s">
        <v>794</v>
      </c>
      <c r="H624" s="322"/>
      <c r="I624" s="322"/>
      <c r="J624" s="322"/>
      <c r="K624" s="322"/>
      <c r="L624" s="322"/>
      <c r="M624" s="322"/>
      <c r="N624" s="322"/>
      <c r="O624" s="322"/>
      <c r="P624" s="322"/>
      <c r="Q624" s="322"/>
      <c r="R624" s="322"/>
      <c r="S624" s="322"/>
      <c r="T624" s="322"/>
      <c r="U624" s="322"/>
      <c r="V624" s="322"/>
      <c r="W624" s="322"/>
      <c r="X624" s="322"/>
      <c r="Y624" s="322"/>
      <c r="Z624" s="322"/>
      <c r="AA624" s="322"/>
      <c r="AB624" s="322"/>
      <c r="AC624" s="322"/>
      <c r="AD624" s="322"/>
      <c r="AE624" s="322"/>
      <c r="AF624" s="322"/>
      <c r="AG624" s="322"/>
      <c r="AH624" s="322"/>
      <c r="AI624" s="322"/>
      <c r="AJ624" s="322"/>
      <c r="AK624" s="322"/>
      <c r="AL624" s="322"/>
      <c r="AM624" s="322"/>
      <c r="AN624" s="322"/>
      <c r="AO624" s="322"/>
      <c r="AP624" s="322"/>
      <c r="AQ624" s="322"/>
      <c r="AR624" s="322"/>
      <c r="AS624" s="322"/>
      <c r="AT624" s="322"/>
      <c r="AU624" s="322"/>
      <c r="AV624" s="322"/>
      <c r="AW624" s="322"/>
      <c r="AX624" s="322"/>
      <c r="AY624" s="322"/>
      <c r="AZ624" s="322"/>
      <c r="BA624" s="322"/>
      <c r="BB624" s="322"/>
      <c r="BC624" s="322"/>
      <c r="BD624" s="322"/>
      <c r="BE624" s="322"/>
      <c r="BF624" s="322"/>
      <c r="BG624" s="322"/>
      <c r="BH624" s="322"/>
      <c r="BI624" s="322"/>
      <c r="BJ624" s="322"/>
      <c r="BK624" s="322"/>
      <c r="BL624" s="322"/>
      <c r="BM624" s="322"/>
      <c r="BN624" s="322"/>
      <c r="BO624" s="322"/>
      <c r="BP624" s="322"/>
      <c r="BQ624" s="322"/>
      <c r="BR624" s="322"/>
      <c r="BS624" s="322"/>
      <c r="BT624" s="322"/>
      <c r="BU624" s="322"/>
      <c r="BV624" s="322"/>
      <c r="BW624" s="322"/>
      <c r="BX624" s="322"/>
      <c r="BY624" s="322"/>
      <c r="BZ624" s="322"/>
    </row>
    <row r="625" spans="1:78" ht="15" customHeight="1" x14ac:dyDescent="0.2">
      <c r="A625" s="313" t="str">
        <f t="shared" si="15"/>
        <v>DNV-T I - 66</v>
      </c>
      <c r="B625" s="313">
        <v>66</v>
      </c>
      <c r="E625" s="316" t="s">
        <v>795</v>
      </c>
      <c r="H625" s="322"/>
      <c r="I625" s="322"/>
      <c r="J625" s="322"/>
      <c r="K625" s="322"/>
      <c r="L625" s="322"/>
      <c r="M625" s="322"/>
      <c r="N625" s="322"/>
      <c r="O625" s="322"/>
      <c r="P625" s="322"/>
      <c r="Q625" s="322"/>
      <c r="R625" s="322"/>
      <c r="S625" s="322"/>
      <c r="T625" s="322"/>
      <c r="U625" s="322"/>
      <c r="V625" s="322"/>
      <c r="W625" s="322"/>
      <c r="X625" s="322"/>
      <c r="Y625" s="322"/>
      <c r="Z625" s="322"/>
      <c r="AA625" s="322"/>
      <c r="AB625" s="322"/>
      <c r="AC625" s="322"/>
      <c r="AD625" s="322"/>
      <c r="AE625" s="322"/>
      <c r="AF625" s="322"/>
      <c r="AG625" s="322"/>
      <c r="AH625" s="322"/>
      <c r="AI625" s="322"/>
      <c r="AJ625" s="322"/>
      <c r="AK625" s="322"/>
      <c r="AL625" s="322"/>
      <c r="AM625" s="322"/>
      <c r="AN625" s="322"/>
      <c r="AO625" s="322"/>
      <c r="AP625" s="322"/>
      <c r="AQ625" s="322"/>
      <c r="AR625" s="322"/>
      <c r="AS625" s="322"/>
      <c r="AT625" s="322"/>
      <c r="AU625" s="322"/>
      <c r="AV625" s="322"/>
      <c r="AW625" s="322"/>
      <c r="AX625" s="322"/>
      <c r="AY625" s="322"/>
      <c r="AZ625" s="322"/>
      <c r="BA625" s="322"/>
      <c r="BB625" s="322"/>
      <c r="BC625" s="322"/>
      <c r="BD625" s="322"/>
      <c r="BE625" s="322"/>
      <c r="BF625" s="322"/>
      <c r="BG625" s="322"/>
      <c r="BH625" s="322"/>
      <c r="BI625" s="322"/>
      <c r="BJ625" s="322"/>
      <c r="BK625" s="322"/>
      <c r="BL625" s="322"/>
      <c r="BM625" s="322"/>
      <c r="BN625" s="322"/>
      <c r="BO625" s="322"/>
      <c r="BP625" s="322"/>
      <c r="BQ625" s="322"/>
      <c r="BR625" s="322"/>
      <c r="BS625" s="322"/>
      <c r="BT625" s="322"/>
      <c r="BU625" s="322"/>
      <c r="BV625" s="322"/>
      <c r="BW625" s="322"/>
      <c r="BX625" s="322"/>
      <c r="BY625" s="322"/>
      <c r="BZ625" s="322"/>
    </row>
    <row r="626" spans="1:78" ht="15" customHeight="1" x14ac:dyDescent="0.2">
      <c r="A626" s="313" t="str">
        <f t="shared" si="15"/>
        <v>DNV-T I - 67</v>
      </c>
      <c r="B626" s="313">
        <v>67</v>
      </c>
      <c r="E626" s="316" t="s">
        <v>796</v>
      </c>
      <c r="H626" s="322"/>
      <c r="I626" s="322"/>
      <c r="J626" s="322"/>
      <c r="K626" s="322"/>
      <c r="L626" s="322"/>
      <c r="M626" s="322"/>
      <c r="N626" s="322"/>
      <c r="O626" s="322"/>
      <c r="P626" s="322"/>
      <c r="Q626" s="322"/>
      <c r="R626" s="322"/>
      <c r="S626" s="322"/>
      <c r="T626" s="322"/>
      <c r="U626" s="322"/>
      <c r="V626" s="322"/>
      <c r="W626" s="322"/>
      <c r="X626" s="322"/>
      <c r="Y626" s="322"/>
      <c r="Z626" s="322"/>
      <c r="AA626" s="322"/>
      <c r="AB626" s="322"/>
      <c r="AC626" s="322"/>
      <c r="AD626" s="322"/>
      <c r="AE626" s="322"/>
      <c r="AF626" s="322"/>
      <c r="AG626" s="322"/>
      <c r="AH626" s="322"/>
      <c r="AI626" s="322"/>
      <c r="AJ626" s="322"/>
      <c r="AK626" s="322"/>
      <c r="AL626" s="322"/>
      <c r="AM626" s="322"/>
      <c r="AN626" s="322"/>
      <c r="AO626" s="322"/>
      <c r="AP626" s="322"/>
      <c r="AQ626" s="322"/>
      <c r="AR626" s="322"/>
      <c r="AS626" s="322"/>
      <c r="AT626" s="322"/>
      <c r="AU626" s="322"/>
      <c r="AV626" s="322"/>
      <c r="AW626" s="322"/>
      <c r="AX626" s="322"/>
      <c r="AY626" s="322"/>
      <c r="AZ626" s="322"/>
      <c r="BA626" s="322"/>
      <c r="BB626" s="322"/>
      <c r="BC626" s="322"/>
      <c r="BD626" s="322"/>
      <c r="BE626" s="322"/>
      <c r="BF626" s="322"/>
      <c r="BG626" s="322"/>
      <c r="BH626" s="322"/>
      <c r="BI626" s="322"/>
      <c r="BJ626" s="322"/>
      <c r="BK626" s="322"/>
      <c r="BL626" s="322"/>
      <c r="BM626" s="322"/>
      <c r="BN626" s="322"/>
      <c r="BO626" s="322"/>
      <c r="BP626" s="322"/>
      <c r="BQ626" s="322"/>
      <c r="BR626" s="322"/>
      <c r="BS626" s="322"/>
      <c r="BT626" s="322"/>
      <c r="BU626" s="322"/>
      <c r="BV626" s="322"/>
      <c r="BW626" s="322"/>
      <c r="BX626" s="322"/>
      <c r="BY626" s="322"/>
      <c r="BZ626" s="322"/>
    </row>
    <row r="627" spans="1:78" ht="15" customHeight="1" x14ac:dyDescent="0.2">
      <c r="A627" s="313" t="str">
        <f t="shared" si="15"/>
        <v>DNV-T I - 68</v>
      </c>
      <c r="B627" s="313">
        <v>68</v>
      </c>
      <c r="E627" s="316" t="s">
        <v>797</v>
      </c>
      <c r="H627" s="322"/>
      <c r="I627" s="322"/>
      <c r="J627" s="322"/>
      <c r="K627" s="322"/>
      <c r="L627" s="322"/>
      <c r="M627" s="322"/>
      <c r="N627" s="322"/>
      <c r="O627" s="322"/>
      <c r="P627" s="322"/>
      <c r="Q627" s="322"/>
      <c r="R627" s="322"/>
      <c r="S627" s="322"/>
      <c r="T627" s="322"/>
      <c r="U627" s="322"/>
      <c r="V627" s="322"/>
      <c r="W627" s="322"/>
      <c r="X627" s="322"/>
      <c r="Y627" s="322"/>
      <c r="Z627" s="322"/>
      <c r="AA627" s="322"/>
      <c r="AB627" s="322"/>
      <c r="AC627" s="322"/>
      <c r="AD627" s="322"/>
      <c r="AE627" s="322"/>
      <c r="AF627" s="322"/>
      <c r="AG627" s="322"/>
      <c r="AH627" s="322"/>
      <c r="AI627" s="322"/>
      <c r="AJ627" s="322"/>
      <c r="AK627" s="322"/>
      <c r="AL627" s="322"/>
      <c r="AM627" s="322"/>
      <c r="AN627" s="322"/>
      <c r="AO627" s="322"/>
      <c r="AP627" s="322"/>
      <c r="AQ627" s="322"/>
      <c r="AR627" s="322"/>
      <c r="AS627" s="322"/>
      <c r="AT627" s="322"/>
      <c r="AU627" s="322"/>
      <c r="AV627" s="322"/>
      <c r="AW627" s="322"/>
      <c r="AX627" s="322"/>
      <c r="AY627" s="322"/>
      <c r="AZ627" s="322"/>
      <c r="BA627" s="322"/>
      <c r="BB627" s="322"/>
      <c r="BC627" s="322"/>
      <c r="BD627" s="322"/>
      <c r="BE627" s="322"/>
      <c r="BF627" s="322"/>
      <c r="BG627" s="322"/>
      <c r="BH627" s="322"/>
      <c r="BI627" s="322"/>
      <c r="BJ627" s="322"/>
      <c r="BK627" s="322"/>
      <c r="BL627" s="322"/>
      <c r="BM627" s="322"/>
      <c r="BN627" s="322"/>
      <c r="BO627" s="322"/>
      <c r="BP627" s="322"/>
      <c r="BQ627" s="322"/>
      <c r="BR627" s="322"/>
      <c r="BS627" s="322"/>
      <c r="BT627" s="322"/>
      <c r="BU627" s="322"/>
      <c r="BV627" s="322"/>
      <c r="BW627" s="322"/>
      <c r="BX627" s="322"/>
      <c r="BY627" s="322"/>
      <c r="BZ627" s="322"/>
    </row>
    <row r="628" spans="1:78" ht="15" customHeight="1" x14ac:dyDescent="0.2">
      <c r="A628" s="313" t="str">
        <f t="shared" si="15"/>
        <v>DNV-T I - 69</v>
      </c>
      <c r="B628" s="313">
        <v>69</v>
      </c>
      <c r="E628" s="316" t="s">
        <v>798</v>
      </c>
      <c r="H628" s="322"/>
      <c r="I628" s="322"/>
      <c r="J628" s="322"/>
      <c r="K628" s="322"/>
      <c r="L628" s="322"/>
      <c r="M628" s="322"/>
      <c r="N628" s="322"/>
      <c r="O628" s="322"/>
      <c r="P628" s="322"/>
      <c r="Q628" s="322"/>
      <c r="R628" s="322"/>
      <c r="S628" s="322"/>
      <c r="T628" s="322"/>
      <c r="U628" s="322"/>
      <c r="V628" s="322"/>
      <c r="W628" s="322"/>
      <c r="X628" s="322"/>
      <c r="Y628" s="322"/>
      <c r="Z628" s="322"/>
      <c r="AA628" s="322"/>
      <c r="AB628" s="322"/>
      <c r="AC628" s="322"/>
      <c r="AD628" s="322"/>
      <c r="AE628" s="322"/>
      <c r="AF628" s="322"/>
      <c r="AG628" s="322"/>
      <c r="AH628" s="322"/>
      <c r="AI628" s="322"/>
      <c r="AJ628" s="322"/>
      <c r="AK628" s="322"/>
      <c r="AL628" s="322"/>
      <c r="AM628" s="322"/>
      <c r="AN628" s="322"/>
      <c r="AO628" s="322"/>
      <c r="AP628" s="322"/>
      <c r="AQ628" s="322"/>
      <c r="AR628" s="322"/>
      <c r="AS628" s="322"/>
      <c r="AT628" s="322"/>
      <c r="AU628" s="322"/>
      <c r="AV628" s="322"/>
      <c r="AW628" s="322"/>
      <c r="AX628" s="322"/>
      <c r="AY628" s="322"/>
      <c r="AZ628" s="322"/>
      <c r="BA628" s="322"/>
      <c r="BB628" s="322"/>
      <c r="BC628" s="322"/>
      <c r="BD628" s="322"/>
      <c r="BE628" s="322"/>
      <c r="BF628" s="322"/>
      <c r="BG628" s="322"/>
      <c r="BH628" s="322"/>
      <c r="BI628" s="322"/>
      <c r="BJ628" s="322"/>
      <c r="BK628" s="322"/>
      <c r="BL628" s="322"/>
      <c r="BM628" s="322"/>
      <c r="BN628" s="322"/>
      <c r="BO628" s="322"/>
      <c r="BP628" s="322"/>
      <c r="BQ628" s="322"/>
      <c r="BR628" s="322"/>
      <c r="BS628" s="322"/>
      <c r="BT628" s="322"/>
      <c r="BU628" s="322"/>
      <c r="BV628" s="322"/>
      <c r="BW628" s="322"/>
      <c r="BX628" s="322"/>
      <c r="BY628" s="322"/>
      <c r="BZ628" s="322"/>
    </row>
    <row r="629" spans="1:78" ht="15" customHeight="1" x14ac:dyDescent="0.2">
      <c r="A629" s="313" t="str">
        <f t="shared" si="15"/>
        <v>DNV-T I - 70</v>
      </c>
      <c r="B629" s="313">
        <v>70</v>
      </c>
      <c r="E629" s="316" t="s">
        <v>799</v>
      </c>
      <c r="H629" s="322"/>
      <c r="I629" s="322"/>
      <c r="J629" s="322"/>
      <c r="K629" s="322"/>
      <c r="L629" s="322"/>
      <c r="M629" s="322"/>
      <c r="N629" s="322"/>
      <c r="O629" s="322"/>
      <c r="P629" s="322"/>
      <c r="Q629" s="322"/>
      <c r="R629" s="322"/>
      <c r="S629" s="322"/>
      <c r="T629" s="322"/>
      <c r="U629" s="322"/>
      <c r="V629" s="322"/>
      <c r="W629" s="322"/>
      <c r="X629" s="322"/>
      <c r="Y629" s="322"/>
      <c r="Z629" s="322"/>
      <c r="AA629" s="322"/>
      <c r="AB629" s="322"/>
      <c r="AC629" s="322"/>
      <c r="AD629" s="322"/>
      <c r="AE629" s="322"/>
      <c r="AF629" s="322"/>
      <c r="AG629" s="322"/>
      <c r="AH629" s="322"/>
      <c r="AI629" s="322"/>
      <c r="AJ629" s="322"/>
      <c r="AK629" s="322"/>
      <c r="AL629" s="322"/>
      <c r="AM629" s="322"/>
      <c r="AN629" s="322"/>
      <c r="AO629" s="322"/>
      <c r="AP629" s="322"/>
      <c r="AQ629" s="322"/>
      <c r="AR629" s="322"/>
      <c r="AS629" s="322"/>
      <c r="AT629" s="322"/>
      <c r="AU629" s="322"/>
      <c r="AV629" s="322"/>
      <c r="AW629" s="322"/>
      <c r="AX629" s="322"/>
      <c r="AY629" s="322"/>
      <c r="AZ629" s="322"/>
      <c r="BA629" s="322"/>
      <c r="BB629" s="322"/>
      <c r="BC629" s="322"/>
      <c r="BD629" s="322"/>
      <c r="BE629" s="322"/>
      <c r="BF629" s="322"/>
      <c r="BG629" s="322"/>
      <c r="BH629" s="322"/>
      <c r="BI629" s="322"/>
      <c r="BJ629" s="322"/>
      <c r="BK629" s="322"/>
      <c r="BL629" s="322"/>
      <c r="BM629" s="322"/>
      <c r="BN629" s="322"/>
      <c r="BO629" s="322"/>
      <c r="BP629" s="322"/>
      <c r="BQ629" s="322"/>
      <c r="BR629" s="322"/>
      <c r="BS629" s="322"/>
      <c r="BT629" s="322"/>
      <c r="BU629" s="322"/>
      <c r="BV629" s="322"/>
      <c r="BW629" s="322"/>
      <c r="BX629" s="322"/>
      <c r="BY629" s="322"/>
      <c r="BZ629" s="322"/>
    </row>
    <row r="630" spans="1:78" ht="15" customHeight="1" x14ac:dyDescent="0.2">
      <c r="A630" s="313" t="str">
        <f t="shared" si="15"/>
        <v>DNV-T I - 71</v>
      </c>
      <c r="B630" s="313">
        <v>71</v>
      </c>
      <c r="E630" s="316" t="s">
        <v>800</v>
      </c>
      <c r="H630" s="322"/>
      <c r="I630" s="322"/>
      <c r="J630" s="322"/>
      <c r="K630" s="322"/>
      <c r="L630" s="322"/>
      <c r="M630" s="322"/>
      <c r="N630" s="322"/>
      <c r="O630" s="322"/>
      <c r="P630" s="322"/>
      <c r="Q630" s="322"/>
      <c r="R630" s="322"/>
      <c r="S630" s="322"/>
      <c r="T630" s="322"/>
      <c r="U630" s="322"/>
      <c r="V630" s="322"/>
      <c r="W630" s="322"/>
      <c r="X630" s="322"/>
      <c r="Y630" s="322"/>
      <c r="Z630" s="322"/>
      <c r="AA630" s="322"/>
      <c r="AB630" s="322"/>
      <c r="AC630" s="322"/>
      <c r="AD630" s="322"/>
      <c r="AE630" s="322"/>
      <c r="AF630" s="322"/>
      <c r="AG630" s="322"/>
      <c r="AH630" s="322"/>
      <c r="AI630" s="322"/>
      <c r="AJ630" s="322"/>
      <c r="AK630" s="322"/>
      <c r="AL630" s="322"/>
      <c r="AM630" s="322"/>
      <c r="AN630" s="322"/>
      <c r="AO630" s="322"/>
      <c r="AP630" s="322"/>
      <c r="AQ630" s="322"/>
      <c r="AR630" s="322"/>
      <c r="AS630" s="322"/>
      <c r="AT630" s="322"/>
      <c r="AU630" s="322"/>
      <c r="AV630" s="322"/>
      <c r="AW630" s="322"/>
      <c r="AX630" s="322"/>
      <c r="AY630" s="322"/>
      <c r="AZ630" s="322"/>
      <c r="BA630" s="322"/>
      <c r="BB630" s="322"/>
      <c r="BC630" s="322"/>
      <c r="BD630" s="322"/>
      <c r="BE630" s="322"/>
      <c r="BF630" s="322"/>
      <c r="BG630" s="322"/>
      <c r="BH630" s="322"/>
      <c r="BI630" s="322"/>
      <c r="BJ630" s="322"/>
      <c r="BK630" s="322"/>
      <c r="BL630" s="322"/>
      <c r="BM630" s="322"/>
      <c r="BN630" s="322"/>
      <c r="BO630" s="322"/>
      <c r="BP630" s="322"/>
      <c r="BQ630" s="322"/>
      <c r="BR630" s="322"/>
      <c r="BS630" s="322"/>
      <c r="BT630" s="322"/>
      <c r="BU630" s="322"/>
      <c r="BV630" s="322"/>
      <c r="BW630" s="322"/>
      <c r="BX630" s="322"/>
      <c r="BY630" s="322"/>
      <c r="BZ630" s="322"/>
    </row>
    <row r="631" spans="1:78" ht="15" customHeight="1" x14ac:dyDescent="0.2">
      <c r="A631" s="313" t="str">
        <f t="shared" si="15"/>
        <v>DNV-T I - 72</v>
      </c>
      <c r="B631" s="313">
        <v>72</v>
      </c>
      <c r="E631" s="316" t="s">
        <v>801</v>
      </c>
      <c r="H631" s="322"/>
      <c r="I631" s="322"/>
      <c r="J631" s="322"/>
      <c r="K631" s="322"/>
      <c r="L631" s="322"/>
      <c r="M631" s="322"/>
      <c r="N631" s="322"/>
      <c r="O631" s="322"/>
      <c r="P631" s="322"/>
      <c r="Q631" s="322"/>
      <c r="R631" s="322"/>
      <c r="S631" s="322"/>
      <c r="T631" s="322"/>
      <c r="U631" s="322"/>
      <c r="V631" s="322"/>
      <c r="W631" s="322"/>
      <c r="X631" s="322"/>
      <c r="Y631" s="322"/>
      <c r="Z631" s="322"/>
      <c r="AA631" s="322"/>
      <c r="AB631" s="322"/>
      <c r="AC631" s="322"/>
      <c r="AD631" s="322"/>
      <c r="AE631" s="322"/>
      <c r="AF631" s="322"/>
      <c r="AG631" s="322"/>
      <c r="AH631" s="322"/>
      <c r="AI631" s="322"/>
      <c r="AJ631" s="322"/>
      <c r="AK631" s="322"/>
      <c r="AL631" s="322"/>
      <c r="AM631" s="322"/>
      <c r="AN631" s="322"/>
      <c r="AO631" s="322"/>
      <c r="AP631" s="322"/>
      <c r="AQ631" s="322"/>
      <c r="AR631" s="322"/>
      <c r="AS631" s="322"/>
      <c r="AT631" s="322"/>
      <c r="AU631" s="322"/>
      <c r="AV631" s="322"/>
      <c r="AW631" s="322"/>
      <c r="AX631" s="322"/>
      <c r="AY631" s="322"/>
      <c r="AZ631" s="322"/>
      <c r="BA631" s="322"/>
      <c r="BB631" s="322"/>
      <c r="BC631" s="322"/>
      <c r="BD631" s="322"/>
      <c r="BE631" s="322"/>
      <c r="BF631" s="322"/>
      <c r="BG631" s="322"/>
      <c r="BH631" s="322"/>
      <c r="BI631" s="322"/>
      <c r="BJ631" s="322"/>
      <c r="BK631" s="322"/>
      <c r="BL631" s="322"/>
      <c r="BM631" s="322"/>
      <c r="BN631" s="322"/>
      <c r="BO631" s="322"/>
      <c r="BP631" s="322"/>
      <c r="BQ631" s="322"/>
      <c r="BR631" s="322"/>
      <c r="BS631" s="322"/>
      <c r="BT631" s="322"/>
      <c r="BU631" s="322"/>
      <c r="BV631" s="322"/>
      <c r="BW631" s="322"/>
      <c r="BX631" s="322"/>
      <c r="BY631" s="322"/>
      <c r="BZ631" s="322"/>
    </row>
    <row r="632" spans="1:78" ht="15" customHeight="1" x14ac:dyDescent="0.2">
      <c r="A632" s="313" t="str">
        <f t="shared" si="15"/>
        <v>DNV-T I - 73</v>
      </c>
      <c r="B632" s="313">
        <v>73</v>
      </c>
      <c r="E632" s="316" t="s">
        <v>802</v>
      </c>
      <c r="H632" s="322"/>
      <c r="I632" s="322"/>
      <c r="J632" s="322"/>
      <c r="K632" s="322"/>
      <c r="L632" s="322"/>
      <c r="M632" s="322"/>
      <c r="N632" s="322"/>
      <c r="O632" s="322"/>
      <c r="P632" s="322"/>
      <c r="Q632" s="322"/>
      <c r="R632" s="322"/>
      <c r="S632" s="322"/>
      <c r="T632" s="322"/>
      <c r="U632" s="322"/>
      <c r="V632" s="322"/>
      <c r="W632" s="322"/>
      <c r="X632" s="322"/>
      <c r="Y632" s="322"/>
      <c r="Z632" s="322"/>
      <c r="AA632" s="322"/>
      <c r="AB632" s="322"/>
      <c r="AC632" s="322"/>
      <c r="AD632" s="322"/>
      <c r="AE632" s="322"/>
      <c r="AF632" s="322"/>
      <c r="AG632" s="322"/>
      <c r="AH632" s="322"/>
      <c r="AI632" s="322"/>
      <c r="AJ632" s="322"/>
      <c r="AK632" s="322"/>
      <c r="AL632" s="322"/>
      <c r="AM632" s="322"/>
      <c r="AN632" s="322"/>
      <c r="AO632" s="322"/>
      <c r="AP632" s="322"/>
      <c r="AQ632" s="322"/>
      <c r="AR632" s="322"/>
      <c r="AS632" s="322"/>
      <c r="AT632" s="322"/>
      <c r="AU632" s="322"/>
      <c r="AV632" s="322"/>
      <c r="AW632" s="322"/>
      <c r="AX632" s="322"/>
      <c r="AY632" s="322"/>
      <c r="AZ632" s="322"/>
      <c r="BA632" s="322"/>
      <c r="BB632" s="322"/>
      <c r="BC632" s="322"/>
      <c r="BD632" s="322"/>
      <c r="BE632" s="322"/>
      <c r="BF632" s="322"/>
      <c r="BG632" s="322"/>
      <c r="BH632" s="322"/>
      <c r="BI632" s="322"/>
      <c r="BJ632" s="322"/>
      <c r="BK632" s="322"/>
      <c r="BL632" s="322"/>
      <c r="BM632" s="322"/>
      <c r="BN632" s="322"/>
      <c r="BO632" s="322"/>
      <c r="BP632" s="322"/>
      <c r="BQ632" s="322"/>
      <c r="BR632" s="322"/>
      <c r="BS632" s="322"/>
      <c r="BT632" s="322"/>
      <c r="BU632" s="322"/>
      <c r="BV632" s="322"/>
      <c r="BW632" s="322"/>
      <c r="BX632" s="322"/>
      <c r="BY632" s="322"/>
      <c r="BZ632" s="322"/>
    </row>
    <row r="633" spans="1:78" ht="15" customHeight="1" x14ac:dyDescent="0.2">
      <c r="A633" s="313" t="str">
        <f t="shared" si="15"/>
        <v>DNV-T I - 74</v>
      </c>
      <c r="B633" s="313">
        <v>74</v>
      </c>
      <c r="E633" s="316" t="s">
        <v>803</v>
      </c>
      <c r="H633" s="322"/>
      <c r="I633" s="322"/>
      <c r="J633" s="322"/>
      <c r="K633" s="322"/>
      <c r="L633" s="322"/>
      <c r="M633" s="322"/>
      <c r="N633" s="322"/>
      <c r="O633" s="322"/>
      <c r="P633" s="322"/>
      <c r="Q633" s="322"/>
      <c r="R633" s="322"/>
      <c r="S633" s="322"/>
      <c r="T633" s="322"/>
      <c r="U633" s="322"/>
      <c r="V633" s="322"/>
      <c r="W633" s="322"/>
      <c r="X633" s="322"/>
      <c r="Y633" s="322"/>
      <c r="Z633" s="322"/>
      <c r="AA633" s="322"/>
      <c r="AB633" s="322"/>
      <c r="AC633" s="322"/>
      <c r="AD633" s="322"/>
      <c r="AE633" s="322"/>
      <c r="AF633" s="322"/>
      <c r="AG633" s="322"/>
      <c r="AH633" s="322"/>
      <c r="AI633" s="322"/>
      <c r="AJ633" s="322"/>
      <c r="AK633" s="322"/>
      <c r="AL633" s="322"/>
      <c r="AM633" s="322"/>
      <c r="AN633" s="322"/>
      <c r="AO633" s="322"/>
      <c r="AP633" s="322"/>
      <c r="AQ633" s="322"/>
      <c r="AR633" s="322"/>
      <c r="AS633" s="322"/>
      <c r="AT633" s="322"/>
      <c r="AU633" s="322"/>
      <c r="AV633" s="322"/>
      <c r="AW633" s="322"/>
      <c r="AX633" s="322"/>
      <c r="AY633" s="322"/>
      <c r="AZ633" s="322"/>
      <c r="BA633" s="322"/>
      <c r="BB633" s="322"/>
      <c r="BC633" s="322"/>
      <c r="BD633" s="322"/>
      <c r="BE633" s="322"/>
      <c r="BF633" s="322"/>
      <c r="BG633" s="322"/>
      <c r="BH633" s="322"/>
      <c r="BI633" s="322"/>
      <c r="BJ633" s="322"/>
      <c r="BK633" s="322"/>
      <c r="BL633" s="322"/>
      <c r="BM633" s="322"/>
      <c r="BN633" s="322"/>
      <c r="BO633" s="322"/>
      <c r="BP633" s="322"/>
      <c r="BQ633" s="322"/>
      <c r="BR633" s="322"/>
      <c r="BS633" s="322"/>
      <c r="BT633" s="322"/>
      <c r="BU633" s="322"/>
      <c r="BV633" s="322"/>
      <c r="BW633" s="322"/>
      <c r="BX633" s="322"/>
      <c r="BY633" s="322"/>
      <c r="BZ633" s="322"/>
    </row>
    <row r="634" spans="1:78" ht="15" customHeight="1" x14ac:dyDescent="0.2">
      <c r="A634" s="313" t="str">
        <f t="shared" si="15"/>
        <v>DNV-T I - 75</v>
      </c>
      <c r="B634" s="313">
        <v>75</v>
      </c>
      <c r="E634" s="316" t="s">
        <v>804</v>
      </c>
      <c r="H634" s="322"/>
      <c r="I634" s="322"/>
      <c r="J634" s="322"/>
      <c r="K634" s="322"/>
      <c r="L634" s="322"/>
      <c r="M634" s="322"/>
      <c r="N634" s="322"/>
      <c r="O634" s="322"/>
      <c r="P634" s="322"/>
      <c r="Q634" s="322"/>
      <c r="R634" s="322"/>
      <c r="S634" s="322"/>
      <c r="T634" s="322"/>
      <c r="U634" s="322"/>
      <c r="V634" s="322"/>
      <c r="W634" s="322"/>
      <c r="X634" s="322"/>
      <c r="Y634" s="322"/>
      <c r="Z634" s="322"/>
      <c r="AA634" s="322"/>
      <c r="AB634" s="322"/>
      <c r="AC634" s="322"/>
      <c r="AD634" s="322"/>
      <c r="AE634" s="322"/>
      <c r="AF634" s="322"/>
      <c r="AG634" s="322"/>
      <c r="AH634" s="322"/>
      <c r="AI634" s="322"/>
      <c r="AJ634" s="322"/>
      <c r="AK634" s="322"/>
      <c r="AL634" s="322"/>
      <c r="AM634" s="322"/>
      <c r="AN634" s="322"/>
      <c r="AO634" s="322"/>
      <c r="AP634" s="322"/>
      <c r="AQ634" s="322"/>
      <c r="AR634" s="322"/>
      <c r="AS634" s="322"/>
      <c r="AT634" s="322"/>
      <c r="AU634" s="322"/>
      <c r="AV634" s="322"/>
      <c r="AW634" s="322"/>
      <c r="AX634" s="322"/>
      <c r="AY634" s="322"/>
      <c r="AZ634" s="322"/>
      <c r="BA634" s="322"/>
      <c r="BB634" s="322"/>
      <c r="BC634" s="322"/>
      <c r="BD634" s="322"/>
      <c r="BE634" s="322"/>
      <c r="BF634" s="322"/>
      <c r="BG634" s="322"/>
      <c r="BH634" s="322"/>
      <c r="BI634" s="322"/>
      <c r="BJ634" s="322"/>
      <c r="BK634" s="322"/>
      <c r="BL634" s="322"/>
      <c r="BM634" s="322"/>
      <c r="BN634" s="322"/>
      <c r="BO634" s="322"/>
      <c r="BP634" s="322"/>
      <c r="BQ634" s="322"/>
      <c r="BR634" s="322"/>
      <c r="BS634" s="322"/>
      <c r="BT634" s="322"/>
      <c r="BU634" s="322"/>
      <c r="BV634" s="322"/>
      <c r="BW634" s="322"/>
      <c r="BX634" s="322"/>
      <c r="BY634" s="322"/>
      <c r="BZ634" s="322"/>
    </row>
    <row r="635" spans="1:78" ht="15" customHeight="1" x14ac:dyDescent="0.2">
      <c r="A635" s="313" t="str">
        <f t="shared" si="15"/>
        <v>DNV-T I - 76</v>
      </c>
      <c r="B635" s="313">
        <v>76</v>
      </c>
      <c r="E635" s="316" t="s">
        <v>805</v>
      </c>
      <c r="H635" s="322"/>
      <c r="I635" s="322"/>
      <c r="J635" s="322"/>
      <c r="K635" s="322"/>
      <c r="L635" s="322"/>
      <c r="M635" s="322"/>
      <c r="N635" s="322"/>
      <c r="O635" s="322"/>
      <c r="P635" s="322"/>
      <c r="Q635" s="322"/>
      <c r="R635" s="322"/>
      <c r="S635" s="322"/>
      <c r="T635" s="322"/>
      <c r="U635" s="322"/>
      <c r="V635" s="322"/>
      <c r="W635" s="322"/>
      <c r="X635" s="322"/>
      <c r="Y635" s="322"/>
      <c r="Z635" s="322"/>
      <c r="AA635" s="322"/>
      <c r="AB635" s="322"/>
      <c r="AC635" s="322"/>
      <c r="AD635" s="322"/>
      <c r="AE635" s="322"/>
      <c r="AF635" s="322"/>
      <c r="AG635" s="322"/>
      <c r="AH635" s="322"/>
      <c r="AI635" s="322"/>
      <c r="AJ635" s="322"/>
      <c r="AK635" s="322"/>
      <c r="AL635" s="322"/>
      <c r="AM635" s="322"/>
      <c r="AN635" s="322"/>
      <c r="AO635" s="322"/>
      <c r="AP635" s="322"/>
      <c r="AQ635" s="322"/>
      <c r="AR635" s="322"/>
      <c r="AS635" s="322"/>
      <c r="AT635" s="322"/>
      <c r="AU635" s="322"/>
      <c r="AV635" s="322"/>
      <c r="AW635" s="322"/>
      <c r="AX635" s="322"/>
      <c r="AY635" s="322"/>
      <c r="AZ635" s="322"/>
      <c r="BA635" s="322"/>
      <c r="BB635" s="322"/>
      <c r="BC635" s="322"/>
      <c r="BD635" s="322"/>
      <c r="BE635" s="322"/>
      <c r="BF635" s="322"/>
      <c r="BG635" s="322"/>
      <c r="BH635" s="322"/>
      <c r="BI635" s="322"/>
      <c r="BJ635" s="322"/>
      <c r="BK635" s="322"/>
      <c r="BL635" s="322"/>
      <c r="BM635" s="322"/>
      <c r="BN635" s="322"/>
      <c r="BO635" s="322"/>
      <c r="BP635" s="322"/>
      <c r="BQ635" s="322"/>
      <c r="BR635" s="322"/>
      <c r="BS635" s="322"/>
      <c r="BT635" s="322"/>
      <c r="BU635" s="322"/>
      <c r="BV635" s="322"/>
      <c r="BW635" s="322"/>
      <c r="BX635" s="322"/>
      <c r="BY635" s="322"/>
      <c r="BZ635" s="322"/>
    </row>
    <row r="636" spans="1:78" ht="15" customHeight="1" x14ac:dyDescent="0.2">
      <c r="A636" s="313" t="str">
        <f t="shared" si="15"/>
        <v>DNV-T I - 77</v>
      </c>
      <c r="B636" s="313">
        <v>77</v>
      </c>
      <c r="E636" s="316" t="s">
        <v>806</v>
      </c>
      <c r="H636" s="322"/>
      <c r="I636" s="322"/>
      <c r="J636" s="322"/>
      <c r="K636" s="322"/>
      <c r="L636" s="322"/>
      <c r="M636" s="322"/>
      <c r="N636" s="322"/>
      <c r="O636" s="322"/>
      <c r="P636" s="322"/>
      <c r="Q636" s="322"/>
      <c r="R636" s="322"/>
      <c r="S636" s="322"/>
      <c r="T636" s="322"/>
      <c r="U636" s="322"/>
      <c r="V636" s="322"/>
      <c r="W636" s="322"/>
      <c r="X636" s="322"/>
      <c r="Y636" s="322"/>
      <c r="Z636" s="322"/>
      <c r="AA636" s="322"/>
      <c r="AB636" s="322"/>
      <c r="AC636" s="322"/>
      <c r="AD636" s="322"/>
      <c r="AE636" s="322"/>
      <c r="AF636" s="322"/>
      <c r="AG636" s="322"/>
      <c r="AH636" s="322"/>
      <c r="AI636" s="322"/>
      <c r="AJ636" s="322"/>
      <c r="AK636" s="322"/>
      <c r="AL636" s="322"/>
      <c r="AM636" s="322"/>
      <c r="AN636" s="322"/>
      <c r="AO636" s="322"/>
      <c r="AP636" s="322"/>
      <c r="AQ636" s="322"/>
      <c r="AR636" s="322"/>
      <c r="AS636" s="322"/>
      <c r="AT636" s="322"/>
      <c r="AU636" s="322"/>
      <c r="AV636" s="322"/>
      <c r="AW636" s="322"/>
      <c r="AX636" s="322"/>
      <c r="AY636" s="322"/>
      <c r="AZ636" s="322"/>
      <c r="BA636" s="322"/>
      <c r="BB636" s="322"/>
      <c r="BC636" s="322"/>
      <c r="BD636" s="322"/>
      <c r="BE636" s="322"/>
      <c r="BF636" s="322"/>
      <c r="BG636" s="322"/>
      <c r="BH636" s="322"/>
      <c r="BI636" s="322"/>
      <c r="BJ636" s="322"/>
      <c r="BK636" s="322"/>
      <c r="BL636" s="322"/>
      <c r="BM636" s="322"/>
      <c r="BN636" s="322"/>
      <c r="BO636" s="322"/>
      <c r="BP636" s="322"/>
      <c r="BQ636" s="322"/>
      <c r="BR636" s="322"/>
      <c r="BS636" s="322"/>
      <c r="BT636" s="322"/>
      <c r="BU636" s="322"/>
      <c r="BV636" s="322"/>
      <c r="BW636" s="322"/>
      <c r="BX636" s="322"/>
      <c r="BY636" s="322"/>
      <c r="BZ636" s="322"/>
    </row>
    <row r="637" spans="1:78" ht="15" customHeight="1" x14ac:dyDescent="0.2">
      <c r="A637" s="313" t="str">
        <f t="shared" si="15"/>
        <v>DNV-T I - 78</v>
      </c>
      <c r="B637" s="313">
        <v>78</v>
      </c>
      <c r="E637" s="316" t="s">
        <v>807</v>
      </c>
      <c r="H637" s="322"/>
      <c r="I637" s="322"/>
      <c r="J637" s="322"/>
      <c r="K637" s="322"/>
      <c r="L637" s="322"/>
      <c r="M637" s="322"/>
      <c r="N637" s="322"/>
      <c r="O637" s="322"/>
      <c r="P637" s="322"/>
      <c r="Q637" s="322"/>
      <c r="R637" s="322"/>
      <c r="S637" s="322"/>
      <c r="T637" s="322"/>
      <c r="U637" s="322"/>
      <c r="V637" s="322"/>
      <c r="W637" s="322"/>
      <c r="X637" s="322"/>
      <c r="Y637" s="322"/>
      <c r="Z637" s="322"/>
      <c r="AA637" s="322"/>
      <c r="AB637" s="322"/>
      <c r="AC637" s="322"/>
      <c r="AD637" s="322"/>
      <c r="AE637" s="322"/>
      <c r="AF637" s="322"/>
      <c r="AG637" s="322"/>
      <c r="AH637" s="322"/>
      <c r="AI637" s="322"/>
      <c r="AJ637" s="322"/>
      <c r="AK637" s="322"/>
      <c r="AL637" s="322"/>
      <c r="AM637" s="322"/>
      <c r="AN637" s="322"/>
      <c r="AO637" s="322"/>
      <c r="AP637" s="322"/>
      <c r="AQ637" s="322"/>
      <c r="AR637" s="322"/>
      <c r="AS637" s="322"/>
      <c r="AT637" s="322"/>
      <c r="AU637" s="322"/>
      <c r="AV637" s="322"/>
      <c r="AW637" s="322"/>
      <c r="AX637" s="322"/>
      <c r="AY637" s="322"/>
      <c r="AZ637" s="322"/>
      <c r="BA637" s="322"/>
      <c r="BB637" s="322"/>
      <c r="BC637" s="322"/>
      <c r="BD637" s="322"/>
      <c r="BE637" s="322"/>
      <c r="BF637" s="322"/>
      <c r="BG637" s="322"/>
      <c r="BH637" s="322"/>
      <c r="BI637" s="322"/>
      <c r="BJ637" s="322"/>
      <c r="BK637" s="322"/>
      <c r="BL637" s="322"/>
      <c r="BM637" s="322"/>
      <c r="BN637" s="322"/>
      <c r="BO637" s="322"/>
      <c r="BP637" s="322"/>
      <c r="BQ637" s="322"/>
      <c r="BR637" s="322"/>
      <c r="BS637" s="322"/>
      <c r="BT637" s="322"/>
      <c r="BU637" s="322"/>
      <c r="BV637" s="322"/>
      <c r="BW637" s="322"/>
      <c r="BX637" s="322"/>
      <c r="BY637" s="322"/>
      <c r="BZ637" s="322"/>
    </row>
    <row r="638" spans="1:78" ht="15" customHeight="1" x14ac:dyDescent="0.2">
      <c r="A638" s="313" t="str">
        <f t="shared" si="15"/>
        <v>DNV-T I - 79</v>
      </c>
      <c r="B638" s="313">
        <v>79</v>
      </c>
      <c r="E638" s="316" t="s">
        <v>808</v>
      </c>
      <c r="H638" s="322"/>
      <c r="I638" s="322"/>
      <c r="J638" s="322"/>
      <c r="K638" s="322"/>
      <c r="L638" s="322"/>
      <c r="M638" s="322"/>
      <c r="N638" s="322"/>
      <c r="O638" s="322"/>
      <c r="P638" s="322"/>
      <c r="Q638" s="322"/>
      <c r="R638" s="322"/>
      <c r="S638" s="322"/>
      <c r="T638" s="322"/>
      <c r="U638" s="322"/>
      <c r="V638" s="322"/>
      <c r="W638" s="322"/>
      <c r="X638" s="322"/>
      <c r="Y638" s="322"/>
      <c r="Z638" s="322"/>
      <c r="AA638" s="322"/>
      <c r="AB638" s="322"/>
      <c r="AC638" s="322"/>
      <c r="AD638" s="322"/>
      <c r="AE638" s="322"/>
      <c r="AF638" s="322"/>
      <c r="AG638" s="322"/>
      <c r="AH638" s="322"/>
      <c r="AI638" s="322"/>
      <c r="AJ638" s="322"/>
      <c r="AK638" s="322"/>
      <c r="AL638" s="322"/>
      <c r="AM638" s="322"/>
      <c r="AN638" s="322"/>
      <c r="AO638" s="322"/>
      <c r="AP638" s="322"/>
      <c r="AQ638" s="322"/>
      <c r="AR638" s="322"/>
      <c r="AS638" s="322"/>
      <c r="AT638" s="322"/>
      <c r="AU638" s="322"/>
      <c r="AV638" s="322"/>
      <c r="AW638" s="322"/>
      <c r="AX638" s="322"/>
      <c r="AY638" s="322"/>
      <c r="AZ638" s="322"/>
      <c r="BA638" s="322"/>
      <c r="BB638" s="322"/>
      <c r="BC638" s="322"/>
      <c r="BD638" s="322"/>
      <c r="BE638" s="322"/>
      <c r="BF638" s="322"/>
      <c r="BG638" s="322"/>
      <c r="BH638" s="322"/>
      <c r="BI638" s="322"/>
      <c r="BJ638" s="322"/>
      <c r="BK638" s="322"/>
      <c r="BL638" s="322"/>
      <c r="BM638" s="322"/>
      <c r="BN638" s="322"/>
      <c r="BO638" s="322"/>
      <c r="BP638" s="322"/>
      <c r="BQ638" s="322"/>
      <c r="BR638" s="322"/>
      <c r="BS638" s="322"/>
      <c r="BT638" s="322"/>
      <c r="BU638" s="322"/>
      <c r="BV638" s="322"/>
      <c r="BW638" s="322"/>
      <c r="BX638" s="322"/>
      <c r="BY638" s="322"/>
      <c r="BZ638" s="322"/>
    </row>
    <row r="639" spans="1:78" ht="15" customHeight="1" x14ac:dyDescent="0.2">
      <c r="A639" s="313" t="str">
        <f t="shared" si="15"/>
        <v>DNV-T I - 80</v>
      </c>
      <c r="B639" s="313">
        <v>80</v>
      </c>
      <c r="E639" s="316" t="s">
        <v>809</v>
      </c>
      <c r="H639" s="322"/>
      <c r="I639" s="322"/>
      <c r="J639" s="322"/>
      <c r="K639" s="322"/>
      <c r="L639" s="322"/>
      <c r="M639" s="322"/>
      <c r="N639" s="322"/>
      <c r="O639" s="322"/>
      <c r="P639" s="322"/>
      <c r="Q639" s="322"/>
      <c r="R639" s="322"/>
      <c r="S639" s="322"/>
      <c r="T639" s="322"/>
      <c r="U639" s="322"/>
      <c r="V639" s="322"/>
      <c r="W639" s="322"/>
      <c r="X639" s="322"/>
      <c r="Y639" s="322"/>
      <c r="Z639" s="322"/>
      <c r="AA639" s="322"/>
      <c r="AB639" s="322"/>
      <c r="AC639" s="322"/>
      <c r="AD639" s="322"/>
      <c r="AE639" s="322"/>
      <c r="AF639" s="322"/>
      <c r="AG639" s="322"/>
      <c r="AH639" s="322"/>
      <c r="AI639" s="322"/>
      <c r="AJ639" s="322"/>
      <c r="AK639" s="322"/>
      <c r="AL639" s="322"/>
      <c r="AM639" s="322"/>
      <c r="AN639" s="322"/>
      <c r="AO639" s="322"/>
      <c r="AP639" s="322"/>
      <c r="AQ639" s="322"/>
      <c r="AR639" s="322"/>
      <c r="AS639" s="322"/>
      <c r="AT639" s="322"/>
      <c r="AU639" s="322"/>
      <c r="AV639" s="322"/>
      <c r="AW639" s="322"/>
      <c r="AX639" s="322"/>
      <c r="AY639" s="322"/>
      <c r="AZ639" s="322"/>
      <c r="BA639" s="322"/>
      <c r="BB639" s="322"/>
      <c r="BC639" s="322"/>
      <c r="BD639" s="322"/>
      <c r="BE639" s="322"/>
      <c r="BF639" s="322"/>
      <c r="BG639" s="322"/>
      <c r="BH639" s="322"/>
      <c r="BI639" s="322"/>
      <c r="BJ639" s="322"/>
      <c r="BK639" s="322"/>
      <c r="BL639" s="322"/>
      <c r="BM639" s="322"/>
      <c r="BN639" s="322"/>
      <c r="BO639" s="322"/>
      <c r="BP639" s="322"/>
      <c r="BQ639" s="322"/>
      <c r="BR639" s="322"/>
      <c r="BS639" s="322"/>
      <c r="BT639" s="322"/>
      <c r="BU639" s="322"/>
      <c r="BV639" s="322"/>
      <c r="BW639" s="322"/>
      <c r="BX639" s="322"/>
      <c r="BY639" s="322"/>
      <c r="BZ639" s="322"/>
    </row>
    <row r="640" spans="1:78" ht="15" customHeight="1" x14ac:dyDescent="0.2">
      <c r="A640" s="313" t="str">
        <f t="shared" si="15"/>
        <v>DNV-T I - 81</v>
      </c>
      <c r="B640" s="313">
        <v>81</v>
      </c>
      <c r="E640" s="316" t="s">
        <v>810</v>
      </c>
      <c r="H640" s="322"/>
      <c r="I640" s="322"/>
      <c r="J640" s="322"/>
      <c r="K640" s="322"/>
      <c r="L640" s="322"/>
      <c r="M640" s="322"/>
      <c r="N640" s="322"/>
      <c r="O640" s="322"/>
      <c r="P640" s="322"/>
      <c r="Q640" s="322"/>
      <c r="R640" s="322"/>
      <c r="S640" s="322"/>
      <c r="T640" s="322"/>
      <c r="U640" s="322"/>
      <c r="V640" s="322"/>
      <c r="W640" s="322"/>
      <c r="X640" s="322"/>
      <c r="Y640" s="322"/>
      <c r="Z640" s="322"/>
      <c r="AA640" s="322"/>
      <c r="AB640" s="322"/>
      <c r="AC640" s="322"/>
      <c r="AD640" s="322"/>
      <c r="AE640" s="322"/>
      <c r="AF640" s="322"/>
      <c r="AG640" s="322"/>
      <c r="AH640" s="322"/>
      <c r="AI640" s="322"/>
      <c r="AJ640" s="322"/>
      <c r="AK640" s="322"/>
      <c r="AL640" s="322"/>
      <c r="AM640" s="322"/>
      <c r="AN640" s="322"/>
      <c r="AO640" s="322"/>
      <c r="AP640" s="322"/>
      <c r="AQ640" s="322"/>
      <c r="AR640" s="322"/>
      <c r="AS640" s="322"/>
      <c r="AT640" s="322"/>
      <c r="AU640" s="322"/>
      <c r="AV640" s="322"/>
      <c r="AW640" s="322"/>
      <c r="AX640" s="322"/>
      <c r="AY640" s="322"/>
      <c r="AZ640" s="322"/>
      <c r="BA640" s="322"/>
      <c r="BB640" s="322"/>
      <c r="BC640" s="322"/>
      <c r="BD640" s="322"/>
      <c r="BE640" s="322"/>
      <c r="BF640" s="322"/>
      <c r="BG640" s="322"/>
      <c r="BH640" s="322"/>
      <c r="BI640" s="322"/>
      <c r="BJ640" s="322"/>
      <c r="BK640" s="322"/>
      <c r="BL640" s="322"/>
      <c r="BM640" s="322"/>
      <c r="BN640" s="322"/>
      <c r="BO640" s="322"/>
      <c r="BP640" s="322"/>
      <c r="BQ640" s="322"/>
      <c r="BR640" s="322"/>
      <c r="BS640" s="322"/>
      <c r="BT640" s="322"/>
      <c r="BU640" s="322"/>
      <c r="BV640" s="322"/>
      <c r="BW640" s="322"/>
      <c r="BX640" s="322"/>
      <c r="BY640" s="322"/>
      <c r="BZ640" s="322"/>
    </row>
    <row r="641" spans="1:78" ht="15" customHeight="1" x14ac:dyDescent="0.2">
      <c r="A641" s="313" t="str">
        <f t="shared" si="15"/>
        <v>DNV-T I - 82</v>
      </c>
      <c r="B641" s="313">
        <v>82</v>
      </c>
      <c r="E641" s="316" t="s">
        <v>811</v>
      </c>
      <c r="H641" s="322"/>
      <c r="I641" s="322"/>
      <c r="J641" s="322"/>
      <c r="K641" s="322"/>
      <c r="L641" s="322"/>
      <c r="M641" s="322"/>
      <c r="N641" s="322"/>
      <c r="O641" s="322"/>
      <c r="P641" s="322"/>
      <c r="Q641" s="322"/>
      <c r="R641" s="322"/>
      <c r="S641" s="322"/>
      <c r="T641" s="322"/>
      <c r="U641" s="322"/>
      <c r="V641" s="322"/>
      <c r="W641" s="322"/>
      <c r="X641" s="322"/>
      <c r="Y641" s="322"/>
      <c r="Z641" s="322"/>
      <c r="AA641" s="322"/>
      <c r="AB641" s="322"/>
      <c r="AC641" s="322"/>
      <c r="AD641" s="322"/>
      <c r="AE641" s="322"/>
      <c r="AF641" s="322"/>
      <c r="AG641" s="322"/>
      <c r="AH641" s="322"/>
      <c r="AI641" s="322"/>
      <c r="AJ641" s="322"/>
      <c r="AK641" s="322"/>
      <c r="AL641" s="322"/>
      <c r="AM641" s="322"/>
      <c r="AN641" s="322"/>
      <c r="AO641" s="322"/>
      <c r="AP641" s="322"/>
      <c r="AQ641" s="322"/>
      <c r="AR641" s="322"/>
      <c r="AS641" s="322"/>
      <c r="AT641" s="322"/>
      <c r="AU641" s="322"/>
      <c r="AV641" s="322"/>
      <c r="AW641" s="322"/>
      <c r="AX641" s="322"/>
      <c r="AY641" s="322"/>
      <c r="AZ641" s="322"/>
      <c r="BA641" s="322"/>
      <c r="BB641" s="322"/>
      <c r="BC641" s="322"/>
      <c r="BD641" s="322"/>
      <c r="BE641" s="322"/>
      <c r="BF641" s="322"/>
      <c r="BG641" s="322"/>
      <c r="BH641" s="322"/>
      <c r="BI641" s="322"/>
      <c r="BJ641" s="322"/>
      <c r="BK641" s="322"/>
      <c r="BL641" s="322"/>
      <c r="BM641" s="322"/>
      <c r="BN641" s="322"/>
      <c r="BO641" s="322"/>
      <c r="BP641" s="322"/>
      <c r="BQ641" s="322"/>
      <c r="BR641" s="322"/>
      <c r="BS641" s="322"/>
      <c r="BT641" s="322"/>
      <c r="BU641" s="322"/>
      <c r="BV641" s="322"/>
      <c r="BW641" s="322"/>
      <c r="BX641" s="322"/>
      <c r="BY641" s="322"/>
      <c r="BZ641" s="322"/>
    </row>
    <row r="642" spans="1:78" ht="15" customHeight="1" x14ac:dyDescent="0.2">
      <c r="A642" s="313" t="str">
        <f t="shared" si="15"/>
        <v>DNV-T I - 83</v>
      </c>
      <c r="B642" s="313">
        <v>83</v>
      </c>
      <c r="E642" s="316" t="s">
        <v>812</v>
      </c>
      <c r="H642" s="322"/>
      <c r="I642" s="322"/>
      <c r="J642" s="322"/>
      <c r="K642" s="322"/>
      <c r="L642" s="322"/>
      <c r="M642" s="322"/>
      <c r="N642" s="322"/>
      <c r="O642" s="322"/>
      <c r="P642" s="322"/>
      <c r="Q642" s="322"/>
      <c r="R642" s="322"/>
      <c r="S642" s="322"/>
      <c r="T642" s="322"/>
      <c r="U642" s="322"/>
      <c r="V642" s="322"/>
      <c r="W642" s="322"/>
      <c r="X642" s="322"/>
      <c r="Y642" s="322"/>
      <c r="Z642" s="322"/>
      <c r="AA642" s="322"/>
      <c r="AB642" s="322"/>
      <c r="AC642" s="322"/>
      <c r="AD642" s="322"/>
      <c r="AE642" s="322"/>
      <c r="AF642" s="322"/>
      <c r="AG642" s="322"/>
      <c r="AH642" s="322"/>
      <c r="AI642" s="322"/>
      <c r="AJ642" s="322"/>
      <c r="AK642" s="322"/>
      <c r="AL642" s="322"/>
      <c r="AM642" s="322"/>
      <c r="AN642" s="322"/>
      <c r="AO642" s="322"/>
      <c r="AP642" s="322"/>
      <c r="AQ642" s="322"/>
      <c r="AR642" s="322"/>
      <c r="AS642" s="322"/>
      <c r="AT642" s="322"/>
      <c r="AU642" s="322"/>
      <c r="AV642" s="322"/>
      <c r="AW642" s="322"/>
      <c r="AX642" s="322"/>
      <c r="AY642" s="322"/>
      <c r="AZ642" s="322"/>
      <c r="BA642" s="322"/>
      <c r="BB642" s="322"/>
      <c r="BC642" s="322"/>
      <c r="BD642" s="322"/>
      <c r="BE642" s="322"/>
      <c r="BF642" s="322"/>
      <c r="BG642" s="322"/>
      <c r="BH642" s="322"/>
      <c r="BI642" s="322"/>
      <c r="BJ642" s="322"/>
      <c r="BK642" s="322"/>
      <c r="BL642" s="322"/>
      <c r="BM642" s="322"/>
      <c r="BN642" s="322"/>
      <c r="BO642" s="322"/>
      <c r="BP642" s="322"/>
      <c r="BQ642" s="322"/>
      <c r="BR642" s="322"/>
      <c r="BS642" s="322"/>
      <c r="BT642" s="322"/>
      <c r="BU642" s="322"/>
      <c r="BV642" s="322"/>
      <c r="BW642" s="322"/>
      <c r="BX642" s="322"/>
      <c r="BY642" s="322"/>
      <c r="BZ642" s="322"/>
    </row>
    <row r="643" spans="1:78" ht="15" customHeight="1" x14ac:dyDescent="0.2">
      <c r="A643" s="313" t="str">
        <f t="shared" si="15"/>
        <v>DNV-T I - 84</v>
      </c>
      <c r="B643" s="313">
        <v>84</v>
      </c>
      <c r="E643" s="316" t="s">
        <v>813</v>
      </c>
      <c r="H643" s="322"/>
      <c r="I643" s="322"/>
      <c r="J643" s="322"/>
      <c r="K643" s="322"/>
      <c r="L643" s="322"/>
      <c r="M643" s="322"/>
      <c r="N643" s="322"/>
      <c r="O643" s="322"/>
      <c r="P643" s="322"/>
      <c r="Q643" s="322"/>
      <c r="R643" s="322"/>
      <c r="S643" s="322"/>
      <c r="T643" s="322"/>
      <c r="U643" s="322"/>
      <c r="V643" s="322"/>
      <c r="W643" s="322"/>
      <c r="X643" s="322"/>
      <c r="Y643" s="322"/>
      <c r="Z643" s="322"/>
      <c r="AA643" s="322"/>
      <c r="AB643" s="322"/>
      <c r="AC643" s="322"/>
      <c r="AD643" s="322"/>
      <c r="AE643" s="322"/>
      <c r="AF643" s="322"/>
      <c r="AG643" s="322"/>
      <c r="AH643" s="322"/>
      <c r="AI643" s="322"/>
      <c r="AJ643" s="322"/>
      <c r="AK643" s="322"/>
      <c r="AL643" s="322"/>
      <c r="AM643" s="322"/>
      <c r="AN643" s="322"/>
      <c r="AO643" s="322"/>
      <c r="AP643" s="322"/>
      <c r="AQ643" s="322"/>
      <c r="AR643" s="322"/>
      <c r="AS643" s="322"/>
      <c r="AT643" s="322"/>
      <c r="AU643" s="322"/>
      <c r="AV643" s="322"/>
      <c r="AW643" s="322"/>
      <c r="AX643" s="322"/>
      <c r="AY643" s="322"/>
      <c r="AZ643" s="322"/>
      <c r="BA643" s="322"/>
      <c r="BB643" s="322"/>
      <c r="BC643" s="322"/>
      <c r="BD643" s="322"/>
      <c r="BE643" s="322"/>
      <c r="BF643" s="322"/>
      <c r="BG643" s="322"/>
      <c r="BH643" s="322"/>
      <c r="BI643" s="322"/>
      <c r="BJ643" s="322"/>
      <c r="BK643" s="322"/>
      <c r="BL643" s="322"/>
      <c r="BM643" s="322"/>
      <c r="BN643" s="322"/>
      <c r="BO643" s="322"/>
      <c r="BP643" s="322"/>
      <c r="BQ643" s="322"/>
      <c r="BR643" s="322"/>
      <c r="BS643" s="322"/>
      <c r="BT643" s="322"/>
      <c r="BU643" s="322"/>
      <c r="BV643" s="322"/>
      <c r="BW643" s="322"/>
      <c r="BX643" s="322"/>
      <c r="BY643" s="322"/>
      <c r="BZ643" s="322"/>
    </row>
    <row r="644" spans="1:78" ht="15" customHeight="1" x14ac:dyDescent="0.2">
      <c r="A644" s="313" t="str">
        <f t="shared" si="15"/>
        <v>DNV-T I - 85</v>
      </c>
      <c r="B644" s="313">
        <v>85</v>
      </c>
      <c r="E644" s="316" t="s">
        <v>814</v>
      </c>
      <c r="H644" s="322"/>
      <c r="I644" s="322"/>
      <c r="J644" s="322"/>
      <c r="K644" s="322"/>
      <c r="L644" s="322"/>
      <c r="M644" s="322"/>
      <c r="N644" s="322"/>
      <c r="O644" s="322"/>
      <c r="P644" s="322"/>
      <c r="Q644" s="322"/>
      <c r="R644" s="322"/>
      <c r="S644" s="322"/>
      <c r="T644" s="322"/>
      <c r="U644" s="322"/>
      <c r="V644" s="322"/>
      <c r="W644" s="322"/>
      <c r="X644" s="322"/>
      <c r="Y644" s="322"/>
      <c r="Z644" s="322"/>
      <c r="AA644" s="322"/>
      <c r="AB644" s="322"/>
      <c r="AC644" s="322"/>
      <c r="AD644" s="322"/>
      <c r="AE644" s="322"/>
      <c r="AF644" s="322"/>
      <c r="AG644" s="322"/>
      <c r="AH644" s="322"/>
      <c r="AI644" s="322"/>
      <c r="AJ644" s="322"/>
      <c r="AK644" s="322"/>
      <c r="AL644" s="322"/>
      <c r="AM644" s="322"/>
      <c r="AN644" s="322"/>
      <c r="AO644" s="322"/>
      <c r="AP644" s="322"/>
      <c r="AQ644" s="322"/>
      <c r="AR644" s="322"/>
      <c r="AS644" s="322"/>
      <c r="AT644" s="322"/>
      <c r="AU644" s="322"/>
      <c r="AV644" s="322"/>
      <c r="AW644" s="322"/>
      <c r="AX644" s="322"/>
      <c r="AY644" s="322"/>
      <c r="AZ644" s="322"/>
      <c r="BA644" s="322"/>
      <c r="BB644" s="322"/>
      <c r="BC644" s="322"/>
      <c r="BD644" s="322"/>
      <c r="BE644" s="322"/>
      <c r="BF644" s="322"/>
      <c r="BG644" s="322"/>
      <c r="BH644" s="322"/>
      <c r="BI644" s="322"/>
      <c r="BJ644" s="322"/>
      <c r="BK644" s="322"/>
      <c r="BL644" s="322"/>
      <c r="BM644" s="322"/>
      <c r="BN644" s="322"/>
      <c r="BO644" s="322"/>
      <c r="BP644" s="322"/>
      <c r="BQ644" s="322"/>
      <c r="BR644" s="322"/>
      <c r="BS644" s="322"/>
      <c r="BT644" s="322"/>
      <c r="BU644" s="322"/>
      <c r="BV644" s="322"/>
      <c r="BW644" s="322"/>
      <c r="BX644" s="322"/>
      <c r="BY644" s="322"/>
      <c r="BZ644" s="322"/>
    </row>
    <row r="645" spans="1:78" ht="15" customHeight="1" x14ac:dyDescent="0.2">
      <c r="A645" s="313" t="str">
        <f t="shared" si="15"/>
        <v>DNV-T I - 86</v>
      </c>
      <c r="B645" s="313">
        <v>86</v>
      </c>
      <c r="E645" s="316" t="s">
        <v>815</v>
      </c>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322"/>
      <c r="AE645" s="322"/>
      <c r="AF645" s="322"/>
      <c r="AG645" s="322"/>
      <c r="AH645" s="322"/>
      <c r="AI645" s="322"/>
      <c r="AJ645" s="322"/>
      <c r="AK645" s="322"/>
      <c r="AL645" s="322"/>
      <c r="AM645" s="322"/>
      <c r="AN645" s="322"/>
      <c r="AO645" s="322"/>
      <c r="AP645" s="322"/>
      <c r="AQ645" s="322"/>
      <c r="AR645" s="322"/>
      <c r="AS645" s="322"/>
      <c r="AT645" s="322"/>
      <c r="AU645" s="322"/>
      <c r="AV645" s="322"/>
      <c r="AW645" s="322"/>
      <c r="AX645" s="322"/>
      <c r="AY645" s="322"/>
      <c r="AZ645" s="322"/>
      <c r="BA645" s="322"/>
      <c r="BB645" s="322"/>
      <c r="BC645" s="322"/>
      <c r="BD645" s="322"/>
      <c r="BE645" s="322"/>
      <c r="BF645" s="322"/>
      <c r="BG645" s="322"/>
      <c r="BH645" s="322"/>
      <c r="BI645" s="322"/>
      <c r="BJ645" s="322"/>
      <c r="BK645" s="322"/>
      <c r="BL645" s="322"/>
      <c r="BM645" s="322"/>
      <c r="BN645" s="322"/>
      <c r="BO645" s="322"/>
      <c r="BP645" s="322"/>
      <c r="BQ645" s="322"/>
      <c r="BR645" s="322"/>
      <c r="BS645" s="322"/>
      <c r="BT645" s="322"/>
      <c r="BU645" s="322"/>
      <c r="BV645" s="322"/>
      <c r="BW645" s="322"/>
      <c r="BX645" s="322"/>
      <c r="BY645" s="322"/>
      <c r="BZ645" s="322"/>
    </row>
    <row r="646" spans="1:78" ht="15" customHeight="1" x14ac:dyDescent="0.2">
      <c r="A646" s="313" t="str">
        <f t="shared" si="15"/>
        <v>DNV-T I - 86.1</v>
      </c>
      <c r="B646" s="313" t="s">
        <v>816</v>
      </c>
      <c r="E646" s="316" t="s">
        <v>817</v>
      </c>
      <c r="H646" s="322"/>
      <c r="I646" s="322"/>
      <c r="J646" s="322"/>
      <c r="K646" s="322"/>
      <c r="L646" s="322"/>
      <c r="M646" s="322"/>
      <c r="N646" s="322"/>
      <c r="O646" s="322"/>
      <c r="P646" s="322"/>
      <c r="Q646" s="322"/>
      <c r="R646" s="322"/>
      <c r="S646" s="322"/>
      <c r="T646" s="322"/>
      <c r="U646" s="322"/>
      <c r="V646" s="322"/>
      <c r="W646" s="322"/>
      <c r="X646" s="322"/>
      <c r="Y646" s="322"/>
      <c r="Z646" s="322"/>
      <c r="AA646" s="322"/>
      <c r="AB646" s="322"/>
      <c r="AC646" s="322"/>
      <c r="AD646" s="322"/>
      <c r="AE646" s="322"/>
      <c r="AF646" s="322"/>
      <c r="AG646" s="322"/>
      <c r="AH646" s="322"/>
      <c r="AI646" s="322"/>
      <c r="AJ646" s="322"/>
      <c r="AK646" s="322"/>
      <c r="AL646" s="322"/>
      <c r="AM646" s="322"/>
      <c r="AN646" s="322"/>
      <c r="AO646" s="322"/>
      <c r="AP646" s="322"/>
      <c r="AQ646" s="322"/>
      <c r="AR646" s="322"/>
      <c r="AS646" s="322"/>
      <c r="AT646" s="322"/>
      <c r="AU646" s="322"/>
      <c r="AV646" s="322"/>
      <c r="AW646" s="322"/>
      <c r="AX646" s="322"/>
      <c r="AY646" s="322"/>
      <c r="AZ646" s="322"/>
      <c r="BA646" s="322"/>
      <c r="BB646" s="322"/>
      <c r="BC646" s="322"/>
      <c r="BD646" s="322"/>
      <c r="BE646" s="322"/>
      <c r="BF646" s="322"/>
      <c r="BG646" s="322"/>
      <c r="BH646" s="322"/>
      <c r="BI646" s="322"/>
      <c r="BJ646" s="322"/>
      <c r="BK646" s="322"/>
      <c r="BL646" s="322"/>
      <c r="BM646" s="322"/>
      <c r="BN646" s="322"/>
      <c r="BO646" s="322"/>
      <c r="BP646" s="322"/>
      <c r="BQ646" s="322"/>
      <c r="BR646" s="322"/>
      <c r="BS646" s="322"/>
      <c r="BT646" s="322"/>
      <c r="BU646" s="322"/>
      <c r="BV646" s="322"/>
      <c r="BW646" s="322"/>
      <c r="BX646" s="322"/>
      <c r="BY646" s="322"/>
      <c r="BZ646" s="322"/>
    </row>
    <row r="647" spans="1:78" ht="15" customHeight="1" x14ac:dyDescent="0.2">
      <c r="A647" s="313" t="str">
        <f t="shared" si="15"/>
        <v>DNV-T I - 86.1.1</v>
      </c>
      <c r="B647" s="313" t="s">
        <v>818</v>
      </c>
      <c r="E647" s="316" t="s">
        <v>819</v>
      </c>
      <c r="H647" s="322"/>
      <c r="I647" s="322"/>
      <c r="J647" s="322"/>
      <c r="K647" s="322"/>
      <c r="L647" s="322"/>
      <c r="M647" s="322"/>
      <c r="N647" s="322"/>
      <c r="O647" s="322"/>
      <c r="P647" s="322"/>
      <c r="Q647" s="322"/>
      <c r="R647" s="322"/>
      <c r="S647" s="322"/>
      <c r="T647" s="322"/>
      <c r="U647" s="322"/>
      <c r="V647" s="322"/>
      <c r="W647" s="322"/>
      <c r="X647" s="322"/>
      <c r="Y647" s="322"/>
      <c r="Z647" s="322"/>
      <c r="AA647" s="322"/>
      <c r="AB647" s="322"/>
      <c r="AC647" s="322"/>
      <c r="AD647" s="322"/>
      <c r="AE647" s="322"/>
      <c r="AF647" s="322"/>
      <c r="AG647" s="322"/>
      <c r="AH647" s="322"/>
      <c r="AI647" s="322"/>
      <c r="AJ647" s="322"/>
      <c r="AK647" s="322"/>
      <c r="AL647" s="322"/>
      <c r="AM647" s="322"/>
      <c r="AN647" s="322"/>
      <c r="AO647" s="322"/>
      <c r="AP647" s="322"/>
      <c r="AQ647" s="322"/>
      <c r="AR647" s="322"/>
      <c r="AS647" s="322"/>
      <c r="AT647" s="322"/>
      <c r="AU647" s="322"/>
      <c r="AV647" s="322"/>
      <c r="AW647" s="322"/>
      <c r="AX647" s="322"/>
      <c r="AY647" s="322"/>
      <c r="AZ647" s="322"/>
      <c r="BA647" s="322"/>
      <c r="BB647" s="322"/>
      <c r="BC647" s="322"/>
      <c r="BD647" s="322"/>
      <c r="BE647" s="322"/>
      <c r="BF647" s="322"/>
      <c r="BG647" s="322"/>
      <c r="BH647" s="322"/>
      <c r="BI647" s="322"/>
      <c r="BJ647" s="322"/>
      <c r="BK647" s="322"/>
      <c r="BL647" s="322"/>
      <c r="BM647" s="322"/>
      <c r="BN647" s="322"/>
      <c r="BO647" s="322"/>
      <c r="BP647" s="322"/>
      <c r="BQ647" s="322"/>
      <c r="BR647" s="322"/>
      <c r="BS647" s="322"/>
      <c r="BT647" s="322"/>
      <c r="BU647" s="322"/>
      <c r="BV647" s="322"/>
      <c r="BW647" s="322"/>
      <c r="BX647" s="322"/>
      <c r="BY647" s="322"/>
      <c r="BZ647" s="322"/>
    </row>
    <row r="648" spans="1:78" ht="15" customHeight="1" x14ac:dyDescent="0.2">
      <c r="A648" s="313" t="str">
        <f t="shared" si="15"/>
        <v>DNV-T I - 86.1.2</v>
      </c>
      <c r="B648" s="313" t="s">
        <v>820</v>
      </c>
      <c r="E648" s="316" t="s">
        <v>821</v>
      </c>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322"/>
      <c r="AE648" s="322"/>
      <c r="AF648" s="322"/>
      <c r="AG648" s="322"/>
      <c r="AH648" s="322"/>
      <c r="AI648" s="322"/>
      <c r="AJ648" s="322"/>
      <c r="AK648" s="322"/>
      <c r="AL648" s="322"/>
      <c r="AM648" s="322"/>
      <c r="AN648" s="322"/>
      <c r="AO648" s="322"/>
      <c r="AP648" s="322"/>
      <c r="AQ648" s="322"/>
      <c r="AR648" s="322"/>
      <c r="AS648" s="322"/>
      <c r="AT648" s="322"/>
      <c r="AU648" s="322"/>
      <c r="AV648" s="322"/>
      <c r="AW648" s="322"/>
      <c r="AX648" s="322"/>
      <c r="AY648" s="322"/>
      <c r="AZ648" s="322"/>
      <c r="BA648" s="322"/>
      <c r="BB648" s="322"/>
      <c r="BC648" s="322"/>
      <c r="BD648" s="322"/>
      <c r="BE648" s="322"/>
      <c r="BF648" s="322"/>
      <c r="BG648" s="322"/>
      <c r="BH648" s="322"/>
      <c r="BI648" s="322"/>
      <c r="BJ648" s="322"/>
      <c r="BK648" s="322"/>
      <c r="BL648" s="322"/>
      <c r="BM648" s="322"/>
      <c r="BN648" s="322"/>
      <c r="BO648" s="322"/>
      <c r="BP648" s="322"/>
      <c r="BQ648" s="322"/>
      <c r="BR648" s="322"/>
      <c r="BS648" s="322"/>
      <c r="BT648" s="322"/>
      <c r="BU648" s="322"/>
      <c r="BV648" s="322"/>
      <c r="BW648" s="322"/>
      <c r="BX648" s="322"/>
      <c r="BY648" s="322"/>
      <c r="BZ648" s="322"/>
    </row>
    <row r="649" spans="1:78" ht="15" customHeight="1" x14ac:dyDescent="0.2">
      <c r="A649" s="313" t="str">
        <f t="shared" si="15"/>
        <v>DNV-T I - 86.1.3</v>
      </c>
      <c r="B649" s="313" t="s">
        <v>822</v>
      </c>
      <c r="E649" s="316" t="s">
        <v>823</v>
      </c>
      <c r="H649" s="322"/>
      <c r="I649" s="322"/>
      <c r="J649" s="322"/>
      <c r="K649" s="322"/>
      <c r="L649" s="322"/>
      <c r="M649" s="322"/>
      <c r="N649" s="322"/>
      <c r="O649" s="322"/>
      <c r="P649" s="322"/>
      <c r="Q649" s="322"/>
      <c r="R649" s="322"/>
      <c r="S649" s="322"/>
      <c r="T649" s="322"/>
      <c r="U649" s="322"/>
      <c r="V649" s="322"/>
      <c r="W649" s="322"/>
      <c r="X649" s="322"/>
      <c r="Y649" s="322"/>
      <c r="Z649" s="322"/>
      <c r="AA649" s="322"/>
      <c r="AB649" s="322"/>
      <c r="AC649" s="322"/>
      <c r="AD649" s="322"/>
      <c r="AE649" s="322"/>
      <c r="AF649" s="322"/>
      <c r="AG649" s="322"/>
      <c r="AH649" s="322"/>
      <c r="AI649" s="322"/>
      <c r="AJ649" s="322"/>
      <c r="AK649" s="322"/>
      <c r="AL649" s="322"/>
      <c r="AM649" s="322"/>
      <c r="AN649" s="322"/>
      <c r="AO649" s="322"/>
      <c r="AP649" s="322"/>
      <c r="AQ649" s="322"/>
      <c r="AR649" s="322"/>
      <c r="AS649" s="322"/>
      <c r="AT649" s="322"/>
      <c r="AU649" s="322"/>
      <c r="AV649" s="322"/>
      <c r="AW649" s="322"/>
      <c r="AX649" s="322"/>
      <c r="AY649" s="322"/>
      <c r="AZ649" s="322"/>
      <c r="BA649" s="322"/>
      <c r="BB649" s="322"/>
      <c r="BC649" s="322"/>
      <c r="BD649" s="322"/>
      <c r="BE649" s="322"/>
      <c r="BF649" s="322"/>
      <c r="BG649" s="322"/>
      <c r="BH649" s="322"/>
      <c r="BI649" s="322"/>
      <c r="BJ649" s="322"/>
      <c r="BK649" s="322"/>
      <c r="BL649" s="322"/>
      <c r="BM649" s="322"/>
      <c r="BN649" s="322"/>
      <c r="BO649" s="322"/>
      <c r="BP649" s="322"/>
      <c r="BQ649" s="322"/>
      <c r="BR649" s="322"/>
      <c r="BS649" s="322"/>
      <c r="BT649" s="322"/>
      <c r="BU649" s="322"/>
      <c r="BV649" s="322"/>
      <c r="BW649" s="322"/>
      <c r="BX649" s="322"/>
      <c r="BY649" s="322"/>
      <c r="BZ649" s="322"/>
    </row>
    <row r="650" spans="1:78" ht="15" customHeight="1" x14ac:dyDescent="0.2">
      <c r="A650" s="313" t="str">
        <f t="shared" si="15"/>
        <v>DNV-T I - 86.1.4</v>
      </c>
      <c r="B650" s="313" t="s">
        <v>824</v>
      </c>
      <c r="E650" s="316" t="s">
        <v>825</v>
      </c>
      <c r="H650" s="322"/>
      <c r="I650" s="322"/>
      <c r="J650" s="322"/>
      <c r="K650" s="322"/>
      <c r="L650" s="322"/>
      <c r="M650" s="322"/>
      <c r="N650" s="322"/>
      <c r="O650" s="322"/>
      <c r="P650" s="322"/>
      <c r="Q650" s="322"/>
      <c r="R650" s="322"/>
      <c r="S650" s="322"/>
      <c r="T650" s="322"/>
      <c r="U650" s="322"/>
      <c r="V650" s="322"/>
      <c r="W650" s="322"/>
      <c r="X650" s="322"/>
      <c r="Y650" s="322"/>
      <c r="Z650" s="322"/>
      <c r="AA650" s="322"/>
      <c r="AB650" s="322"/>
      <c r="AC650" s="322"/>
      <c r="AD650" s="322"/>
      <c r="AE650" s="322"/>
      <c r="AF650" s="322"/>
      <c r="AG650" s="322"/>
      <c r="AH650" s="322"/>
      <c r="AI650" s="322"/>
      <c r="AJ650" s="322"/>
      <c r="AK650" s="322"/>
      <c r="AL650" s="322"/>
      <c r="AM650" s="322"/>
      <c r="AN650" s="322"/>
      <c r="AO650" s="322"/>
      <c r="AP650" s="322"/>
      <c r="AQ650" s="322"/>
      <c r="AR650" s="322"/>
      <c r="AS650" s="322"/>
      <c r="AT650" s="322"/>
      <c r="AU650" s="322"/>
      <c r="AV650" s="322"/>
      <c r="AW650" s="322"/>
      <c r="AX650" s="322"/>
      <c r="AY650" s="322"/>
      <c r="AZ650" s="322"/>
      <c r="BA650" s="322"/>
      <c r="BB650" s="322"/>
      <c r="BC650" s="322"/>
      <c r="BD650" s="322"/>
      <c r="BE650" s="322"/>
      <c r="BF650" s="322"/>
      <c r="BG650" s="322"/>
      <c r="BH650" s="322"/>
      <c r="BI650" s="322"/>
      <c r="BJ650" s="322"/>
      <c r="BK650" s="322"/>
      <c r="BL650" s="322"/>
      <c r="BM650" s="322"/>
      <c r="BN650" s="322"/>
      <c r="BO650" s="322"/>
      <c r="BP650" s="322"/>
      <c r="BQ650" s="322"/>
      <c r="BR650" s="322"/>
      <c r="BS650" s="322"/>
      <c r="BT650" s="322"/>
      <c r="BU650" s="322"/>
      <c r="BV650" s="322"/>
      <c r="BW650" s="322"/>
      <c r="BX650" s="322"/>
      <c r="BY650" s="322"/>
      <c r="BZ650" s="322"/>
    </row>
    <row r="651" spans="1:78" ht="15" customHeight="1" x14ac:dyDescent="0.2">
      <c r="A651" s="313" t="str">
        <f t="shared" si="15"/>
        <v>DNV-T I - 86.1.5</v>
      </c>
      <c r="B651" s="313" t="s">
        <v>826</v>
      </c>
      <c r="E651" s="316" t="s">
        <v>827</v>
      </c>
      <c r="H651" s="322"/>
      <c r="I651" s="322"/>
      <c r="J651" s="322"/>
      <c r="K651" s="322"/>
      <c r="L651" s="322"/>
      <c r="M651" s="322"/>
      <c r="N651" s="322"/>
      <c r="O651" s="322"/>
      <c r="P651" s="322"/>
      <c r="Q651" s="322"/>
      <c r="R651" s="322"/>
      <c r="S651" s="322"/>
      <c r="T651" s="322"/>
      <c r="U651" s="322"/>
      <c r="V651" s="322"/>
      <c r="W651" s="322"/>
      <c r="X651" s="322"/>
      <c r="Y651" s="322"/>
      <c r="Z651" s="322"/>
      <c r="AA651" s="322"/>
      <c r="AB651" s="322"/>
      <c r="AC651" s="322"/>
      <c r="AD651" s="322"/>
      <c r="AE651" s="322"/>
      <c r="AF651" s="322"/>
      <c r="AG651" s="322"/>
      <c r="AH651" s="322"/>
      <c r="AI651" s="322"/>
      <c r="AJ651" s="322"/>
      <c r="AK651" s="322"/>
      <c r="AL651" s="322"/>
      <c r="AM651" s="322"/>
      <c r="AN651" s="322"/>
      <c r="AO651" s="322"/>
      <c r="AP651" s="322"/>
      <c r="AQ651" s="322"/>
      <c r="AR651" s="322"/>
      <c r="AS651" s="322"/>
      <c r="AT651" s="322"/>
      <c r="AU651" s="322"/>
      <c r="AV651" s="322"/>
      <c r="AW651" s="322"/>
      <c r="AX651" s="322"/>
      <c r="AY651" s="322"/>
      <c r="AZ651" s="322"/>
      <c r="BA651" s="322"/>
      <c r="BB651" s="322"/>
      <c r="BC651" s="322"/>
      <c r="BD651" s="322"/>
      <c r="BE651" s="322"/>
      <c r="BF651" s="322"/>
      <c r="BG651" s="322"/>
      <c r="BH651" s="322"/>
      <c r="BI651" s="322"/>
      <c r="BJ651" s="322"/>
      <c r="BK651" s="322"/>
      <c r="BL651" s="322"/>
      <c r="BM651" s="322"/>
      <c r="BN651" s="322"/>
      <c r="BO651" s="322"/>
      <c r="BP651" s="322"/>
      <c r="BQ651" s="322"/>
      <c r="BR651" s="322"/>
      <c r="BS651" s="322"/>
      <c r="BT651" s="322"/>
      <c r="BU651" s="322"/>
      <c r="BV651" s="322"/>
      <c r="BW651" s="322"/>
      <c r="BX651" s="322"/>
      <c r="BY651" s="322"/>
      <c r="BZ651" s="322"/>
    </row>
    <row r="652" spans="1:78" ht="15" customHeight="1" x14ac:dyDescent="0.2">
      <c r="A652" s="313" t="str">
        <f t="shared" si="15"/>
        <v>DNV-T I - 86.2</v>
      </c>
      <c r="B652" s="313" t="s">
        <v>828</v>
      </c>
      <c r="E652" s="316" t="s">
        <v>829</v>
      </c>
      <c r="H652" s="322"/>
      <c r="I652" s="322"/>
      <c r="J652" s="322"/>
      <c r="K652" s="322"/>
      <c r="L652" s="322"/>
      <c r="M652" s="322"/>
      <c r="N652" s="322"/>
      <c r="O652" s="322"/>
      <c r="P652" s="322"/>
      <c r="Q652" s="322"/>
      <c r="R652" s="322"/>
      <c r="S652" s="322"/>
      <c r="T652" s="322"/>
      <c r="U652" s="322"/>
      <c r="V652" s="322"/>
      <c r="W652" s="322"/>
      <c r="X652" s="322"/>
      <c r="Y652" s="322"/>
      <c r="Z652" s="322"/>
      <c r="AA652" s="322"/>
      <c r="AB652" s="322"/>
      <c r="AC652" s="322"/>
      <c r="AD652" s="322"/>
      <c r="AE652" s="322"/>
      <c r="AF652" s="322"/>
      <c r="AG652" s="322"/>
      <c r="AH652" s="322"/>
      <c r="AI652" s="322"/>
      <c r="AJ652" s="322"/>
      <c r="AK652" s="322"/>
      <c r="AL652" s="322"/>
      <c r="AM652" s="322"/>
      <c r="AN652" s="322"/>
      <c r="AO652" s="322"/>
      <c r="AP652" s="322"/>
      <c r="AQ652" s="322"/>
      <c r="AR652" s="322"/>
      <c r="AS652" s="322"/>
      <c r="AT652" s="322"/>
      <c r="AU652" s="322"/>
      <c r="AV652" s="322"/>
      <c r="AW652" s="322"/>
      <c r="AX652" s="322"/>
      <c r="AY652" s="322"/>
      <c r="AZ652" s="322"/>
      <c r="BA652" s="322"/>
      <c r="BB652" s="322"/>
      <c r="BC652" s="322"/>
      <c r="BD652" s="322"/>
      <c r="BE652" s="322"/>
      <c r="BF652" s="322"/>
      <c r="BG652" s="322"/>
      <c r="BH652" s="322"/>
      <c r="BI652" s="322"/>
      <c r="BJ652" s="322"/>
      <c r="BK652" s="322"/>
      <c r="BL652" s="322"/>
      <c r="BM652" s="322"/>
      <c r="BN652" s="322"/>
      <c r="BO652" s="322"/>
      <c r="BP652" s="322"/>
      <c r="BQ652" s="322"/>
      <c r="BR652" s="322"/>
      <c r="BS652" s="322"/>
      <c r="BT652" s="322"/>
      <c r="BU652" s="322"/>
      <c r="BV652" s="322"/>
      <c r="BW652" s="322"/>
      <c r="BX652" s="322"/>
      <c r="BY652" s="322"/>
      <c r="BZ652" s="322"/>
    </row>
    <row r="653" spans="1:78" ht="15" customHeight="1" x14ac:dyDescent="0.2">
      <c r="A653" s="313" t="str">
        <f t="shared" si="15"/>
        <v>DNV-T I - 86.2.1</v>
      </c>
      <c r="B653" s="313" t="s">
        <v>830</v>
      </c>
      <c r="E653" s="316" t="s">
        <v>819</v>
      </c>
      <c r="H653" s="322"/>
      <c r="I653" s="322"/>
      <c r="J653" s="322"/>
      <c r="K653" s="322"/>
      <c r="L653" s="322"/>
      <c r="M653" s="322"/>
      <c r="N653" s="322"/>
      <c r="O653" s="322"/>
      <c r="P653" s="322"/>
      <c r="Q653" s="322"/>
      <c r="R653" s="322"/>
      <c r="S653" s="322"/>
      <c r="T653" s="322"/>
      <c r="U653" s="322"/>
      <c r="V653" s="322"/>
      <c r="W653" s="322"/>
      <c r="X653" s="322"/>
      <c r="Y653" s="322"/>
      <c r="Z653" s="322"/>
      <c r="AA653" s="322"/>
      <c r="AB653" s="322"/>
      <c r="AC653" s="322"/>
      <c r="AD653" s="322"/>
      <c r="AE653" s="322"/>
      <c r="AF653" s="322"/>
      <c r="AG653" s="322"/>
      <c r="AH653" s="322"/>
      <c r="AI653" s="322"/>
      <c r="AJ653" s="322"/>
      <c r="AK653" s="322"/>
      <c r="AL653" s="322"/>
      <c r="AM653" s="322"/>
      <c r="AN653" s="322"/>
      <c r="AO653" s="322"/>
      <c r="AP653" s="322"/>
      <c r="AQ653" s="322"/>
      <c r="AR653" s="322"/>
      <c r="AS653" s="322"/>
      <c r="AT653" s="322"/>
      <c r="AU653" s="322"/>
      <c r="AV653" s="322"/>
      <c r="AW653" s="322"/>
      <c r="AX653" s="322"/>
      <c r="AY653" s="322"/>
      <c r="AZ653" s="322"/>
      <c r="BA653" s="322"/>
      <c r="BB653" s="322"/>
      <c r="BC653" s="322"/>
      <c r="BD653" s="322"/>
      <c r="BE653" s="322"/>
      <c r="BF653" s="322"/>
      <c r="BG653" s="322"/>
      <c r="BH653" s="322"/>
      <c r="BI653" s="322"/>
      <c r="BJ653" s="322"/>
      <c r="BK653" s="322"/>
      <c r="BL653" s="322"/>
      <c r="BM653" s="322"/>
      <c r="BN653" s="322"/>
      <c r="BO653" s="322"/>
      <c r="BP653" s="322"/>
      <c r="BQ653" s="322"/>
      <c r="BR653" s="322"/>
      <c r="BS653" s="322"/>
      <c r="BT653" s="322"/>
      <c r="BU653" s="322"/>
      <c r="BV653" s="322"/>
      <c r="BW653" s="322"/>
      <c r="BX653" s="322"/>
      <c r="BY653" s="322"/>
      <c r="BZ653" s="322"/>
    </row>
    <row r="654" spans="1:78" ht="15" customHeight="1" x14ac:dyDescent="0.2">
      <c r="A654" s="313" t="str">
        <f t="shared" si="15"/>
        <v>DNV-T I - 86.2.2</v>
      </c>
      <c r="B654" s="313" t="s">
        <v>831</v>
      </c>
      <c r="E654" s="316" t="s">
        <v>832</v>
      </c>
      <c r="H654" s="322"/>
      <c r="I654" s="322"/>
      <c r="J654" s="322"/>
      <c r="K654" s="322"/>
      <c r="L654" s="322"/>
      <c r="M654" s="322"/>
      <c r="N654" s="322"/>
      <c r="O654" s="322"/>
      <c r="P654" s="322"/>
      <c r="Q654" s="322"/>
      <c r="R654" s="322"/>
      <c r="S654" s="322"/>
      <c r="T654" s="322"/>
      <c r="U654" s="322"/>
      <c r="V654" s="322"/>
      <c r="W654" s="322"/>
      <c r="X654" s="322"/>
      <c r="Y654" s="322"/>
      <c r="Z654" s="322"/>
      <c r="AA654" s="322"/>
      <c r="AB654" s="322"/>
      <c r="AC654" s="322"/>
      <c r="AD654" s="322"/>
      <c r="AE654" s="322"/>
      <c r="AF654" s="322"/>
      <c r="AG654" s="322"/>
      <c r="AH654" s="322"/>
      <c r="AI654" s="322"/>
      <c r="AJ654" s="322"/>
      <c r="AK654" s="322"/>
      <c r="AL654" s="322"/>
      <c r="AM654" s="322"/>
      <c r="AN654" s="322"/>
      <c r="AO654" s="322"/>
      <c r="AP654" s="322"/>
      <c r="AQ654" s="322"/>
      <c r="AR654" s="322"/>
      <c r="AS654" s="322"/>
      <c r="AT654" s="322"/>
      <c r="AU654" s="322"/>
      <c r="AV654" s="322"/>
      <c r="AW654" s="322"/>
      <c r="AX654" s="322"/>
      <c r="AY654" s="322"/>
      <c r="AZ654" s="322"/>
      <c r="BA654" s="322"/>
      <c r="BB654" s="322"/>
      <c r="BC654" s="322"/>
      <c r="BD654" s="322"/>
      <c r="BE654" s="322"/>
      <c r="BF654" s="322"/>
      <c r="BG654" s="322"/>
      <c r="BH654" s="322"/>
      <c r="BI654" s="322"/>
      <c r="BJ654" s="322"/>
      <c r="BK654" s="322"/>
      <c r="BL654" s="322"/>
      <c r="BM654" s="322"/>
      <c r="BN654" s="322"/>
      <c r="BO654" s="322"/>
      <c r="BP654" s="322"/>
      <c r="BQ654" s="322"/>
      <c r="BR654" s="322"/>
      <c r="BS654" s="322"/>
      <c r="BT654" s="322"/>
      <c r="BU654" s="322"/>
      <c r="BV654" s="322"/>
      <c r="BW654" s="322"/>
      <c r="BX654" s="322"/>
      <c r="BY654" s="322"/>
      <c r="BZ654" s="322"/>
    </row>
    <row r="655" spans="1:78" ht="15" customHeight="1" x14ac:dyDescent="0.2">
      <c r="A655" s="313" t="str">
        <f t="shared" si="15"/>
        <v>DNV-T I - 86.2.3</v>
      </c>
      <c r="B655" s="313" t="s">
        <v>833</v>
      </c>
      <c r="E655" s="316" t="s">
        <v>821</v>
      </c>
      <c r="H655" s="322"/>
      <c r="I655" s="322"/>
      <c r="J655" s="322"/>
      <c r="K655" s="322"/>
      <c r="L655" s="322"/>
      <c r="M655" s="322"/>
      <c r="N655" s="322"/>
      <c r="O655" s="322"/>
      <c r="P655" s="322"/>
      <c r="Q655" s="322"/>
      <c r="R655" s="322"/>
      <c r="S655" s="322"/>
      <c r="T655" s="322"/>
      <c r="U655" s="322"/>
      <c r="V655" s="322"/>
      <c r="W655" s="322"/>
      <c r="X655" s="322"/>
      <c r="Y655" s="322"/>
      <c r="Z655" s="322"/>
      <c r="AA655" s="322"/>
      <c r="AB655" s="322"/>
      <c r="AC655" s="322"/>
      <c r="AD655" s="322"/>
      <c r="AE655" s="322"/>
      <c r="AF655" s="322"/>
      <c r="AG655" s="322"/>
      <c r="AH655" s="322"/>
      <c r="AI655" s="322"/>
      <c r="AJ655" s="322"/>
      <c r="AK655" s="322"/>
      <c r="AL655" s="322"/>
      <c r="AM655" s="322"/>
      <c r="AN655" s="322"/>
      <c r="AO655" s="322"/>
      <c r="AP655" s="322"/>
      <c r="AQ655" s="322"/>
      <c r="AR655" s="322"/>
      <c r="AS655" s="322"/>
      <c r="AT655" s="322"/>
      <c r="AU655" s="322"/>
      <c r="AV655" s="322"/>
      <c r="AW655" s="322"/>
      <c r="AX655" s="322"/>
      <c r="AY655" s="322"/>
      <c r="AZ655" s="322"/>
      <c r="BA655" s="322"/>
      <c r="BB655" s="322"/>
      <c r="BC655" s="322"/>
      <c r="BD655" s="322"/>
      <c r="BE655" s="322"/>
      <c r="BF655" s="322"/>
      <c r="BG655" s="322"/>
      <c r="BH655" s="322"/>
      <c r="BI655" s="322"/>
      <c r="BJ655" s="322"/>
      <c r="BK655" s="322"/>
      <c r="BL655" s="322"/>
      <c r="BM655" s="322"/>
      <c r="BN655" s="322"/>
      <c r="BO655" s="322"/>
      <c r="BP655" s="322"/>
      <c r="BQ655" s="322"/>
      <c r="BR655" s="322"/>
      <c r="BS655" s="322"/>
      <c r="BT655" s="322"/>
      <c r="BU655" s="322"/>
      <c r="BV655" s="322"/>
      <c r="BW655" s="322"/>
      <c r="BX655" s="322"/>
      <c r="BY655" s="322"/>
      <c r="BZ655" s="322"/>
    </row>
    <row r="656" spans="1:78" ht="15" customHeight="1" x14ac:dyDescent="0.2">
      <c r="A656" s="313" t="str">
        <f t="shared" si="15"/>
        <v>DNV-T I - 86.2.4</v>
      </c>
      <c r="B656" s="313" t="s">
        <v>834</v>
      </c>
      <c r="E656" s="316" t="s">
        <v>823</v>
      </c>
      <c r="H656" s="322"/>
      <c r="I656" s="322"/>
      <c r="J656" s="322"/>
      <c r="K656" s="322"/>
      <c r="L656" s="322"/>
      <c r="M656" s="322"/>
      <c r="N656" s="322"/>
      <c r="O656" s="322"/>
      <c r="P656" s="322"/>
      <c r="Q656" s="322"/>
      <c r="R656" s="322"/>
      <c r="S656" s="322"/>
      <c r="T656" s="322"/>
      <c r="U656" s="322"/>
      <c r="V656" s="322"/>
      <c r="W656" s="322"/>
      <c r="X656" s="322"/>
      <c r="Y656" s="322"/>
      <c r="Z656" s="322"/>
      <c r="AA656" s="322"/>
      <c r="AB656" s="322"/>
      <c r="AC656" s="322"/>
      <c r="AD656" s="322"/>
      <c r="AE656" s="322"/>
      <c r="AF656" s="322"/>
      <c r="AG656" s="322"/>
      <c r="AH656" s="322"/>
      <c r="AI656" s="322"/>
      <c r="AJ656" s="322"/>
      <c r="AK656" s="322"/>
      <c r="AL656" s="322"/>
      <c r="AM656" s="322"/>
      <c r="AN656" s="322"/>
      <c r="AO656" s="322"/>
      <c r="AP656" s="322"/>
      <c r="AQ656" s="322"/>
      <c r="AR656" s="322"/>
      <c r="AS656" s="322"/>
      <c r="AT656" s="322"/>
      <c r="AU656" s="322"/>
      <c r="AV656" s="322"/>
      <c r="AW656" s="322"/>
      <c r="AX656" s="322"/>
      <c r="AY656" s="322"/>
      <c r="AZ656" s="322"/>
      <c r="BA656" s="322"/>
      <c r="BB656" s="322"/>
      <c r="BC656" s="322"/>
      <c r="BD656" s="322"/>
      <c r="BE656" s="322"/>
      <c r="BF656" s="322"/>
      <c r="BG656" s="322"/>
      <c r="BH656" s="322"/>
      <c r="BI656" s="322"/>
      <c r="BJ656" s="322"/>
      <c r="BK656" s="322"/>
      <c r="BL656" s="322"/>
      <c r="BM656" s="322"/>
      <c r="BN656" s="322"/>
      <c r="BO656" s="322"/>
      <c r="BP656" s="322"/>
      <c r="BQ656" s="322"/>
      <c r="BR656" s="322"/>
      <c r="BS656" s="322"/>
      <c r="BT656" s="322"/>
      <c r="BU656" s="322"/>
      <c r="BV656" s="322"/>
      <c r="BW656" s="322"/>
      <c r="BX656" s="322"/>
      <c r="BY656" s="322"/>
      <c r="BZ656" s="322"/>
    </row>
    <row r="657" spans="1:78" ht="15" customHeight="1" x14ac:dyDescent="0.2">
      <c r="A657" s="313" t="str">
        <f t="shared" si="15"/>
        <v>DNV-T I - 86.2.5</v>
      </c>
      <c r="B657" s="313" t="s">
        <v>835</v>
      </c>
      <c r="E657" s="316" t="s">
        <v>825</v>
      </c>
      <c r="H657" s="322"/>
      <c r="I657" s="322"/>
      <c r="J657" s="322"/>
      <c r="K657" s="322"/>
      <c r="L657" s="322"/>
      <c r="M657" s="322"/>
      <c r="N657" s="322"/>
      <c r="O657" s="322"/>
      <c r="P657" s="322"/>
      <c r="Q657" s="322"/>
      <c r="R657" s="322"/>
      <c r="S657" s="322"/>
      <c r="T657" s="322"/>
      <c r="U657" s="322"/>
      <c r="V657" s="322"/>
      <c r="W657" s="322"/>
      <c r="X657" s="322"/>
      <c r="Y657" s="322"/>
      <c r="Z657" s="322"/>
      <c r="AA657" s="322"/>
      <c r="AB657" s="322"/>
      <c r="AC657" s="322"/>
      <c r="AD657" s="322"/>
      <c r="AE657" s="322"/>
      <c r="AF657" s="322"/>
      <c r="AG657" s="322"/>
      <c r="AH657" s="322"/>
      <c r="AI657" s="322"/>
      <c r="AJ657" s="322"/>
      <c r="AK657" s="322"/>
      <c r="AL657" s="322"/>
      <c r="AM657" s="322"/>
      <c r="AN657" s="322"/>
      <c r="AO657" s="322"/>
      <c r="AP657" s="322"/>
      <c r="AQ657" s="322"/>
      <c r="AR657" s="322"/>
      <c r="AS657" s="322"/>
      <c r="AT657" s="322"/>
      <c r="AU657" s="322"/>
      <c r="AV657" s="322"/>
      <c r="AW657" s="322"/>
      <c r="AX657" s="322"/>
      <c r="AY657" s="322"/>
      <c r="AZ657" s="322"/>
      <c r="BA657" s="322"/>
      <c r="BB657" s="322"/>
      <c r="BC657" s="322"/>
      <c r="BD657" s="322"/>
      <c r="BE657" s="322"/>
      <c r="BF657" s="322"/>
      <c r="BG657" s="322"/>
      <c r="BH657" s="322"/>
      <c r="BI657" s="322"/>
      <c r="BJ657" s="322"/>
      <c r="BK657" s="322"/>
      <c r="BL657" s="322"/>
      <c r="BM657" s="322"/>
      <c r="BN657" s="322"/>
      <c r="BO657" s="322"/>
      <c r="BP657" s="322"/>
      <c r="BQ657" s="322"/>
      <c r="BR657" s="322"/>
      <c r="BS657" s="322"/>
      <c r="BT657" s="322"/>
      <c r="BU657" s="322"/>
      <c r="BV657" s="322"/>
      <c r="BW657" s="322"/>
      <c r="BX657" s="322"/>
      <c r="BY657" s="322"/>
      <c r="BZ657" s="322"/>
    </row>
    <row r="658" spans="1:78" ht="15" customHeight="1" x14ac:dyDescent="0.2">
      <c r="A658" s="313" t="str">
        <f t="shared" si="15"/>
        <v>DNV-T I - 86.2.6</v>
      </c>
      <c r="B658" s="313" t="s">
        <v>836</v>
      </c>
      <c r="E658" s="316" t="s">
        <v>827</v>
      </c>
    </row>
    <row r="659" spans="1:78" ht="15" customHeight="1" x14ac:dyDescent="0.2">
      <c r="A659" s="313" t="str">
        <f t="shared" si="15"/>
        <v>DNV-T I - 87</v>
      </c>
      <c r="B659" s="313">
        <v>87</v>
      </c>
      <c r="E659" s="316" t="s">
        <v>837</v>
      </c>
      <c r="H659" s="322"/>
      <c r="I659" s="322"/>
      <c r="J659" s="322"/>
      <c r="K659" s="322"/>
      <c r="L659" s="322"/>
      <c r="M659" s="322"/>
      <c r="N659" s="322"/>
      <c r="O659" s="322"/>
      <c r="P659" s="322"/>
      <c r="Q659" s="322"/>
      <c r="R659" s="322"/>
      <c r="S659" s="322"/>
      <c r="T659" s="322"/>
      <c r="U659" s="322"/>
      <c r="V659" s="322"/>
      <c r="W659" s="322"/>
      <c r="X659" s="322"/>
      <c r="Y659" s="322"/>
      <c r="Z659" s="322"/>
      <c r="AA659" s="322"/>
      <c r="AB659" s="322"/>
      <c r="AC659" s="322"/>
      <c r="AD659" s="322"/>
      <c r="AE659" s="322"/>
      <c r="AF659" s="322"/>
      <c r="AG659" s="322"/>
      <c r="AH659" s="322"/>
      <c r="AI659" s="322"/>
      <c r="AJ659" s="322"/>
      <c r="AK659" s="322"/>
      <c r="AL659" s="322"/>
      <c r="AM659" s="322"/>
      <c r="AN659" s="322"/>
      <c r="AO659" s="322"/>
      <c r="AP659" s="322"/>
      <c r="AQ659" s="322"/>
      <c r="AR659" s="322"/>
      <c r="AS659" s="322"/>
      <c r="AT659" s="322"/>
      <c r="AU659" s="322"/>
      <c r="AV659" s="322"/>
      <c r="AW659" s="322"/>
      <c r="AX659" s="322"/>
      <c r="AY659" s="322"/>
      <c r="AZ659" s="322"/>
      <c r="BA659" s="322"/>
      <c r="BB659" s="322"/>
      <c r="BC659" s="322"/>
      <c r="BD659" s="322"/>
      <c r="BE659" s="322"/>
      <c r="BF659" s="322"/>
      <c r="BG659" s="322"/>
      <c r="BH659" s="322"/>
      <c r="BI659" s="322"/>
      <c r="BJ659" s="322"/>
      <c r="BK659" s="322"/>
      <c r="BL659" s="322"/>
      <c r="BM659" s="322"/>
      <c r="BN659" s="322"/>
      <c r="BO659" s="322"/>
      <c r="BP659" s="322"/>
      <c r="BQ659" s="322"/>
      <c r="BR659" s="322"/>
      <c r="BS659" s="322"/>
      <c r="BT659" s="322"/>
      <c r="BU659" s="322"/>
      <c r="BV659" s="322"/>
      <c r="BW659" s="322"/>
      <c r="BX659" s="322"/>
      <c r="BY659" s="322"/>
      <c r="BZ659" s="322"/>
    </row>
    <row r="660" spans="1:78" ht="15" customHeight="1" x14ac:dyDescent="0.2">
      <c r="A660" s="313" t="str">
        <f t="shared" si="15"/>
        <v>DNV-T I - 88</v>
      </c>
      <c r="B660" s="313">
        <v>88</v>
      </c>
      <c r="E660" s="316" t="s">
        <v>838</v>
      </c>
      <c r="H660" s="322"/>
      <c r="I660" s="322"/>
      <c r="J660" s="322"/>
      <c r="K660" s="322"/>
      <c r="L660" s="322"/>
      <c r="M660" s="322"/>
      <c r="N660" s="322"/>
      <c r="O660" s="322"/>
      <c r="P660" s="322"/>
      <c r="Q660" s="322"/>
      <c r="R660" s="322"/>
      <c r="S660" s="322"/>
      <c r="T660" s="322"/>
      <c r="U660" s="322"/>
      <c r="V660" s="322"/>
      <c r="W660" s="322"/>
      <c r="X660" s="322"/>
      <c r="Y660" s="322"/>
      <c r="Z660" s="322"/>
      <c r="AA660" s="322"/>
      <c r="AB660" s="322"/>
      <c r="AC660" s="322"/>
      <c r="AD660" s="322"/>
      <c r="AE660" s="322"/>
      <c r="AF660" s="322"/>
      <c r="AG660" s="322"/>
      <c r="AH660" s="322"/>
      <c r="AI660" s="322"/>
      <c r="AJ660" s="322"/>
      <c r="AK660" s="322"/>
      <c r="AL660" s="322"/>
      <c r="AM660" s="322"/>
      <c r="AN660" s="322"/>
      <c r="AO660" s="322"/>
      <c r="AP660" s="322"/>
      <c r="AQ660" s="322"/>
      <c r="AR660" s="322"/>
      <c r="AS660" s="322"/>
      <c r="AT660" s="322"/>
      <c r="AU660" s="322"/>
      <c r="AV660" s="322"/>
      <c r="AW660" s="322"/>
      <c r="AX660" s="322"/>
      <c r="AY660" s="322"/>
      <c r="AZ660" s="322"/>
      <c r="BA660" s="322"/>
      <c r="BB660" s="322"/>
      <c r="BC660" s="322"/>
      <c r="BD660" s="322"/>
      <c r="BE660" s="322"/>
      <c r="BF660" s="322"/>
      <c r="BG660" s="322"/>
      <c r="BH660" s="322"/>
      <c r="BI660" s="322"/>
      <c r="BJ660" s="322"/>
      <c r="BK660" s="322"/>
      <c r="BL660" s="322"/>
      <c r="BM660" s="322"/>
      <c r="BN660" s="322"/>
      <c r="BO660" s="322"/>
      <c r="BP660" s="322"/>
      <c r="BQ660" s="322"/>
      <c r="BR660" s="322"/>
      <c r="BS660" s="322"/>
      <c r="BT660" s="322"/>
      <c r="BU660" s="322"/>
      <c r="BV660" s="322"/>
      <c r="BW660" s="322"/>
      <c r="BX660" s="322"/>
      <c r="BY660" s="322"/>
      <c r="BZ660" s="322"/>
    </row>
    <row r="661" spans="1:78" ht="15" customHeight="1" x14ac:dyDescent="0.2">
      <c r="A661" s="313" t="str">
        <f t="shared" si="15"/>
        <v>DNV-T I - 89</v>
      </c>
      <c r="B661" s="313">
        <v>89</v>
      </c>
      <c r="E661" s="316" t="s">
        <v>839</v>
      </c>
      <c r="H661" s="322"/>
      <c r="I661" s="322"/>
      <c r="J661" s="322"/>
      <c r="K661" s="322"/>
      <c r="L661" s="322"/>
      <c r="M661" s="322"/>
      <c r="N661" s="322"/>
      <c r="O661" s="322"/>
      <c r="P661" s="322"/>
      <c r="Q661" s="322"/>
      <c r="R661" s="322"/>
      <c r="S661" s="322"/>
      <c r="T661" s="322"/>
      <c r="U661" s="322"/>
      <c r="V661" s="322"/>
      <c r="W661" s="322"/>
      <c r="X661" s="322"/>
      <c r="Y661" s="322"/>
      <c r="Z661" s="322"/>
      <c r="AA661" s="322"/>
      <c r="AB661" s="322"/>
      <c r="AC661" s="322"/>
      <c r="AD661" s="322"/>
      <c r="AE661" s="322"/>
      <c r="AF661" s="322"/>
      <c r="AG661" s="322"/>
      <c r="AH661" s="322"/>
      <c r="AI661" s="322"/>
      <c r="AJ661" s="322"/>
      <c r="AK661" s="322"/>
      <c r="AL661" s="322"/>
      <c r="AM661" s="322"/>
      <c r="AN661" s="322"/>
      <c r="AO661" s="322"/>
      <c r="AP661" s="322"/>
      <c r="AQ661" s="322"/>
      <c r="AR661" s="322"/>
      <c r="AS661" s="322"/>
      <c r="AT661" s="322"/>
      <c r="AU661" s="322"/>
      <c r="AV661" s="322"/>
      <c r="AW661" s="322"/>
      <c r="AX661" s="322"/>
      <c r="AY661" s="322"/>
      <c r="AZ661" s="322"/>
      <c r="BA661" s="322"/>
      <c r="BB661" s="322"/>
      <c r="BC661" s="322"/>
      <c r="BD661" s="322"/>
      <c r="BE661" s="322"/>
      <c r="BF661" s="322"/>
      <c r="BG661" s="322"/>
      <c r="BH661" s="322"/>
      <c r="BI661" s="322"/>
      <c r="BJ661" s="322"/>
      <c r="BK661" s="322"/>
      <c r="BL661" s="322"/>
      <c r="BM661" s="322"/>
      <c r="BN661" s="322"/>
      <c r="BO661" s="322"/>
      <c r="BP661" s="322"/>
      <c r="BQ661" s="322"/>
      <c r="BR661" s="322"/>
      <c r="BS661" s="322"/>
      <c r="BT661" s="322"/>
      <c r="BU661" s="322"/>
      <c r="BV661" s="322"/>
      <c r="BW661" s="322"/>
      <c r="BX661" s="322"/>
      <c r="BY661" s="322"/>
      <c r="BZ661" s="322"/>
    </row>
    <row r="662" spans="1:78" ht="15" customHeight="1" x14ac:dyDescent="0.2">
      <c r="A662" s="313" t="str">
        <f t="shared" si="15"/>
        <v>DNV-T I - 90</v>
      </c>
      <c r="B662" s="313">
        <v>90</v>
      </c>
      <c r="E662" s="316" t="s">
        <v>840</v>
      </c>
      <c r="H662" s="322"/>
      <c r="I662" s="322"/>
      <c r="J662" s="322"/>
      <c r="K662" s="322"/>
      <c r="L662" s="322"/>
      <c r="M662" s="322"/>
      <c r="N662" s="322"/>
      <c r="O662" s="322"/>
      <c r="P662" s="322"/>
      <c r="Q662" s="322"/>
      <c r="R662" s="322"/>
      <c r="S662" s="322"/>
      <c r="T662" s="322"/>
      <c r="U662" s="322"/>
      <c r="V662" s="322"/>
      <c r="W662" s="322"/>
      <c r="X662" s="322"/>
      <c r="Y662" s="322"/>
      <c r="Z662" s="322"/>
      <c r="AA662" s="322"/>
      <c r="AB662" s="322"/>
      <c r="AC662" s="322"/>
      <c r="AD662" s="322"/>
      <c r="AE662" s="322"/>
      <c r="AF662" s="322"/>
      <c r="AG662" s="322"/>
      <c r="AH662" s="322"/>
      <c r="AI662" s="322"/>
      <c r="AJ662" s="322"/>
      <c r="AK662" s="322"/>
      <c r="AL662" s="322"/>
      <c r="AM662" s="322"/>
      <c r="AN662" s="322"/>
      <c r="AO662" s="322"/>
      <c r="AP662" s="322"/>
      <c r="AQ662" s="322"/>
      <c r="AR662" s="322"/>
      <c r="AS662" s="322"/>
      <c r="AT662" s="322"/>
      <c r="AU662" s="322"/>
      <c r="AV662" s="322"/>
      <c r="AW662" s="322"/>
      <c r="AX662" s="322"/>
      <c r="AY662" s="322"/>
      <c r="AZ662" s="322"/>
      <c r="BA662" s="322"/>
      <c r="BB662" s="322"/>
      <c r="BC662" s="322"/>
      <c r="BD662" s="322"/>
      <c r="BE662" s="322"/>
      <c r="BF662" s="322"/>
      <c r="BG662" s="322"/>
      <c r="BH662" s="322"/>
      <c r="BI662" s="322"/>
      <c r="BJ662" s="322"/>
      <c r="BK662" s="322"/>
      <c r="BL662" s="322"/>
      <c r="BM662" s="322"/>
      <c r="BN662" s="322"/>
      <c r="BO662" s="322"/>
      <c r="BP662" s="322"/>
      <c r="BQ662" s="322"/>
      <c r="BR662" s="322"/>
      <c r="BS662" s="322"/>
      <c r="BT662" s="322"/>
      <c r="BU662" s="322"/>
      <c r="BV662" s="322"/>
      <c r="BW662" s="322"/>
      <c r="BX662" s="322"/>
      <c r="BY662" s="322"/>
      <c r="BZ662" s="322"/>
    </row>
    <row r="663" spans="1:78" ht="15" customHeight="1" x14ac:dyDescent="0.2">
      <c r="A663" s="313" t="str">
        <f t="shared" si="15"/>
        <v>DNV-T I - 91</v>
      </c>
      <c r="B663" s="313">
        <v>91</v>
      </c>
      <c r="E663" s="316" t="s">
        <v>841</v>
      </c>
      <c r="H663" s="322"/>
      <c r="I663" s="322"/>
      <c r="J663" s="322"/>
      <c r="K663" s="322"/>
      <c r="L663" s="322"/>
      <c r="M663" s="322"/>
      <c r="N663" s="322"/>
      <c r="O663" s="322"/>
      <c r="P663" s="322"/>
      <c r="Q663" s="322"/>
      <c r="R663" s="322"/>
      <c r="S663" s="322"/>
      <c r="T663" s="322"/>
      <c r="U663" s="322"/>
      <c r="V663" s="322"/>
      <c r="W663" s="322"/>
      <c r="X663" s="322"/>
      <c r="Y663" s="322"/>
      <c r="Z663" s="322"/>
      <c r="AA663" s="322"/>
      <c r="AB663" s="322"/>
      <c r="AC663" s="322"/>
      <c r="AD663" s="322"/>
      <c r="AE663" s="322"/>
      <c r="AF663" s="322"/>
      <c r="AG663" s="322"/>
      <c r="AH663" s="322"/>
      <c r="AI663" s="322"/>
      <c r="AJ663" s="322"/>
      <c r="AK663" s="322"/>
      <c r="AL663" s="322"/>
      <c r="AM663" s="322"/>
      <c r="AN663" s="322"/>
      <c r="AO663" s="322"/>
      <c r="AP663" s="322"/>
      <c r="AQ663" s="322"/>
      <c r="AR663" s="322"/>
      <c r="AS663" s="322"/>
      <c r="AT663" s="322"/>
      <c r="AU663" s="322"/>
      <c r="AV663" s="322"/>
      <c r="AW663" s="322"/>
      <c r="AX663" s="322"/>
      <c r="AY663" s="322"/>
      <c r="AZ663" s="322"/>
      <c r="BA663" s="322"/>
      <c r="BB663" s="322"/>
      <c r="BC663" s="322"/>
      <c r="BD663" s="322"/>
      <c r="BE663" s="322"/>
      <c r="BF663" s="322"/>
      <c r="BG663" s="322"/>
      <c r="BH663" s="322"/>
      <c r="BI663" s="322"/>
      <c r="BJ663" s="322"/>
      <c r="BK663" s="322"/>
      <c r="BL663" s="322"/>
      <c r="BM663" s="322"/>
      <c r="BN663" s="322"/>
      <c r="BO663" s="322"/>
      <c r="BP663" s="322"/>
      <c r="BQ663" s="322"/>
      <c r="BR663" s="322"/>
      <c r="BS663" s="322"/>
      <c r="BT663" s="322"/>
      <c r="BU663" s="322"/>
      <c r="BV663" s="322"/>
      <c r="BW663" s="322"/>
      <c r="BX663" s="322"/>
      <c r="BY663" s="322"/>
      <c r="BZ663" s="322"/>
    </row>
    <row r="664" spans="1:78" ht="15" customHeight="1" x14ac:dyDescent="0.2">
      <c r="A664" s="313" t="str">
        <f t="shared" si="15"/>
        <v>DNV-T I - 92</v>
      </c>
      <c r="B664" s="313">
        <v>92</v>
      </c>
      <c r="E664" s="316" t="s">
        <v>842</v>
      </c>
      <c r="H664" s="322"/>
      <c r="I664" s="322"/>
      <c r="J664" s="322"/>
      <c r="K664" s="322"/>
      <c r="L664" s="322"/>
      <c r="M664" s="322"/>
      <c r="N664" s="322"/>
      <c r="O664" s="322"/>
      <c r="P664" s="322"/>
      <c r="Q664" s="322"/>
      <c r="R664" s="322"/>
      <c r="S664" s="322"/>
      <c r="T664" s="322"/>
      <c r="U664" s="322"/>
      <c r="V664" s="322"/>
      <c r="W664" s="322"/>
      <c r="X664" s="322"/>
      <c r="Y664" s="322"/>
      <c r="Z664" s="322"/>
      <c r="AA664" s="322"/>
      <c r="AB664" s="322"/>
      <c r="AC664" s="322"/>
      <c r="AD664" s="322"/>
      <c r="AE664" s="322"/>
      <c r="AF664" s="322"/>
      <c r="AG664" s="322"/>
      <c r="AH664" s="322"/>
      <c r="AI664" s="322"/>
      <c r="AJ664" s="322"/>
      <c r="AK664" s="322"/>
      <c r="AL664" s="322"/>
      <c r="AM664" s="322"/>
      <c r="AN664" s="322"/>
      <c r="AO664" s="322"/>
      <c r="AP664" s="322"/>
      <c r="AQ664" s="322"/>
      <c r="AR664" s="322"/>
      <c r="AS664" s="322"/>
      <c r="AT664" s="322"/>
      <c r="AU664" s="322"/>
      <c r="AV664" s="322"/>
      <c r="AW664" s="322"/>
      <c r="AX664" s="322"/>
      <c r="AY664" s="322"/>
      <c r="AZ664" s="322"/>
      <c r="BA664" s="322"/>
      <c r="BB664" s="322"/>
      <c r="BC664" s="322"/>
      <c r="BD664" s="322"/>
      <c r="BE664" s="322"/>
      <c r="BF664" s="322"/>
      <c r="BG664" s="322"/>
      <c r="BH664" s="322"/>
      <c r="BI664" s="322"/>
      <c r="BJ664" s="322"/>
      <c r="BK664" s="322"/>
      <c r="BL664" s="322"/>
      <c r="BM664" s="322"/>
      <c r="BN664" s="322"/>
      <c r="BO664" s="322"/>
      <c r="BP664" s="322"/>
      <c r="BQ664" s="322"/>
      <c r="BR664" s="322"/>
      <c r="BS664" s="322"/>
      <c r="BT664" s="322"/>
      <c r="BU664" s="322"/>
      <c r="BV664" s="322"/>
      <c r="BW664" s="322"/>
      <c r="BX664" s="322"/>
      <c r="BY664" s="322"/>
      <c r="BZ664" s="322"/>
    </row>
    <row r="665" spans="1:78" ht="15" customHeight="1" x14ac:dyDescent="0.2">
      <c r="A665" s="313" t="str">
        <f t="shared" si="15"/>
        <v>DNV-T I - 93</v>
      </c>
      <c r="B665" s="313">
        <v>93</v>
      </c>
      <c r="E665" s="316" t="s">
        <v>843</v>
      </c>
      <c r="H665" s="322"/>
      <c r="I665" s="322"/>
      <c r="J665" s="322"/>
      <c r="K665" s="322"/>
      <c r="L665" s="322"/>
      <c r="M665" s="322"/>
      <c r="N665" s="322"/>
      <c r="O665" s="322"/>
      <c r="P665" s="322"/>
      <c r="Q665" s="322"/>
      <c r="R665" s="322"/>
      <c r="S665" s="322"/>
      <c r="T665" s="322"/>
      <c r="U665" s="322"/>
      <c r="V665" s="322"/>
      <c r="W665" s="322"/>
      <c r="X665" s="322"/>
      <c r="Y665" s="322"/>
      <c r="Z665" s="322"/>
      <c r="AA665" s="322"/>
      <c r="AB665" s="322"/>
      <c r="AC665" s="322"/>
      <c r="AD665" s="322"/>
      <c r="AE665" s="322"/>
      <c r="AF665" s="322"/>
      <c r="AG665" s="322"/>
      <c r="AH665" s="322"/>
      <c r="AI665" s="322"/>
      <c r="AJ665" s="322"/>
      <c r="AK665" s="322"/>
      <c r="AL665" s="322"/>
      <c r="AM665" s="322"/>
      <c r="AN665" s="322"/>
      <c r="AO665" s="322"/>
      <c r="AP665" s="322"/>
      <c r="AQ665" s="322"/>
      <c r="AR665" s="322"/>
      <c r="AS665" s="322"/>
      <c r="AT665" s="322"/>
      <c r="AU665" s="322"/>
      <c r="AV665" s="322"/>
      <c r="AW665" s="322"/>
      <c r="AX665" s="322"/>
      <c r="AY665" s="322"/>
      <c r="AZ665" s="322"/>
      <c r="BA665" s="322"/>
      <c r="BB665" s="322"/>
      <c r="BC665" s="322"/>
      <c r="BD665" s="322"/>
      <c r="BE665" s="322"/>
      <c r="BF665" s="322"/>
      <c r="BG665" s="322"/>
      <c r="BH665" s="322"/>
      <c r="BI665" s="322"/>
      <c r="BJ665" s="322"/>
      <c r="BK665" s="322"/>
      <c r="BL665" s="322"/>
      <c r="BM665" s="322"/>
      <c r="BN665" s="322"/>
      <c r="BO665" s="322"/>
      <c r="BP665" s="322"/>
      <c r="BQ665" s="322"/>
      <c r="BR665" s="322"/>
      <c r="BS665" s="322"/>
      <c r="BT665" s="322"/>
      <c r="BU665" s="322"/>
      <c r="BV665" s="322"/>
      <c r="BW665" s="322"/>
      <c r="BX665" s="322"/>
      <c r="BY665" s="322"/>
      <c r="BZ665" s="322"/>
    </row>
    <row r="666" spans="1:78" ht="15" customHeight="1" x14ac:dyDescent="0.2">
      <c r="A666" s="313" t="str">
        <f t="shared" si="15"/>
        <v>DNV-T I - 94</v>
      </c>
      <c r="B666" s="313">
        <v>94</v>
      </c>
      <c r="E666" s="316" t="s">
        <v>844</v>
      </c>
      <c r="H666" s="322"/>
      <c r="I666" s="322"/>
      <c r="J666" s="322"/>
      <c r="K666" s="322"/>
      <c r="L666" s="322"/>
      <c r="M666" s="322"/>
      <c r="N666" s="322"/>
      <c r="O666" s="322"/>
      <c r="P666" s="322"/>
      <c r="Q666" s="322"/>
      <c r="R666" s="322"/>
      <c r="S666" s="322"/>
      <c r="T666" s="322"/>
      <c r="U666" s="322"/>
      <c r="V666" s="322"/>
      <c r="W666" s="322"/>
      <c r="X666" s="322"/>
      <c r="Y666" s="322"/>
      <c r="Z666" s="322"/>
      <c r="AA666" s="322"/>
      <c r="AB666" s="322"/>
      <c r="AC666" s="322"/>
      <c r="AD666" s="322"/>
      <c r="AE666" s="322"/>
      <c r="AF666" s="322"/>
      <c r="AG666" s="322"/>
      <c r="AH666" s="322"/>
      <c r="AI666" s="322"/>
      <c r="AJ666" s="322"/>
      <c r="AK666" s="322"/>
      <c r="AL666" s="322"/>
      <c r="AM666" s="322"/>
      <c r="AN666" s="322"/>
      <c r="AO666" s="322"/>
      <c r="AP666" s="322"/>
      <c r="AQ666" s="322"/>
      <c r="AR666" s="322"/>
      <c r="AS666" s="322"/>
      <c r="AT666" s="322"/>
      <c r="AU666" s="322"/>
      <c r="AV666" s="322"/>
      <c r="AW666" s="322"/>
      <c r="AX666" s="322"/>
      <c r="AY666" s="322"/>
      <c r="AZ666" s="322"/>
      <c r="BA666" s="322"/>
      <c r="BB666" s="322"/>
      <c r="BC666" s="322"/>
      <c r="BD666" s="322"/>
      <c r="BE666" s="322"/>
      <c r="BF666" s="322"/>
      <c r="BG666" s="322"/>
      <c r="BH666" s="322"/>
      <c r="BI666" s="322"/>
      <c r="BJ666" s="322"/>
      <c r="BK666" s="322"/>
      <c r="BL666" s="322"/>
      <c r="BM666" s="322"/>
      <c r="BN666" s="322"/>
      <c r="BO666" s="322"/>
      <c r="BP666" s="322"/>
      <c r="BQ666" s="322"/>
      <c r="BR666" s="322"/>
      <c r="BS666" s="322"/>
      <c r="BT666" s="322"/>
      <c r="BU666" s="322"/>
      <c r="BV666" s="322"/>
      <c r="BW666" s="322"/>
      <c r="BX666" s="322"/>
      <c r="BY666" s="322"/>
      <c r="BZ666" s="322"/>
    </row>
    <row r="667" spans="1:78" ht="15" customHeight="1" x14ac:dyDescent="0.2">
      <c r="A667" s="313" t="str">
        <f t="shared" si="15"/>
        <v>DNV-T I - 95</v>
      </c>
      <c r="B667" s="313">
        <v>95</v>
      </c>
      <c r="E667" s="316" t="s">
        <v>845</v>
      </c>
      <c r="H667" s="322"/>
      <c r="I667" s="322"/>
      <c r="J667" s="322"/>
      <c r="K667" s="322"/>
      <c r="L667" s="322"/>
      <c r="M667" s="322"/>
      <c r="N667" s="322"/>
      <c r="O667" s="322"/>
      <c r="P667" s="322"/>
      <c r="Q667" s="322"/>
      <c r="R667" s="322"/>
      <c r="S667" s="322"/>
      <c r="T667" s="322"/>
      <c r="U667" s="322"/>
      <c r="V667" s="322"/>
      <c r="W667" s="322"/>
      <c r="X667" s="322"/>
      <c r="Y667" s="322"/>
      <c r="Z667" s="322"/>
      <c r="AA667" s="322"/>
      <c r="AB667" s="322"/>
      <c r="AC667" s="322"/>
      <c r="AD667" s="322"/>
      <c r="AE667" s="322"/>
      <c r="AF667" s="322"/>
      <c r="AG667" s="322"/>
      <c r="AH667" s="322"/>
      <c r="AI667" s="322"/>
      <c r="AJ667" s="322"/>
      <c r="AK667" s="322"/>
      <c r="AL667" s="322"/>
      <c r="AM667" s="322"/>
      <c r="AN667" s="322"/>
      <c r="AO667" s="322"/>
      <c r="AP667" s="322"/>
      <c r="AQ667" s="322"/>
      <c r="AR667" s="322"/>
      <c r="AS667" s="322"/>
      <c r="AT667" s="322"/>
      <c r="AU667" s="322"/>
      <c r="AV667" s="322"/>
      <c r="AW667" s="322"/>
      <c r="AX667" s="322"/>
      <c r="AY667" s="322"/>
      <c r="AZ667" s="322"/>
      <c r="BA667" s="322"/>
      <c r="BB667" s="322"/>
      <c r="BC667" s="322"/>
      <c r="BD667" s="322"/>
      <c r="BE667" s="322"/>
      <c r="BF667" s="322"/>
      <c r="BG667" s="322"/>
      <c r="BH667" s="322"/>
      <c r="BI667" s="322"/>
      <c r="BJ667" s="322"/>
      <c r="BK667" s="322"/>
      <c r="BL667" s="322"/>
      <c r="BM667" s="322"/>
      <c r="BN667" s="322"/>
      <c r="BO667" s="322"/>
      <c r="BP667" s="322"/>
      <c r="BQ667" s="322"/>
      <c r="BR667" s="322"/>
      <c r="BS667" s="322"/>
      <c r="BT667" s="322"/>
      <c r="BU667" s="322"/>
      <c r="BV667" s="322"/>
      <c r="BW667" s="322"/>
      <c r="BX667" s="322"/>
      <c r="BY667" s="322"/>
      <c r="BZ667" s="322"/>
    </row>
    <row r="668" spans="1:78" ht="15" customHeight="1" x14ac:dyDescent="0.2">
      <c r="A668" s="313" t="str">
        <f t="shared" si="15"/>
        <v>DNV-T I - 96</v>
      </c>
      <c r="B668" s="313">
        <v>96</v>
      </c>
      <c r="E668" s="316" t="s">
        <v>846</v>
      </c>
      <c r="H668" s="322"/>
      <c r="I668" s="322"/>
      <c r="J668" s="322"/>
      <c r="K668" s="322"/>
      <c r="L668" s="322"/>
      <c r="M668" s="322"/>
      <c r="N668" s="322"/>
      <c r="O668" s="322"/>
      <c r="P668" s="322"/>
      <c r="Q668" s="322"/>
      <c r="R668" s="322"/>
      <c r="S668" s="322"/>
      <c r="T668" s="322"/>
      <c r="U668" s="322"/>
      <c r="V668" s="322"/>
      <c r="W668" s="322"/>
      <c r="X668" s="322"/>
      <c r="Y668" s="322"/>
      <c r="Z668" s="322"/>
      <c r="AA668" s="322"/>
      <c r="AB668" s="322"/>
      <c r="AC668" s="322"/>
      <c r="AD668" s="322"/>
      <c r="AE668" s="322"/>
      <c r="AF668" s="322"/>
      <c r="AG668" s="322"/>
      <c r="AH668" s="322"/>
      <c r="AI668" s="322"/>
      <c r="AJ668" s="322"/>
      <c r="AK668" s="322"/>
      <c r="AL668" s="322"/>
      <c r="AM668" s="322"/>
      <c r="AN668" s="322"/>
      <c r="AO668" s="322"/>
      <c r="AP668" s="322"/>
      <c r="AQ668" s="322"/>
      <c r="AR668" s="322"/>
      <c r="AS668" s="322"/>
      <c r="AT668" s="322"/>
      <c r="AU668" s="322"/>
      <c r="AV668" s="322"/>
      <c r="AW668" s="322"/>
      <c r="AX668" s="322"/>
      <c r="AY668" s="322"/>
      <c r="AZ668" s="322"/>
      <c r="BA668" s="322"/>
      <c r="BB668" s="322"/>
      <c r="BC668" s="322"/>
      <c r="BD668" s="322"/>
      <c r="BE668" s="322"/>
      <c r="BF668" s="322"/>
      <c r="BG668" s="322"/>
      <c r="BH668" s="322"/>
      <c r="BI668" s="322"/>
      <c r="BJ668" s="322"/>
      <c r="BK668" s="322"/>
      <c r="BL668" s="322"/>
      <c r="BM668" s="322"/>
      <c r="BN668" s="322"/>
      <c r="BO668" s="322"/>
      <c r="BP668" s="322"/>
      <c r="BQ668" s="322"/>
      <c r="BR668" s="322"/>
      <c r="BS668" s="322"/>
      <c r="BT668" s="322"/>
      <c r="BU668" s="322"/>
      <c r="BV668" s="322"/>
      <c r="BW668" s="322"/>
      <c r="BX668" s="322"/>
      <c r="BY668" s="322"/>
      <c r="BZ668" s="322"/>
    </row>
    <row r="669" spans="1:78" ht="15" customHeight="1" x14ac:dyDescent="0.2">
      <c r="A669" s="313" t="str">
        <f t="shared" si="15"/>
        <v>DNV-T I - 97</v>
      </c>
      <c r="B669" s="313">
        <v>97</v>
      </c>
      <c r="E669" s="316" t="s">
        <v>847</v>
      </c>
      <c r="H669" s="322"/>
      <c r="I669" s="322"/>
      <c r="J669" s="322"/>
      <c r="K669" s="322"/>
      <c r="L669" s="322"/>
      <c r="M669" s="322"/>
      <c r="N669" s="322"/>
      <c r="O669" s="322"/>
      <c r="P669" s="322"/>
      <c r="Q669" s="322"/>
      <c r="R669" s="322"/>
      <c r="S669" s="322"/>
      <c r="T669" s="322"/>
      <c r="U669" s="322"/>
      <c r="V669" s="322"/>
      <c r="W669" s="322"/>
      <c r="X669" s="322"/>
      <c r="Y669" s="322"/>
      <c r="Z669" s="322"/>
      <c r="AA669" s="322"/>
      <c r="AB669" s="322"/>
      <c r="AC669" s="322"/>
      <c r="AD669" s="322"/>
      <c r="AE669" s="322"/>
      <c r="AF669" s="322"/>
      <c r="AG669" s="322"/>
      <c r="AH669" s="322"/>
      <c r="AI669" s="322"/>
      <c r="AJ669" s="322"/>
      <c r="AK669" s="322"/>
      <c r="AL669" s="322"/>
      <c r="AM669" s="322"/>
      <c r="AN669" s="322"/>
      <c r="AO669" s="322"/>
      <c r="AP669" s="322"/>
      <c r="AQ669" s="322"/>
      <c r="AR669" s="322"/>
      <c r="AS669" s="322"/>
      <c r="AT669" s="322"/>
      <c r="AU669" s="322"/>
      <c r="AV669" s="322"/>
      <c r="AW669" s="322"/>
      <c r="AX669" s="322"/>
      <c r="AY669" s="322"/>
      <c r="AZ669" s="322"/>
      <c r="BA669" s="322"/>
      <c r="BB669" s="322"/>
      <c r="BC669" s="322"/>
      <c r="BD669" s="322"/>
      <c r="BE669" s="322"/>
      <c r="BF669" s="322"/>
      <c r="BG669" s="322"/>
      <c r="BH669" s="322"/>
      <c r="BI669" s="322"/>
      <c r="BJ669" s="322"/>
      <c r="BK669" s="322"/>
      <c r="BL669" s="322"/>
      <c r="BM669" s="322"/>
      <c r="BN669" s="322"/>
      <c r="BO669" s="322"/>
      <c r="BP669" s="322"/>
      <c r="BQ669" s="322"/>
      <c r="BR669" s="322"/>
      <c r="BS669" s="322"/>
      <c r="BT669" s="322"/>
      <c r="BU669" s="322"/>
      <c r="BV669" s="322"/>
      <c r="BW669" s="322"/>
      <c r="BX669" s="322"/>
      <c r="BY669" s="322"/>
      <c r="BZ669" s="322"/>
    </row>
    <row r="670" spans="1:78" ht="15" customHeight="1" x14ac:dyDescent="0.2">
      <c r="A670" s="313" t="str">
        <f t="shared" si="15"/>
        <v>DNV-T I - 98</v>
      </c>
      <c r="B670" s="313">
        <v>98</v>
      </c>
      <c r="E670" s="316" t="s">
        <v>848</v>
      </c>
      <c r="H670" s="322"/>
      <c r="I670" s="322"/>
      <c r="J670" s="322"/>
      <c r="K670" s="322"/>
      <c r="L670" s="322"/>
      <c r="M670" s="322"/>
      <c r="N670" s="322"/>
      <c r="O670" s="322"/>
      <c r="P670" s="322"/>
      <c r="Q670" s="322"/>
      <c r="R670" s="322"/>
      <c r="S670" s="322"/>
      <c r="T670" s="322"/>
      <c r="U670" s="322"/>
      <c r="V670" s="322"/>
      <c r="W670" s="322"/>
      <c r="X670" s="322"/>
      <c r="Y670" s="322"/>
      <c r="Z670" s="322"/>
      <c r="AA670" s="322"/>
      <c r="AB670" s="322"/>
      <c r="AC670" s="322"/>
      <c r="AD670" s="322"/>
      <c r="AE670" s="322"/>
      <c r="AF670" s="322"/>
      <c r="AG670" s="322"/>
      <c r="AH670" s="322"/>
      <c r="AI670" s="322"/>
      <c r="AJ670" s="322"/>
      <c r="AK670" s="322"/>
      <c r="AL670" s="322"/>
      <c r="AM670" s="322"/>
      <c r="AN670" s="322"/>
      <c r="AO670" s="322"/>
      <c r="AP670" s="322"/>
      <c r="AQ670" s="322"/>
      <c r="AR670" s="322"/>
      <c r="AS670" s="322"/>
      <c r="AT670" s="322"/>
      <c r="AU670" s="322"/>
      <c r="AV670" s="322"/>
      <c r="AW670" s="322"/>
      <c r="AX670" s="322"/>
      <c r="AY670" s="322"/>
      <c r="AZ670" s="322"/>
      <c r="BA670" s="322"/>
      <c r="BB670" s="322"/>
      <c r="BC670" s="322"/>
      <c r="BD670" s="322"/>
      <c r="BE670" s="322"/>
      <c r="BF670" s="322"/>
      <c r="BG670" s="322"/>
      <c r="BH670" s="322"/>
      <c r="BI670" s="322"/>
      <c r="BJ670" s="322"/>
      <c r="BK670" s="322"/>
      <c r="BL670" s="322"/>
      <c r="BM670" s="322"/>
      <c r="BN670" s="322"/>
      <c r="BO670" s="322"/>
      <c r="BP670" s="322"/>
      <c r="BQ670" s="322"/>
      <c r="BR670" s="322"/>
      <c r="BS670" s="322"/>
      <c r="BT670" s="322"/>
      <c r="BU670" s="322"/>
      <c r="BV670" s="322"/>
      <c r="BW670" s="322"/>
      <c r="BX670" s="322"/>
      <c r="BY670" s="322"/>
      <c r="BZ670" s="322"/>
    </row>
    <row r="671" spans="1:78" ht="15" customHeight="1" x14ac:dyDescent="0.2">
      <c r="A671" s="313" t="str">
        <f t="shared" si="15"/>
        <v>DNV-T I - 99</v>
      </c>
      <c r="B671" s="313">
        <v>99</v>
      </c>
      <c r="E671" s="316" t="s">
        <v>849</v>
      </c>
      <c r="H671" s="322"/>
      <c r="I671" s="322"/>
      <c r="J671" s="322"/>
      <c r="K671" s="322"/>
      <c r="L671" s="322"/>
      <c r="M671" s="322"/>
      <c r="N671" s="322"/>
      <c r="O671" s="322"/>
      <c r="P671" s="322"/>
      <c r="Q671" s="322"/>
      <c r="R671" s="322"/>
      <c r="S671" s="322"/>
      <c r="T671" s="322"/>
      <c r="U671" s="322"/>
      <c r="V671" s="322"/>
      <c r="W671" s="322"/>
      <c r="X671" s="322"/>
      <c r="Y671" s="322"/>
      <c r="Z671" s="322"/>
      <c r="AA671" s="322"/>
      <c r="AB671" s="322"/>
      <c r="AC671" s="322"/>
      <c r="AD671" s="322"/>
      <c r="AE671" s="322"/>
      <c r="AF671" s="322"/>
      <c r="AG671" s="322"/>
      <c r="AH671" s="322"/>
      <c r="AI671" s="322"/>
      <c r="AJ671" s="322"/>
      <c r="AK671" s="322"/>
      <c r="AL671" s="322"/>
      <c r="AM671" s="322"/>
      <c r="AN671" s="322"/>
      <c r="AO671" s="322"/>
      <c r="AP671" s="322"/>
      <c r="AQ671" s="322"/>
      <c r="AR671" s="322"/>
      <c r="AS671" s="322"/>
      <c r="AT671" s="322"/>
      <c r="AU671" s="322"/>
      <c r="AV671" s="322"/>
      <c r="AW671" s="322"/>
      <c r="AX671" s="322"/>
      <c r="AY671" s="322"/>
      <c r="AZ671" s="322"/>
      <c r="BA671" s="322"/>
      <c r="BB671" s="322"/>
      <c r="BC671" s="322"/>
      <c r="BD671" s="322"/>
      <c r="BE671" s="322"/>
      <c r="BF671" s="322"/>
      <c r="BG671" s="322"/>
      <c r="BH671" s="322"/>
      <c r="BI671" s="322"/>
      <c r="BJ671" s="322"/>
      <c r="BK671" s="322"/>
      <c r="BL671" s="322"/>
      <c r="BM671" s="322"/>
      <c r="BN671" s="322"/>
      <c r="BO671" s="322"/>
      <c r="BP671" s="322"/>
      <c r="BQ671" s="322"/>
      <c r="BR671" s="322"/>
      <c r="BS671" s="322"/>
      <c r="BT671" s="322"/>
      <c r="BU671" s="322"/>
      <c r="BV671" s="322"/>
      <c r="BW671" s="322"/>
      <c r="BX671" s="322"/>
      <c r="BY671" s="322"/>
      <c r="BZ671" s="322"/>
    </row>
    <row r="672" spans="1:78" ht="15" customHeight="1" x14ac:dyDescent="0.2">
      <c r="A672" s="313" t="str">
        <f t="shared" si="15"/>
        <v>DNV-T I - 100</v>
      </c>
      <c r="B672" s="313">
        <v>100</v>
      </c>
      <c r="E672" s="316" t="s">
        <v>850</v>
      </c>
      <c r="H672" s="322"/>
      <c r="I672" s="322"/>
      <c r="J672" s="322"/>
      <c r="K672" s="322"/>
      <c r="L672" s="322"/>
      <c r="M672" s="322"/>
      <c r="N672" s="322"/>
      <c r="O672" s="322"/>
      <c r="P672" s="322"/>
      <c r="Q672" s="322"/>
      <c r="R672" s="322"/>
      <c r="S672" s="322"/>
      <c r="T672" s="322"/>
      <c r="U672" s="322"/>
      <c r="V672" s="322"/>
      <c r="W672" s="322"/>
      <c r="X672" s="322"/>
      <c r="Y672" s="322"/>
      <c r="Z672" s="322"/>
      <c r="AA672" s="322"/>
      <c r="AB672" s="322"/>
      <c r="AC672" s="322"/>
      <c r="AD672" s="322"/>
      <c r="AE672" s="322"/>
      <c r="AF672" s="322"/>
      <c r="AG672" s="322"/>
      <c r="AH672" s="322"/>
      <c r="AI672" s="322"/>
      <c r="AJ672" s="322"/>
      <c r="AK672" s="322"/>
      <c r="AL672" s="322"/>
      <c r="AM672" s="322"/>
      <c r="AN672" s="322"/>
      <c r="AO672" s="322"/>
      <c r="AP672" s="322"/>
      <c r="AQ672" s="322"/>
      <c r="AR672" s="322"/>
      <c r="AS672" s="322"/>
      <c r="AT672" s="322"/>
      <c r="AU672" s="322"/>
      <c r="AV672" s="322"/>
      <c r="AW672" s="322"/>
      <c r="AX672" s="322"/>
      <c r="AY672" s="322"/>
      <c r="AZ672" s="322"/>
      <c r="BA672" s="322"/>
      <c r="BB672" s="322"/>
      <c r="BC672" s="322"/>
      <c r="BD672" s="322"/>
      <c r="BE672" s="322"/>
      <c r="BF672" s="322"/>
      <c r="BG672" s="322"/>
      <c r="BH672" s="322"/>
      <c r="BI672" s="322"/>
      <c r="BJ672" s="322"/>
      <c r="BK672" s="322"/>
      <c r="BL672" s="322"/>
      <c r="BM672" s="322"/>
      <c r="BN672" s="322"/>
      <c r="BO672" s="322"/>
      <c r="BP672" s="322"/>
      <c r="BQ672" s="322"/>
      <c r="BR672" s="322"/>
      <c r="BS672" s="322"/>
      <c r="BT672" s="322"/>
      <c r="BU672" s="322"/>
      <c r="BV672" s="322"/>
      <c r="BW672" s="322"/>
      <c r="BX672" s="322"/>
      <c r="BY672" s="322"/>
      <c r="BZ672" s="322"/>
    </row>
    <row r="673" spans="1:78" ht="15" customHeight="1" x14ac:dyDescent="0.2">
      <c r="A673" s="313" t="str">
        <f t="shared" si="15"/>
        <v>DNV-T I - 101</v>
      </c>
      <c r="B673" s="313">
        <v>101</v>
      </c>
      <c r="E673" s="316" t="s">
        <v>851</v>
      </c>
      <c r="H673" s="322"/>
      <c r="I673" s="322"/>
      <c r="J673" s="322"/>
      <c r="K673" s="322"/>
      <c r="L673" s="322"/>
      <c r="M673" s="322"/>
      <c r="N673" s="322"/>
      <c r="O673" s="322"/>
      <c r="P673" s="322"/>
      <c r="Q673" s="322"/>
      <c r="R673" s="322"/>
      <c r="S673" s="322"/>
      <c r="T673" s="322"/>
      <c r="U673" s="322"/>
      <c r="V673" s="322"/>
      <c r="W673" s="322"/>
      <c r="X673" s="322"/>
      <c r="Y673" s="322"/>
      <c r="Z673" s="322"/>
      <c r="AA673" s="322"/>
      <c r="AB673" s="322"/>
      <c r="AC673" s="322"/>
      <c r="AD673" s="322"/>
      <c r="AE673" s="322"/>
      <c r="AF673" s="322"/>
      <c r="AG673" s="322"/>
      <c r="AH673" s="322"/>
      <c r="AI673" s="322"/>
      <c r="AJ673" s="322"/>
      <c r="AK673" s="322"/>
      <c r="AL673" s="322"/>
      <c r="AM673" s="322"/>
      <c r="AN673" s="322"/>
      <c r="AO673" s="322"/>
      <c r="AP673" s="322"/>
      <c r="AQ673" s="322"/>
      <c r="AR673" s="322"/>
      <c r="AS673" s="322"/>
      <c r="AT673" s="322"/>
      <c r="AU673" s="322"/>
      <c r="AV673" s="322"/>
      <c r="AW673" s="322"/>
      <c r="AX673" s="322"/>
      <c r="AY673" s="322"/>
      <c r="AZ673" s="322"/>
      <c r="BA673" s="322"/>
      <c r="BB673" s="322"/>
      <c r="BC673" s="322"/>
      <c r="BD673" s="322"/>
      <c r="BE673" s="322"/>
      <c r="BF673" s="322"/>
      <c r="BG673" s="322"/>
      <c r="BH673" s="322"/>
      <c r="BI673" s="322"/>
      <c r="BJ673" s="322"/>
      <c r="BK673" s="322"/>
      <c r="BL673" s="322"/>
      <c r="BM673" s="322"/>
      <c r="BN673" s="322"/>
      <c r="BO673" s="322"/>
      <c r="BP673" s="322"/>
      <c r="BQ673" s="322"/>
      <c r="BR673" s="322"/>
      <c r="BS673" s="322"/>
      <c r="BT673" s="322"/>
      <c r="BU673" s="322"/>
      <c r="BV673" s="322"/>
      <c r="BW673" s="322"/>
      <c r="BX673" s="322"/>
      <c r="BY673" s="322"/>
      <c r="BZ673" s="322"/>
    </row>
    <row r="674" spans="1:78" ht="15" customHeight="1" x14ac:dyDescent="0.2">
      <c r="A674" s="313" t="str">
        <f t="shared" si="15"/>
        <v>DNV-T I - 102</v>
      </c>
      <c r="B674" s="313">
        <v>102</v>
      </c>
      <c r="E674" s="316" t="s">
        <v>852</v>
      </c>
      <c r="H674" s="322"/>
      <c r="I674" s="322"/>
      <c r="J674" s="322"/>
      <c r="K674" s="322"/>
      <c r="L674" s="322"/>
      <c r="M674" s="322"/>
      <c r="N674" s="322"/>
      <c r="O674" s="322"/>
      <c r="P674" s="322"/>
      <c r="Q674" s="322"/>
      <c r="R674" s="322"/>
      <c r="S674" s="322"/>
      <c r="T674" s="322"/>
      <c r="U674" s="322"/>
      <c r="V674" s="322"/>
      <c r="W674" s="322"/>
      <c r="X674" s="322"/>
      <c r="Y674" s="322"/>
      <c r="Z674" s="322"/>
      <c r="AA674" s="322"/>
      <c r="AB674" s="322"/>
      <c r="AC674" s="322"/>
      <c r="AD674" s="322"/>
      <c r="AE674" s="322"/>
      <c r="AF674" s="322"/>
      <c r="AG674" s="322"/>
      <c r="AH674" s="322"/>
      <c r="AI674" s="322"/>
      <c r="AJ674" s="322"/>
      <c r="AK674" s="322"/>
      <c r="AL674" s="322"/>
      <c r="AM674" s="322"/>
      <c r="AN674" s="322"/>
      <c r="AO674" s="322"/>
      <c r="AP674" s="322"/>
      <c r="AQ674" s="322"/>
      <c r="AR674" s="322"/>
      <c r="AS674" s="322"/>
      <c r="AT674" s="322"/>
      <c r="AU674" s="322"/>
      <c r="AV674" s="322"/>
      <c r="AW674" s="322"/>
      <c r="AX674" s="322"/>
      <c r="AY674" s="322"/>
      <c r="AZ674" s="322"/>
      <c r="BA674" s="322"/>
      <c r="BB674" s="322"/>
      <c r="BC674" s="322"/>
      <c r="BD674" s="322"/>
      <c r="BE674" s="322"/>
      <c r="BF674" s="322"/>
      <c r="BG674" s="322"/>
      <c r="BH674" s="322"/>
      <c r="BI674" s="322"/>
      <c r="BJ674" s="322"/>
      <c r="BK674" s="322"/>
      <c r="BL674" s="322"/>
      <c r="BM674" s="322"/>
      <c r="BN674" s="322"/>
      <c r="BO674" s="322"/>
      <c r="BP674" s="322"/>
      <c r="BQ674" s="322"/>
      <c r="BR674" s="322"/>
      <c r="BS674" s="322"/>
      <c r="BT674" s="322"/>
      <c r="BU674" s="322"/>
      <c r="BV674" s="322"/>
      <c r="BW674" s="322"/>
      <c r="BX674" s="322"/>
      <c r="BY674" s="322"/>
      <c r="BZ674" s="322"/>
    </row>
    <row r="675" spans="1:78" ht="15" customHeight="1" x14ac:dyDescent="0.2">
      <c r="A675" s="313" t="str">
        <f t="shared" si="15"/>
        <v>DNV-T I - 103</v>
      </c>
      <c r="B675" s="313">
        <v>103</v>
      </c>
      <c r="E675" s="316" t="s">
        <v>853</v>
      </c>
      <c r="H675" s="322"/>
      <c r="I675" s="322"/>
      <c r="J675" s="322"/>
      <c r="K675" s="322"/>
      <c r="L675" s="322"/>
      <c r="M675" s="322"/>
      <c r="N675" s="322"/>
      <c r="O675" s="322"/>
      <c r="P675" s="322"/>
      <c r="Q675" s="322"/>
      <c r="R675" s="322"/>
      <c r="S675" s="322"/>
      <c r="T675" s="322"/>
      <c r="U675" s="322"/>
      <c r="V675" s="322"/>
      <c r="W675" s="322"/>
      <c r="X675" s="322"/>
      <c r="Y675" s="322"/>
      <c r="Z675" s="322"/>
      <c r="AA675" s="322"/>
      <c r="AB675" s="322"/>
      <c r="AC675" s="322"/>
      <c r="AD675" s="322"/>
      <c r="AE675" s="322"/>
      <c r="AF675" s="322"/>
      <c r="AG675" s="322"/>
      <c r="AH675" s="322"/>
      <c r="AI675" s="322"/>
      <c r="AJ675" s="322"/>
      <c r="AK675" s="322"/>
      <c r="AL675" s="322"/>
      <c r="AM675" s="322"/>
      <c r="AN675" s="322"/>
      <c r="AO675" s="322"/>
      <c r="AP675" s="322"/>
      <c r="AQ675" s="322"/>
      <c r="AR675" s="322"/>
      <c r="AS675" s="322"/>
      <c r="AT675" s="322"/>
      <c r="AU675" s="322"/>
      <c r="AV675" s="322"/>
      <c r="AW675" s="322"/>
      <c r="AX675" s="322"/>
      <c r="AY675" s="322"/>
      <c r="AZ675" s="322"/>
      <c r="BA675" s="322"/>
      <c r="BB675" s="322"/>
      <c r="BC675" s="322"/>
      <c r="BD675" s="322"/>
      <c r="BE675" s="322"/>
      <c r="BF675" s="322"/>
      <c r="BG675" s="322"/>
      <c r="BH675" s="322"/>
      <c r="BI675" s="322"/>
      <c r="BJ675" s="322"/>
      <c r="BK675" s="322"/>
      <c r="BL675" s="322"/>
      <c r="BM675" s="322"/>
      <c r="BN675" s="322"/>
      <c r="BO675" s="322"/>
      <c r="BP675" s="322"/>
      <c r="BQ675" s="322"/>
      <c r="BR675" s="322"/>
      <c r="BS675" s="322"/>
      <c r="BT675" s="322"/>
      <c r="BU675" s="322"/>
      <c r="BV675" s="322"/>
      <c r="BW675" s="322"/>
      <c r="BX675" s="322"/>
      <c r="BY675" s="322"/>
      <c r="BZ675" s="322"/>
    </row>
    <row r="676" spans="1:78" ht="15" customHeight="1" x14ac:dyDescent="0.2">
      <c r="A676" s="313" t="str">
        <f t="shared" si="15"/>
        <v>DNV-T I - 104</v>
      </c>
      <c r="B676" s="313">
        <v>104</v>
      </c>
      <c r="E676" s="316" t="s">
        <v>854</v>
      </c>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2"/>
      <c r="AD676" s="322"/>
      <c r="AE676" s="322"/>
      <c r="AF676" s="322"/>
      <c r="AG676" s="322"/>
      <c r="AH676" s="322"/>
      <c r="AI676" s="322"/>
      <c r="AJ676" s="322"/>
      <c r="AK676" s="322"/>
      <c r="AL676" s="322"/>
      <c r="AM676" s="322"/>
      <c r="AN676" s="322"/>
      <c r="AO676" s="322"/>
      <c r="AP676" s="322"/>
      <c r="AQ676" s="322"/>
      <c r="AR676" s="322"/>
      <c r="AS676" s="322"/>
      <c r="AT676" s="322"/>
      <c r="AU676" s="322"/>
      <c r="AV676" s="322"/>
      <c r="AW676" s="322"/>
      <c r="AX676" s="322"/>
      <c r="AY676" s="322"/>
      <c r="AZ676" s="322"/>
      <c r="BA676" s="322"/>
      <c r="BB676" s="322"/>
      <c r="BC676" s="322"/>
      <c r="BD676" s="322"/>
      <c r="BE676" s="322"/>
      <c r="BF676" s="322"/>
      <c r="BG676" s="322"/>
      <c r="BH676" s="322"/>
      <c r="BI676" s="322"/>
      <c r="BJ676" s="322"/>
      <c r="BK676" s="322"/>
      <c r="BL676" s="322"/>
      <c r="BM676" s="322"/>
      <c r="BN676" s="322"/>
      <c r="BO676" s="322"/>
      <c r="BP676" s="322"/>
      <c r="BQ676" s="322"/>
      <c r="BR676" s="322"/>
      <c r="BS676" s="322"/>
      <c r="BT676" s="322"/>
      <c r="BU676" s="322"/>
      <c r="BV676" s="322"/>
      <c r="BW676" s="322"/>
      <c r="BX676" s="322"/>
      <c r="BY676" s="322"/>
      <c r="BZ676" s="322"/>
    </row>
    <row r="677" spans="1:78" ht="15" customHeight="1" x14ac:dyDescent="0.2">
      <c r="A677" s="313" t="str">
        <f t="shared" si="15"/>
        <v>DNV-T I - 105</v>
      </c>
      <c r="B677" s="313">
        <v>105</v>
      </c>
      <c r="E677" s="316" t="s">
        <v>855</v>
      </c>
      <c r="H677" s="322"/>
      <c r="I677" s="322"/>
      <c r="J677" s="322"/>
      <c r="K677" s="322"/>
      <c r="L677" s="322"/>
      <c r="M677" s="322"/>
      <c r="N677" s="322"/>
      <c r="O677" s="322"/>
      <c r="P677" s="322"/>
      <c r="Q677" s="322"/>
      <c r="R677" s="322"/>
      <c r="S677" s="322"/>
      <c r="T677" s="322"/>
      <c r="U677" s="322"/>
      <c r="V677" s="322"/>
      <c r="W677" s="322"/>
      <c r="X677" s="322"/>
      <c r="Y677" s="322"/>
      <c r="Z677" s="322"/>
      <c r="AA677" s="322"/>
      <c r="AB677" s="322"/>
      <c r="AC677" s="322"/>
      <c r="AD677" s="322"/>
      <c r="AE677" s="322"/>
      <c r="AF677" s="322"/>
      <c r="AG677" s="322"/>
      <c r="AH677" s="322"/>
      <c r="AI677" s="322"/>
      <c r="AJ677" s="322"/>
      <c r="AK677" s="322"/>
      <c r="AL677" s="322"/>
      <c r="AM677" s="322"/>
      <c r="AN677" s="322"/>
      <c r="AO677" s="322"/>
      <c r="AP677" s="322"/>
      <c r="AQ677" s="322"/>
      <c r="AR677" s="322"/>
      <c r="AS677" s="322"/>
      <c r="AT677" s="322"/>
      <c r="AU677" s="322"/>
      <c r="AV677" s="322"/>
      <c r="AW677" s="322"/>
      <c r="AX677" s="322"/>
      <c r="AY677" s="322"/>
      <c r="AZ677" s="322"/>
      <c r="BA677" s="322"/>
      <c r="BB677" s="322"/>
      <c r="BC677" s="322"/>
      <c r="BD677" s="322"/>
      <c r="BE677" s="322"/>
      <c r="BF677" s="322"/>
      <c r="BG677" s="322"/>
      <c r="BH677" s="322"/>
      <c r="BI677" s="322"/>
      <c r="BJ677" s="322"/>
      <c r="BK677" s="322"/>
      <c r="BL677" s="322"/>
      <c r="BM677" s="322"/>
      <c r="BN677" s="322"/>
      <c r="BO677" s="322"/>
      <c r="BP677" s="322"/>
      <c r="BQ677" s="322"/>
      <c r="BR677" s="322"/>
      <c r="BS677" s="322"/>
      <c r="BT677" s="322"/>
      <c r="BU677" s="322"/>
      <c r="BV677" s="322"/>
      <c r="BW677" s="322"/>
      <c r="BX677" s="322"/>
      <c r="BY677" s="322"/>
      <c r="BZ677" s="322"/>
    </row>
    <row r="678" spans="1:78" ht="15" customHeight="1" x14ac:dyDescent="0.2">
      <c r="H678" s="322"/>
      <c r="I678" s="322"/>
      <c r="J678" s="322"/>
      <c r="K678" s="322"/>
      <c r="L678" s="322"/>
      <c r="M678" s="322"/>
      <c r="N678" s="322"/>
      <c r="O678" s="322"/>
      <c r="P678" s="322"/>
      <c r="Q678" s="322"/>
      <c r="R678" s="322"/>
      <c r="S678" s="322"/>
      <c r="T678" s="322"/>
      <c r="U678" s="322"/>
      <c r="V678" s="322"/>
      <c r="W678" s="322"/>
      <c r="X678" s="322"/>
      <c r="Y678" s="322"/>
      <c r="Z678" s="322"/>
      <c r="AA678" s="322"/>
      <c r="AB678" s="322"/>
      <c r="AC678" s="322"/>
      <c r="AD678" s="322"/>
      <c r="AE678" s="322"/>
      <c r="AF678" s="322"/>
      <c r="AG678" s="322"/>
      <c r="AH678" s="322"/>
      <c r="AI678" s="322"/>
      <c r="AJ678" s="322"/>
      <c r="AK678" s="322"/>
      <c r="AL678" s="322"/>
      <c r="AM678" s="322"/>
      <c r="AN678" s="322"/>
      <c r="AO678" s="322"/>
      <c r="AP678" s="322"/>
      <c r="AQ678" s="322"/>
      <c r="AR678" s="322"/>
      <c r="AS678" s="322"/>
      <c r="AT678" s="322"/>
      <c r="AU678" s="322"/>
      <c r="AV678" s="322"/>
      <c r="AW678" s="322"/>
      <c r="AX678" s="322"/>
      <c r="AY678" s="322"/>
      <c r="AZ678" s="322"/>
      <c r="BA678" s="322"/>
      <c r="BB678" s="322"/>
      <c r="BC678" s="322"/>
      <c r="BD678" s="322"/>
      <c r="BE678" s="322"/>
      <c r="BF678" s="322"/>
      <c r="BG678" s="322"/>
      <c r="BH678" s="322"/>
      <c r="BI678" s="322"/>
      <c r="BJ678" s="322"/>
      <c r="BK678" s="322"/>
      <c r="BL678" s="322"/>
      <c r="BM678" s="322"/>
      <c r="BN678" s="322"/>
      <c r="BO678" s="322"/>
      <c r="BP678" s="322"/>
      <c r="BQ678" s="322"/>
      <c r="BR678" s="322"/>
      <c r="BS678" s="322"/>
      <c r="BT678" s="322"/>
      <c r="BU678" s="322"/>
      <c r="BV678" s="322"/>
      <c r="BW678" s="322"/>
      <c r="BX678" s="322"/>
      <c r="BY678" s="322"/>
      <c r="BZ678" s="322"/>
    </row>
    <row r="679" spans="1:78" ht="15" customHeight="1" x14ac:dyDescent="0.2">
      <c r="A679" s="355"/>
      <c r="B679" s="315" t="s">
        <v>856</v>
      </c>
      <c r="C679" s="314"/>
      <c r="D679" s="356"/>
      <c r="E679" s="355"/>
      <c r="F679" s="357"/>
      <c r="G679" s="357"/>
      <c r="H679" s="322"/>
      <c r="I679" s="322"/>
      <c r="J679" s="322"/>
      <c r="K679" s="322"/>
      <c r="L679" s="322"/>
      <c r="M679" s="322"/>
      <c r="N679" s="322"/>
      <c r="O679" s="322"/>
      <c r="P679" s="322"/>
      <c r="Q679" s="322"/>
      <c r="R679" s="322"/>
      <c r="S679" s="322"/>
      <c r="T679" s="322"/>
      <c r="U679" s="322"/>
      <c r="V679" s="322"/>
      <c r="W679" s="322"/>
      <c r="X679" s="322"/>
      <c r="Y679" s="322"/>
      <c r="Z679" s="322"/>
      <c r="AA679" s="322"/>
      <c r="AB679" s="322"/>
      <c r="AC679" s="322"/>
      <c r="AD679" s="322"/>
      <c r="AE679" s="322"/>
      <c r="AF679" s="322"/>
      <c r="AG679" s="322"/>
      <c r="AH679" s="322"/>
      <c r="AI679" s="322"/>
      <c r="AJ679" s="322"/>
      <c r="AK679" s="322"/>
      <c r="AL679" s="322"/>
      <c r="AM679" s="322"/>
      <c r="AN679" s="322"/>
      <c r="AO679" s="322"/>
      <c r="AP679" s="322"/>
      <c r="AQ679" s="322"/>
      <c r="AR679" s="322"/>
      <c r="AS679" s="322"/>
      <c r="AT679" s="322"/>
      <c r="AU679" s="322"/>
      <c r="AV679" s="322"/>
      <c r="AW679" s="322"/>
      <c r="AX679" s="322"/>
      <c r="AY679" s="322"/>
      <c r="AZ679" s="322"/>
      <c r="BA679" s="322"/>
      <c r="BB679" s="322"/>
      <c r="BC679" s="322"/>
      <c r="BD679" s="322"/>
      <c r="BE679" s="322"/>
      <c r="BF679" s="322"/>
      <c r="BG679" s="322"/>
      <c r="BH679" s="322"/>
      <c r="BI679" s="322"/>
      <c r="BJ679" s="322"/>
      <c r="BK679" s="322"/>
      <c r="BL679" s="322"/>
      <c r="BM679" s="322"/>
      <c r="BN679" s="322"/>
      <c r="BO679" s="322"/>
      <c r="BP679" s="322"/>
      <c r="BQ679" s="322"/>
      <c r="BR679" s="322"/>
      <c r="BS679" s="322"/>
      <c r="BT679" s="322"/>
      <c r="BU679" s="322"/>
      <c r="BV679" s="322"/>
      <c r="BW679" s="322"/>
      <c r="BX679" s="322"/>
      <c r="BY679" s="322"/>
      <c r="BZ679" s="322"/>
    </row>
    <row r="680" spans="1:78" ht="15" customHeight="1" x14ac:dyDescent="0.2">
      <c r="A680" s="313" t="str">
        <f t="shared" ref="A680:A714" si="16">CONCATENATE("DNV-TRC - ",E680)</f>
        <v>DNV-TRC - 1</v>
      </c>
      <c r="E680" s="358">
        <v>1</v>
      </c>
      <c r="H680" s="359"/>
      <c r="I680" s="359"/>
      <c r="J680" s="359"/>
      <c r="K680" s="359"/>
      <c r="L680" s="359"/>
      <c r="M680" s="359"/>
      <c r="N680" s="359"/>
      <c r="O680" s="359"/>
      <c r="P680" s="359"/>
      <c r="Q680" s="359"/>
      <c r="R680" s="359"/>
      <c r="S680" s="359"/>
      <c r="T680" s="359"/>
      <c r="U680" s="359"/>
      <c r="V680" s="359"/>
      <c r="W680" s="359"/>
      <c r="X680" s="359"/>
      <c r="Y680" s="359"/>
      <c r="Z680" s="359"/>
      <c r="AA680" s="359"/>
      <c r="AB680" s="359"/>
      <c r="AC680" s="359"/>
      <c r="AD680" s="359"/>
      <c r="AE680" s="359"/>
      <c r="AF680" s="359"/>
      <c r="AG680" s="359"/>
      <c r="AH680" s="359"/>
      <c r="AI680" s="359"/>
      <c r="AJ680" s="359"/>
      <c r="AK680" s="359"/>
      <c r="AL680" s="359"/>
      <c r="AM680" s="359"/>
      <c r="AN680" s="359"/>
      <c r="AO680" s="359"/>
      <c r="AP680" s="359"/>
      <c r="AQ680" s="359"/>
      <c r="AR680" s="359"/>
      <c r="AS680" s="359"/>
      <c r="AT680" s="359"/>
      <c r="AU680" s="359"/>
      <c r="AV680" s="359"/>
      <c r="AW680" s="359"/>
      <c r="AX680" s="359"/>
      <c r="AY680" s="359"/>
      <c r="AZ680" s="359"/>
      <c r="BA680" s="359"/>
      <c r="BB680" s="359"/>
      <c r="BC680" s="359"/>
      <c r="BD680" s="359"/>
      <c r="BE680" s="359"/>
      <c r="BF680" s="359"/>
      <c r="BG680" s="359"/>
      <c r="BH680" s="359"/>
      <c r="BI680" s="359"/>
      <c r="BJ680" s="359"/>
      <c r="BK680" s="359"/>
      <c r="BL680" s="359"/>
      <c r="BM680" s="359"/>
      <c r="BN680" s="359"/>
      <c r="BO680" s="359"/>
      <c r="BP680" s="359"/>
      <c r="BQ680" s="359"/>
      <c r="BR680" s="359"/>
      <c r="BS680" s="359"/>
      <c r="BT680" s="359"/>
      <c r="BU680" s="359"/>
      <c r="BV680" s="359"/>
      <c r="BW680" s="359"/>
      <c r="BX680" s="359"/>
      <c r="BY680" s="359"/>
      <c r="BZ680" s="359"/>
    </row>
    <row r="681" spans="1:78" ht="15" customHeight="1" x14ac:dyDescent="0.2">
      <c r="A681" s="313" t="str">
        <f t="shared" si="16"/>
        <v>DNV-TRC - 1,5</v>
      </c>
      <c r="E681" s="358">
        <v>1.5</v>
      </c>
      <c r="H681" s="359"/>
      <c r="I681" s="359"/>
      <c r="J681" s="359"/>
      <c r="K681" s="359"/>
      <c r="L681" s="359"/>
      <c r="M681" s="359"/>
      <c r="N681" s="359"/>
      <c r="O681" s="359"/>
      <c r="P681" s="359"/>
      <c r="Q681" s="359"/>
      <c r="R681" s="359"/>
      <c r="S681" s="359"/>
      <c r="T681" s="359"/>
      <c r="U681" s="359"/>
      <c r="V681" s="359"/>
      <c r="W681" s="359"/>
      <c r="X681" s="359"/>
      <c r="Y681" s="359"/>
      <c r="Z681" s="359"/>
      <c r="AA681" s="359"/>
      <c r="AB681" s="359"/>
      <c r="AC681" s="359"/>
      <c r="AD681" s="359"/>
      <c r="AE681" s="359"/>
      <c r="AF681" s="359"/>
      <c r="AG681" s="359"/>
      <c r="AH681" s="359"/>
      <c r="AI681" s="359"/>
      <c r="AJ681" s="359"/>
      <c r="AK681" s="359"/>
      <c r="AL681" s="359"/>
      <c r="AM681" s="359"/>
      <c r="AN681" s="359"/>
      <c r="AO681" s="359"/>
      <c r="AP681" s="359"/>
      <c r="AQ681" s="359"/>
      <c r="AR681" s="359"/>
      <c r="AS681" s="359"/>
      <c r="AT681" s="359"/>
      <c r="AU681" s="359"/>
      <c r="AV681" s="359"/>
      <c r="AW681" s="359"/>
      <c r="AX681" s="359"/>
      <c r="AY681" s="359"/>
      <c r="AZ681" s="359"/>
      <c r="BA681" s="359"/>
      <c r="BB681" s="359"/>
      <c r="BC681" s="359"/>
      <c r="BD681" s="359"/>
      <c r="BE681" s="359"/>
      <c r="BF681" s="359"/>
      <c r="BG681" s="359"/>
      <c r="BH681" s="359"/>
      <c r="BI681" s="359"/>
      <c r="BJ681" s="359"/>
      <c r="BK681" s="359"/>
      <c r="BL681" s="359"/>
      <c r="BM681" s="359"/>
      <c r="BN681" s="359"/>
      <c r="BO681" s="359"/>
      <c r="BP681" s="359"/>
      <c r="BQ681" s="359"/>
      <c r="BR681" s="359"/>
      <c r="BS681" s="359"/>
      <c r="BT681" s="359"/>
      <c r="BU681" s="359"/>
      <c r="BV681" s="359"/>
      <c r="BW681" s="359"/>
      <c r="BX681" s="359"/>
      <c r="BY681" s="359"/>
      <c r="BZ681" s="359"/>
    </row>
    <row r="682" spans="1:78" ht="15" customHeight="1" x14ac:dyDescent="0.2">
      <c r="A682" s="313" t="str">
        <f t="shared" si="16"/>
        <v>DNV-TRC - 2</v>
      </c>
      <c r="E682" s="358">
        <v>2</v>
      </c>
      <c r="H682" s="359"/>
      <c r="I682" s="359"/>
      <c r="J682" s="359"/>
      <c r="K682" s="359"/>
      <c r="L682" s="359"/>
      <c r="M682" s="359"/>
      <c r="N682" s="359"/>
      <c r="O682" s="359"/>
      <c r="P682" s="359"/>
      <c r="Q682" s="359"/>
      <c r="R682" s="359"/>
      <c r="S682" s="359"/>
      <c r="T682" s="359"/>
      <c r="U682" s="359"/>
      <c r="V682" s="359"/>
      <c r="W682" s="359"/>
      <c r="X682" s="359"/>
      <c r="Y682" s="359"/>
      <c r="Z682" s="359"/>
      <c r="AA682" s="359"/>
      <c r="AB682" s="359"/>
      <c r="AC682" s="359"/>
      <c r="AD682" s="359"/>
      <c r="AE682" s="359"/>
      <c r="AF682" s="359"/>
      <c r="AG682" s="359"/>
      <c r="AH682" s="359"/>
      <c r="AI682" s="359"/>
      <c r="AJ682" s="359"/>
      <c r="AK682" s="359"/>
      <c r="AL682" s="359"/>
      <c r="AM682" s="359"/>
      <c r="AN682" s="359"/>
      <c r="AO682" s="359"/>
      <c r="AP682" s="359"/>
      <c r="AQ682" s="359"/>
      <c r="AR682" s="359"/>
      <c r="AS682" s="359"/>
      <c r="AT682" s="359"/>
      <c r="AU682" s="359"/>
      <c r="AV682" s="359"/>
      <c r="AW682" s="359"/>
      <c r="AX682" s="359"/>
      <c r="AY682" s="359"/>
      <c r="AZ682" s="359"/>
      <c r="BA682" s="359"/>
      <c r="BB682" s="359"/>
      <c r="BC682" s="359"/>
      <c r="BD682" s="359"/>
      <c r="BE682" s="359"/>
      <c r="BF682" s="359"/>
      <c r="BG682" s="359"/>
      <c r="BH682" s="359"/>
      <c r="BI682" s="359"/>
      <c r="BJ682" s="359"/>
      <c r="BK682" s="359"/>
      <c r="BL682" s="359"/>
      <c r="BM682" s="359"/>
      <c r="BN682" s="359"/>
      <c r="BO682" s="359"/>
      <c r="BP682" s="359"/>
      <c r="BQ682" s="359"/>
      <c r="BR682" s="359"/>
      <c r="BS682" s="359"/>
      <c r="BT682" s="359"/>
      <c r="BU682" s="359"/>
      <c r="BV682" s="359"/>
      <c r="BW682" s="359"/>
      <c r="BX682" s="359"/>
      <c r="BY682" s="359"/>
      <c r="BZ682" s="359"/>
    </row>
    <row r="683" spans="1:78" ht="15" customHeight="1" x14ac:dyDescent="0.2">
      <c r="A683" s="313" t="str">
        <f t="shared" si="16"/>
        <v>DNV-TRC - 2,5</v>
      </c>
      <c r="E683" s="358">
        <v>2.5</v>
      </c>
      <c r="H683" s="359"/>
      <c r="I683" s="359"/>
      <c r="J683" s="359"/>
      <c r="K683" s="359"/>
      <c r="L683" s="359"/>
      <c r="M683" s="359"/>
      <c r="N683" s="359"/>
      <c r="O683" s="359"/>
      <c r="P683" s="359"/>
      <c r="Q683" s="359"/>
      <c r="R683" s="359"/>
      <c r="S683" s="359"/>
      <c r="T683" s="359"/>
      <c r="U683" s="359"/>
      <c r="V683" s="359"/>
      <c r="W683" s="359"/>
      <c r="X683" s="359"/>
      <c r="Y683" s="359"/>
      <c r="Z683" s="359"/>
      <c r="AA683" s="359"/>
      <c r="AB683" s="359"/>
      <c r="AC683" s="359"/>
      <c r="AD683" s="359"/>
      <c r="AE683" s="359"/>
      <c r="AF683" s="359"/>
      <c r="AG683" s="359"/>
      <c r="AH683" s="359"/>
      <c r="AI683" s="359"/>
      <c r="AJ683" s="359"/>
      <c r="AK683" s="359"/>
      <c r="AL683" s="359"/>
      <c r="AM683" s="359"/>
      <c r="AN683" s="359"/>
      <c r="AO683" s="359"/>
      <c r="AP683" s="359"/>
      <c r="AQ683" s="359"/>
      <c r="AR683" s="359"/>
      <c r="AS683" s="359"/>
      <c r="AT683" s="359"/>
      <c r="AU683" s="359"/>
      <c r="AV683" s="359"/>
      <c r="AW683" s="359"/>
      <c r="AX683" s="359"/>
      <c r="AY683" s="359"/>
      <c r="AZ683" s="359"/>
      <c r="BA683" s="359"/>
      <c r="BB683" s="359"/>
      <c r="BC683" s="359"/>
      <c r="BD683" s="359"/>
      <c r="BE683" s="359"/>
      <c r="BF683" s="359"/>
      <c r="BG683" s="359"/>
      <c r="BH683" s="359"/>
      <c r="BI683" s="359"/>
      <c r="BJ683" s="359"/>
      <c r="BK683" s="359"/>
      <c r="BL683" s="359"/>
      <c r="BM683" s="359"/>
      <c r="BN683" s="359"/>
      <c r="BO683" s="359"/>
      <c r="BP683" s="359"/>
      <c r="BQ683" s="359"/>
      <c r="BR683" s="359"/>
      <c r="BS683" s="359"/>
      <c r="BT683" s="359"/>
      <c r="BU683" s="359"/>
      <c r="BV683" s="359"/>
      <c r="BW683" s="359"/>
      <c r="BX683" s="359"/>
      <c r="BY683" s="359"/>
      <c r="BZ683" s="359"/>
    </row>
    <row r="684" spans="1:78" ht="15" customHeight="1" x14ac:dyDescent="0.2">
      <c r="A684" s="313" t="str">
        <f t="shared" si="16"/>
        <v>DNV-TRC - 3</v>
      </c>
      <c r="E684" s="358">
        <v>3</v>
      </c>
      <c r="H684" s="359"/>
      <c r="I684" s="359"/>
      <c r="J684" s="359"/>
      <c r="K684" s="359"/>
      <c r="L684" s="359"/>
      <c r="M684" s="359"/>
      <c r="N684" s="359"/>
      <c r="O684" s="359"/>
      <c r="P684" s="359"/>
      <c r="Q684" s="359"/>
      <c r="R684" s="359"/>
      <c r="S684" s="359"/>
      <c r="T684" s="359"/>
      <c r="U684" s="359"/>
      <c r="V684" s="359"/>
      <c r="W684" s="359"/>
      <c r="X684" s="359"/>
      <c r="Y684" s="359"/>
      <c r="Z684" s="359"/>
      <c r="AA684" s="359"/>
      <c r="AB684" s="359"/>
      <c r="AC684" s="359"/>
      <c r="AD684" s="359"/>
      <c r="AE684" s="359"/>
      <c r="AF684" s="359"/>
      <c r="AG684" s="359"/>
      <c r="AH684" s="359"/>
      <c r="AI684" s="359"/>
      <c r="AJ684" s="359"/>
      <c r="AK684" s="359"/>
      <c r="AL684" s="359"/>
      <c r="AM684" s="359"/>
      <c r="AN684" s="359"/>
      <c r="AO684" s="359"/>
      <c r="AP684" s="359"/>
      <c r="AQ684" s="359"/>
      <c r="AR684" s="359"/>
      <c r="AS684" s="359"/>
      <c r="AT684" s="359"/>
      <c r="AU684" s="359"/>
      <c r="AV684" s="359"/>
      <c r="AW684" s="359"/>
      <c r="AX684" s="359"/>
      <c r="AY684" s="359"/>
      <c r="AZ684" s="359"/>
      <c r="BA684" s="359"/>
      <c r="BB684" s="359"/>
      <c r="BC684" s="359"/>
      <c r="BD684" s="359"/>
      <c r="BE684" s="359"/>
      <c r="BF684" s="359"/>
      <c r="BG684" s="359"/>
      <c r="BH684" s="359"/>
      <c r="BI684" s="359"/>
      <c r="BJ684" s="359"/>
      <c r="BK684" s="359"/>
      <c r="BL684" s="359"/>
      <c r="BM684" s="359"/>
      <c r="BN684" s="359"/>
      <c r="BO684" s="359"/>
      <c r="BP684" s="359"/>
      <c r="BQ684" s="359"/>
      <c r="BR684" s="359"/>
      <c r="BS684" s="359"/>
      <c r="BT684" s="359"/>
      <c r="BU684" s="359"/>
      <c r="BV684" s="359"/>
      <c r="BW684" s="359"/>
      <c r="BX684" s="359"/>
      <c r="BY684" s="359"/>
      <c r="BZ684" s="359"/>
    </row>
    <row r="685" spans="1:78" ht="15" customHeight="1" x14ac:dyDescent="0.2">
      <c r="A685" s="313" t="str">
        <f t="shared" si="16"/>
        <v>DNV-TRC - 3,5</v>
      </c>
      <c r="E685" s="358">
        <v>3.5</v>
      </c>
      <c r="H685" s="359"/>
      <c r="I685" s="359"/>
      <c r="J685" s="359"/>
      <c r="K685" s="359"/>
      <c r="L685" s="359"/>
      <c r="M685" s="359"/>
      <c r="N685" s="359"/>
      <c r="O685" s="359"/>
      <c r="P685" s="359"/>
      <c r="Q685" s="359"/>
      <c r="R685" s="359"/>
      <c r="S685" s="359"/>
      <c r="T685" s="359"/>
      <c r="U685" s="359"/>
      <c r="V685" s="359"/>
      <c r="W685" s="359"/>
      <c r="X685" s="359"/>
      <c r="Y685" s="359"/>
      <c r="Z685" s="359"/>
      <c r="AA685" s="359"/>
      <c r="AB685" s="359"/>
      <c r="AC685" s="359"/>
      <c r="AD685" s="359"/>
      <c r="AE685" s="359"/>
      <c r="AF685" s="359"/>
      <c r="AG685" s="359"/>
      <c r="AH685" s="359"/>
      <c r="AI685" s="359"/>
      <c r="AJ685" s="359"/>
      <c r="AK685" s="359"/>
      <c r="AL685" s="359"/>
      <c r="AM685" s="359"/>
      <c r="AN685" s="359"/>
      <c r="AO685" s="359"/>
      <c r="AP685" s="359"/>
      <c r="AQ685" s="359"/>
      <c r="AR685" s="359"/>
      <c r="AS685" s="359"/>
      <c r="AT685" s="359"/>
      <c r="AU685" s="359"/>
      <c r="AV685" s="359"/>
      <c r="AW685" s="359"/>
      <c r="AX685" s="359"/>
      <c r="AY685" s="359"/>
      <c r="AZ685" s="359"/>
      <c r="BA685" s="359"/>
      <c r="BB685" s="359"/>
      <c r="BC685" s="359"/>
      <c r="BD685" s="359"/>
      <c r="BE685" s="359"/>
      <c r="BF685" s="359"/>
      <c r="BG685" s="359"/>
      <c r="BH685" s="359"/>
      <c r="BI685" s="359"/>
      <c r="BJ685" s="359"/>
      <c r="BK685" s="359"/>
      <c r="BL685" s="359"/>
      <c r="BM685" s="359"/>
      <c r="BN685" s="359"/>
      <c r="BO685" s="359"/>
      <c r="BP685" s="359"/>
      <c r="BQ685" s="359"/>
      <c r="BR685" s="359"/>
      <c r="BS685" s="359"/>
      <c r="BT685" s="359"/>
      <c r="BU685" s="359"/>
      <c r="BV685" s="359"/>
      <c r="BW685" s="359"/>
      <c r="BX685" s="359"/>
      <c r="BY685" s="359"/>
      <c r="BZ685" s="359"/>
    </row>
    <row r="686" spans="1:78" ht="15" customHeight="1" x14ac:dyDescent="0.2">
      <c r="A686" s="313" t="str">
        <f t="shared" si="16"/>
        <v>DNV-TRC - 4</v>
      </c>
      <c r="E686" s="358">
        <v>4</v>
      </c>
      <c r="H686" s="359"/>
      <c r="I686" s="359"/>
      <c r="J686" s="359"/>
      <c r="K686" s="359"/>
      <c r="L686" s="359"/>
      <c r="M686" s="359"/>
      <c r="N686" s="359"/>
      <c r="O686" s="359"/>
      <c r="P686" s="359"/>
      <c r="Q686" s="359"/>
      <c r="R686" s="359"/>
      <c r="S686" s="359"/>
      <c r="T686" s="359"/>
      <c r="U686" s="359"/>
      <c r="V686" s="359"/>
      <c r="W686" s="359"/>
      <c r="X686" s="359"/>
      <c r="Y686" s="359"/>
      <c r="Z686" s="359"/>
      <c r="AA686" s="359"/>
      <c r="AB686" s="359"/>
      <c r="AC686" s="359"/>
      <c r="AD686" s="359"/>
      <c r="AE686" s="359"/>
      <c r="AF686" s="359"/>
      <c r="AG686" s="359"/>
      <c r="AH686" s="359"/>
      <c r="AI686" s="359"/>
      <c r="AJ686" s="359"/>
      <c r="AK686" s="359"/>
      <c r="AL686" s="359"/>
      <c r="AM686" s="359"/>
      <c r="AN686" s="359"/>
      <c r="AO686" s="359"/>
      <c r="AP686" s="359"/>
      <c r="AQ686" s="359"/>
      <c r="AR686" s="359"/>
      <c r="AS686" s="359"/>
      <c r="AT686" s="359"/>
      <c r="AU686" s="359"/>
      <c r="AV686" s="359"/>
      <c r="AW686" s="359"/>
      <c r="AX686" s="359"/>
      <c r="AY686" s="359"/>
      <c r="AZ686" s="359"/>
      <c r="BA686" s="359"/>
      <c r="BB686" s="359"/>
      <c r="BC686" s="359"/>
      <c r="BD686" s="359"/>
      <c r="BE686" s="359"/>
      <c r="BF686" s="359"/>
      <c r="BG686" s="359"/>
      <c r="BH686" s="359"/>
      <c r="BI686" s="359"/>
      <c r="BJ686" s="359"/>
      <c r="BK686" s="359"/>
      <c r="BL686" s="359"/>
      <c r="BM686" s="359"/>
      <c r="BN686" s="359"/>
      <c r="BO686" s="359"/>
      <c r="BP686" s="359"/>
      <c r="BQ686" s="359"/>
      <c r="BR686" s="359"/>
      <c r="BS686" s="359"/>
      <c r="BT686" s="359"/>
      <c r="BU686" s="359"/>
      <c r="BV686" s="359"/>
      <c r="BW686" s="359"/>
      <c r="BX686" s="359"/>
      <c r="BY686" s="359"/>
      <c r="BZ686" s="359"/>
    </row>
    <row r="687" spans="1:78" ht="15" customHeight="1" x14ac:dyDescent="0.2">
      <c r="A687" s="313" t="str">
        <f t="shared" si="16"/>
        <v>DNV-TRC - 4,5</v>
      </c>
      <c r="E687" s="358">
        <v>4.5</v>
      </c>
      <c r="H687" s="359"/>
      <c r="I687" s="359"/>
      <c r="J687" s="359"/>
      <c r="K687" s="359"/>
      <c r="L687" s="359"/>
      <c r="M687" s="359"/>
      <c r="N687" s="359"/>
      <c r="O687" s="359"/>
      <c r="P687" s="359"/>
      <c r="Q687" s="359"/>
      <c r="R687" s="359"/>
      <c r="S687" s="359"/>
      <c r="T687" s="359"/>
      <c r="U687" s="359"/>
      <c r="V687" s="359"/>
      <c r="W687" s="359"/>
      <c r="X687" s="359"/>
      <c r="Y687" s="359"/>
      <c r="Z687" s="359"/>
      <c r="AA687" s="359"/>
      <c r="AB687" s="359"/>
      <c r="AC687" s="359"/>
      <c r="AD687" s="359"/>
      <c r="AE687" s="359"/>
      <c r="AF687" s="359"/>
      <c r="AG687" s="359"/>
      <c r="AH687" s="359"/>
      <c r="AI687" s="359"/>
      <c r="AJ687" s="359"/>
      <c r="AK687" s="359"/>
      <c r="AL687" s="359"/>
      <c r="AM687" s="359"/>
      <c r="AN687" s="359"/>
      <c r="AO687" s="359"/>
      <c r="AP687" s="359"/>
      <c r="AQ687" s="359"/>
      <c r="AR687" s="359"/>
      <c r="AS687" s="359"/>
      <c r="AT687" s="359"/>
      <c r="AU687" s="359"/>
      <c r="AV687" s="359"/>
      <c r="AW687" s="359"/>
      <c r="AX687" s="359"/>
      <c r="AY687" s="359"/>
      <c r="AZ687" s="359"/>
      <c r="BA687" s="359"/>
      <c r="BB687" s="359"/>
      <c r="BC687" s="359"/>
      <c r="BD687" s="359"/>
      <c r="BE687" s="359"/>
      <c r="BF687" s="359"/>
      <c r="BG687" s="359"/>
      <c r="BH687" s="359"/>
      <c r="BI687" s="359"/>
      <c r="BJ687" s="359"/>
      <c r="BK687" s="359"/>
      <c r="BL687" s="359"/>
      <c r="BM687" s="359"/>
      <c r="BN687" s="359"/>
      <c r="BO687" s="359"/>
      <c r="BP687" s="359"/>
      <c r="BQ687" s="359"/>
      <c r="BR687" s="359"/>
      <c r="BS687" s="359"/>
      <c r="BT687" s="359"/>
      <c r="BU687" s="359"/>
      <c r="BV687" s="359"/>
      <c r="BW687" s="359"/>
      <c r="BX687" s="359"/>
      <c r="BY687" s="359"/>
      <c r="BZ687" s="359"/>
    </row>
    <row r="688" spans="1:78" ht="15" customHeight="1" x14ac:dyDescent="0.2">
      <c r="A688" s="313" t="str">
        <f t="shared" si="16"/>
        <v>DNV-TRC - 5</v>
      </c>
      <c r="E688" s="358">
        <v>5</v>
      </c>
      <c r="H688" s="359"/>
      <c r="I688" s="359"/>
      <c r="J688" s="359"/>
      <c r="K688" s="359"/>
      <c r="L688" s="359"/>
      <c r="M688" s="359"/>
      <c r="N688" s="359"/>
      <c r="O688" s="359"/>
      <c r="P688" s="359"/>
      <c r="Q688" s="359"/>
      <c r="R688" s="359"/>
      <c r="S688" s="359"/>
      <c r="T688" s="359"/>
      <c r="U688" s="359"/>
      <c r="V688" s="359"/>
      <c r="W688" s="359"/>
      <c r="X688" s="359"/>
      <c r="Y688" s="359"/>
      <c r="Z688" s="359"/>
      <c r="AA688" s="359"/>
      <c r="AB688" s="359"/>
      <c r="AC688" s="359"/>
      <c r="AD688" s="359"/>
      <c r="AE688" s="359"/>
      <c r="AF688" s="359"/>
      <c r="AG688" s="359"/>
      <c r="AH688" s="359"/>
      <c r="AI688" s="359"/>
      <c r="AJ688" s="359"/>
      <c r="AK688" s="359"/>
      <c r="AL688" s="359"/>
      <c r="AM688" s="359"/>
      <c r="AN688" s="359"/>
      <c r="AO688" s="359"/>
      <c r="AP688" s="359"/>
      <c r="AQ688" s="359"/>
      <c r="AR688" s="359"/>
      <c r="AS688" s="359"/>
      <c r="AT688" s="359"/>
      <c r="AU688" s="359"/>
      <c r="AV688" s="359"/>
      <c r="AW688" s="359"/>
      <c r="AX688" s="359"/>
      <c r="AY688" s="359"/>
      <c r="AZ688" s="359"/>
      <c r="BA688" s="359"/>
      <c r="BB688" s="359"/>
      <c r="BC688" s="359"/>
      <c r="BD688" s="359"/>
      <c r="BE688" s="359"/>
      <c r="BF688" s="359"/>
      <c r="BG688" s="359"/>
      <c r="BH688" s="359"/>
      <c r="BI688" s="359"/>
      <c r="BJ688" s="359"/>
      <c r="BK688" s="359"/>
      <c r="BL688" s="359"/>
      <c r="BM688" s="359"/>
      <c r="BN688" s="359"/>
      <c r="BO688" s="359"/>
      <c r="BP688" s="359"/>
      <c r="BQ688" s="359"/>
      <c r="BR688" s="359"/>
      <c r="BS688" s="359"/>
      <c r="BT688" s="359"/>
      <c r="BU688" s="359"/>
      <c r="BV688" s="359"/>
      <c r="BW688" s="359"/>
      <c r="BX688" s="359"/>
      <c r="BY688" s="359"/>
      <c r="BZ688" s="359"/>
    </row>
    <row r="689" spans="1:78" ht="15" customHeight="1" x14ac:dyDescent="0.2">
      <c r="A689" s="313" t="str">
        <f t="shared" si="16"/>
        <v>DNV-TRC - 6</v>
      </c>
      <c r="E689" s="358">
        <v>6</v>
      </c>
      <c r="H689" s="359"/>
      <c r="I689" s="359"/>
      <c r="J689" s="359"/>
      <c r="K689" s="359"/>
      <c r="L689" s="359"/>
      <c r="M689" s="359"/>
      <c r="N689" s="359"/>
      <c r="O689" s="359"/>
      <c r="P689" s="359"/>
      <c r="Q689" s="359"/>
      <c r="R689" s="359"/>
      <c r="S689" s="359"/>
      <c r="T689" s="359"/>
      <c r="U689" s="359"/>
      <c r="V689" s="359"/>
      <c r="W689" s="359"/>
      <c r="X689" s="359"/>
      <c r="Y689" s="359"/>
      <c r="Z689" s="359"/>
      <c r="AA689" s="359"/>
      <c r="AB689" s="359"/>
      <c r="AC689" s="359"/>
      <c r="AD689" s="359"/>
      <c r="AE689" s="359"/>
      <c r="AF689" s="359"/>
      <c r="AG689" s="359"/>
      <c r="AH689" s="359"/>
      <c r="AI689" s="359"/>
      <c r="AJ689" s="359"/>
      <c r="AK689" s="359"/>
      <c r="AL689" s="359"/>
      <c r="AM689" s="359"/>
      <c r="AN689" s="359"/>
      <c r="AO689" s="359"/>
      <c r="AP689" s="359"/>
      <c r="AQ689" s="359"/>
      <c r="AR689" s="359"/>
      <c r="AS689" s="359"/>
      <c r="AT689" s="359"/>
      <c r="AU689" s="359"/>
      <c r="AV689" s="359"/>
      <c r="AW689" s="359"/>
      <c r="AX689" s="359"/>
      <c r="AY689" s="359"/>
      <c r="AZ689" s="359"/>
      <c r="BA689" s="359"/>
      <c r="BB689" s="359"/>
      <c r="BC689" s="359"/>
      <c r="BD689" s="359"/>
      <c r="BE689" s="359"/>
      <c r="BF689" s="359"/>
      <c r="BG689" s="359"/>
      <c r="BH689" s="359"/>
      <c r="BI689" s="359"/>
      <c r="BJ689" s="359"/>
      <c r="BK689" s="359"/>
      <c r="BL689" s="359"/>
      <c r="BM689" s="359"/>
      <c r="BN689" s="359"/>
      <c r="BO689" s="359"/>
      <c r="BP689" s="359"/>
      <c r="BQ689" s="359"/>
      <c r="BR689" s="359"/>
      <c r="BS689" s="359"/>
      <c r="BT689" s="359"/>
      <c r="BU689" s="359"/>
      <c r="BV689" s="359"/>
      <c r="BW689" s="359"/>
      <c r="BX689" s="359"/>
      <c r="BY689" s="359"/>
      <c r="BZ689" s="359"/>
    </row>
    <row r="690" spans="1:78" ht="15" customHeight="1" x14ac:dyDescent="0.2">
      <c r="A690" s="313" t="str">
        <f t="shared" si="16"/>
        <v>DNV-TRC - 7</v>
      </c>
      <c r="E690" s="358">
        <v>7</v>
      </c>
      <c r="H690" s="359"/>
      <c r="I690" s="359"/>
      <c r="J690" s="359"/>
      <c r="K690" s="359"/>
      <c r="L690" s="359"/>
      <c r="M690" s="359"/>
      <c r="N690" s="359"/>
      <c r="O690" s="359"/>
      <c r="P690" s="359"/>
      <c r="Q690" s="359"/>
      <c r="R690" s="359"/>
      <c r="S690" s="359"/>
      <c r="T690" s="359"/>
      <c r="U690" s="359"/>
      <c r="V690" s="359"/>
      <c r="W690" s="359"/>
      <c r="X690" s="359"/>
      <c r="Y690" s="359"/>
      <c r="Z690" s="359"/>
      <c r="AA690" s="359"/>
      <c r="AB690" s="359"/>
      <c r="AC690" s="359"/>
      <c r="AD690" s="359"/>
      <c r="AE690" s="359"/>
      <c r="AF690" s="359"/>
      <c r="AG690" s="359"/>
      <c r="AH690" s="359"/>
      <c r="AI690" s="359"/>
      <c r="AJ690" s="359"/>
      <c r="AK690" s="359"/>
      <c r="AL690" s="359"/>
      <c r="AM690" s="359"/>
      <c r="AN690" s="359"/>
      <c r="AO690" s="359"/>
      <c r="AP690" s="359"/>
      <c r="AQ690" s="359"/>
      <c r="AR690" s="359"/>
      <c r="AS690" s="359"/>
      <c r="AT690" s="359"/>
      <c r="AU690" s="359"/>
      <c r="AV690" s="359"/>
      <c r="AW690" s="359"/>
      <c r="AX690" s="359"/>
      <c r="AY690" s="359"/>
      <c r="AZ690" s="359"/>
      <c r="BA690" s="359"/>
      <c r="BB690" s="359"/>
      <c r="BC690" s="359"/>
      <c r="BD690" s="359"/>
      <c r="BE690" s="359"/>
      <c r="BF690" s="359"/>
      <c r="BG690" s="359"/>
      <c r="BH690" s="359"/>
      <c r="BI690" s="359"/>
      <c r="BJ690" s="359"/>
      <c r="BK690" s="359"/>
      <c r="BL690" s="359"/>
      <c r="BM690" s="359"/>
      <c r="BN690" s="359"/>
      <c r="BO690" s="359"/>
      <c r="BP690" s="359"/>
      <c r="BQ690" s="359"/>
      <c r="BR690" s="359"/>
      <c r="BS690" s="359"/>
      <c r="BT690" s="359"/>
      <c r="BU690" s="359"/>
      <c r="BV690" s="359"/>
      <c r="BW690" s="359"/>
      <c r="BX690" s="359"/>
      <c r="BY690" s="359"/>
      <c r="BZ690" s="359"/>
    </row>
    <row r="691" spans="1:78" ht="15" customHeight="1" x14ac:dyDescent="0.2">
      <c r="A691" s="313" t="str">
        <f t="shared" si="16"/>
        <v>DNV-TRC - 8</v>
      </c>
      <c r="E691" s="358">
        <v>8</v>
      </c>
      <c r="H691" s="359"/>
      <c r="I691" s="359"/>
      <c r="J691" s="359"/>
      <c r="K691" s="359"/>
      <c r="L691" s="359"/>
      <c r="M691" s="359"/>
      <c r="N691" s="359"/>
      <c r="O691" s="359"/>
      <c r="P691" s="359"/>
      <c r="Q691" s="359"/>
      <c r="R691" s="359"/>
      <c r="S691" s="359"/>
      <c r="T691" s="359"/>
      <c r="U691" s="359"/>
      <c r="V691" s="359"/>
      <c r="W691" s="359"/>
      <c r="X691" s="359"/>
      <c r="Y691" s="359"/>
      <c r="Z691" s="359"/>
      <c r="AA691" s="359"/>
      <c r="AB691" s="359"/>
      <c r="AC691" s="359"/>
      <c r="AD691" s="359"/>
      <c r="AE691" s="359"/>
      <c r="AF691" s="359"/>
      <c r="AG691" s="359"/>
      <c r="AH691" s="359"/>
      <c r="AI691" s="359"/>
      <c r="AJ691" s="359"/>
      <c r="AK691" s="359"/>
      <c r="AL691" s="359"/>
      <c r="AM691" s="359"/>
      <c r="AN691" s="359"/>
      <c r="AO691" s="359"/>
      <c r="AP691" s="359"/>
      <c r="AQ691" s="359"/>
      <c r="AR691" s="359"/>
      <c r="AS691" s="359"/>
      <c r="AT691" s="359"/>
      <c r="AU691" s="359"/>
      <c r="AV691" s="359"/>
      <c r="AW691" s="359"/>
      <c r="AX691" s="359"/>
      <c r="AY691" s="359"/>
      <c r="AZ691" s="359"/>
      <c r="BA691" s="359"/>
      <c r="BB691" s="359"/>
      <c r="BC691" s="359"/>
      <c r="BD691" s="359"/>
      <c r="BE691" s="359"/>
      <c r="BF691" s="359"/>
      <c r="BG691" s="359"/>
      <c r="BH691" s="359"/>
      <c r="BI691" s="359"/>
      <c r="BJ691" s="359"/>
      <c r="BK691" s="359"/>
      <c r="BL691" s="359"/>
      <c r="BM691" s="359"/>
      <c r="BN691" s="359"/>
      <c r="BO691" s="359"/>
      <c r="BP691" s="359"/>
      <c r="BQ691" s="359"/>
      <c r="BR691" s="359"/>
      <c r="BS691" s="359"/>
      <c r="BT691" s="359"/>
      <c r="BU691" s="359"/>
      <c r="BV691" s="359"/>
      <c r="BW691" s="359"/>
      <c r="BX691" s="359"/>
      <c r="BY691" s="359"/>
      <c r="BZ691" s="359"/>
    </row>
    <row r="692" spans="1:78" ht="15" customHeight="1" x14ac:dyDescent="0.2">
      <c r="A692" s="313" t="str">
        <f t="shared" si="16"/>
        <v>DNV-TRC - 9</v>
      </c>
      <c r="E692" s="358">
        <v>9</v>
      </c>
      <c r="H692" s="359"/>
      <c r="I692" s="359"/>
      <c r="J692" s="359"/>
      <c r="K692" s="359"/>
      <c r="L692" s="359"/>
      <c r="M692" s="359"/>
      <c r="N692" s="359"/>
      <c r="O692" s="359"/>
      <c r="P692" s="359"/>
      <c r="Q692" s="359"/>
      <c r="R692" s="359"/>
      <c r="S692" s="359"/>
      <c r="T692" s="359"/>
      <c r="U692" s="359"/>
      <c r="V692" s="359"/>
      <c r="W692" s="359"/>
      <c r="X692" s="359"/>
      <c r="Y692" s="359"/>
      <c r="Z692" s="359"/>
      <c r="AA692" s="359"/>
      <c r="AB692" s="359"/>
      <c r="AC692" s="359"/>
      <c r="AD692" s="359"/>
      <c r="AE692" s="359"/>
      <c r="AF692" s="359"/>
      <c r="AG692" s="359"/>
      <c r="AH692" s="359"/>
      <c r="AI692" s="359"/>
      <c r="AJ692" s="359"/>
      <c r="AK692" s="359"/>
      <c r="AL692" s="359"/>
      <c r="AM692" s="359"/>
      <c r="AN692" s="359"/>
      <c r="AO692" s="359"/>
      <c r="AP692" s="359"/>
      <c r="AQ692" s="359"/>
      <c r="AR692" s="359"/>
      <c r="AS692" s="359"/>
      <c r="AT692" s="359"/>
      <c r="AU692" s="359"/>
      <c r="AV692" s="359"/>
      <c r="AW692" s="359"/>
      <c r="AX692" s="359"/>
      <c r="AY692" s="359"/>
      <c r="AZ692" s="359"/>
      <c r="BA692" s="359"/>
      <c r="BB692" s="359"/>
      <c r="BC692" s="359"/>
      <c r="BD692" s="359"/>
      <c r="BE692" s="359"/>
      <c r="BF692" s="359"/>
      <c r="BG692" s="359"/>
      <c r="BH692" s="359"/>
      <c r="BI692" s="359"/>
      <c r="BJ692" s="359"/>
      <c r="BK692" s="359"/>
      <c r="BL692" s="359"/>
      <c r="BM692" s="359"/>
      <c r="BN692" s="359"/>
      <c r="BO692" s="359"/>
      <c r="BP692" s="359"/>
      <c r="BQ692" s="359"/>
      <c r="BR692" s="359"/>
      <c r="BS692" s="359"/>
      <c r="BT692" s="359"/>
      <c r="BU692" s="359"/>
      <c r="BV692" s="359"/>
      <c r="BW692" s="359"/>
      <c r="BX692" s="359"/>
      <c r="BY692" s="359"/>
      <c r="BZ692" s="359"/>
    </row>
    <row r="693" spans="1:78" ht="15" customHeight="1" x14ac:dyDescent="0.2">
      <c r="A693" s="313" t="str">
        <f t="shared" si="16"/>
        <v>DNV-TRC - 10</v>
      </c>
      <c r="E693" s="358">
        <v>10</v>
      </c>
      <c r="H693" s="359"/>
      <c r="I693" s="359"/>
      <c r="J693" s="359"/>
      <c r="K693" s="359"/>
      <c r="L693" s="359"/>
      <c r="M693" s="359"/>
      <c r="N693" s="359"/>
      <c r="O693" s="359"/>
      <c r="P693" s="359"/>
      <c r="Q693" s="359"/>
      <c r="R693" s="359"/>
      <c r="S693" s="359"/>
      <c r="T693" s="359"/>
      <c r="U693" s="359"/>
      <c r="V693" s="359"/>
      <c r="W693" s="359"/>
      <c r="X693" s="359"/>
      <c r="Y693" s="359"/>
      <c r="Z693" s="359"/>
      <c r="AA693" s="359"/>
      <c r="AB693" s="359"/>
      <c r="AC693" s="359"/>
      <c r="AD693" s="359"/>
      <c r="AE693" s="359"/>
      <c r="AF693" s="359"/>
      <c r="AG693" s="359"/>
      <c r="AH693" s="359"/>
      <c r="AI693" s="359"/>
      <c r="AJ693" s="359"/>
      <c r="AK693" s="359"/>
      <c r="AL693" s="359"/>
      <c r="AM693" s="359"/>
      <c r="AN693" s="359"/>
      <c r="AO693" s="359"/>
      <c r="AP693" s="359"/>
      <c r="AQ693" s="359"/>
      <c r="AR693" s="359"/>
      <c r="AS693" s="359"/>
      <c r="AT693" s="359"/>
      <c r="AU693" s="359"/>
      <c r="AV693" s="359"/>
      <c r="AW693" s="359"/>
      <c r="AX693" s="359"/>
      <c r="AY693" s="359"/>
      <c r="AZ693" s="359"/>
      <c r="BA693" s="359"/>
      <c r="BB693" s="359"/>
      <c r="BC693" s="359"/>
      <c r="BD693" s="359"/>
      <c r="BE693" s="359"/>
      <c r="BF693" s="359"/>
      <c r="BG693" s="359"/>
      <c r="BH693" s="359"/>
      <c r="BI693" s="359"/>
      <c r="BJ693" s="359"/>
      <c r="BK693" s="359"/>
      <c r="BL693" s="359"/>
      <c r="BM693" s="359"/>
      <c r="BN693" s="359"/>
      <c r="BO693" s="359"/>
      <c r="BP693" s="359"/>
      <c r="BQ693" s="359"/>
      <c r="BR693" s="359"/>
      <c r="BS693" s="359"/>
      <c r="BT693" s="359"/>
      <c r="BU693" s="359"/>
      <c r="BV693" s="359"/>
      <c r="BW693" s="359"/>
      <c r="BX693" s="359"/>
      <c r="BY693" s="359"/>
      <c r="BZ693" s="359"/>
    </row>
    <row r="694" spans="1:78" ht="15" customHeight="1" x14ac:dyDescent="0.2">
      <c r="A694" s="313" t="str">
        <f t="shared" si="16"/>
        <v>DNV-TRC - 12</v>
      </c>
      <c r="E694" s="358">
        <v>12</v>
      </c>
      <c r="H694" s="359"/>
      <c r="I694" s="359"/>
      <c r="J694" s="359"/>
      <c r="K694" s="359"/>
      <c r="L694" s="359"/>
      <c r="M694" s="359"/>
      <c r="N694" s="359"/>
      <c r="O694" s="359"/>
      <c r="P694" s="359"/>
      <c r="Q694" s="359"/>
      <c r="R694" s="359"/>
      <c r="S694" s="359"/>
      <c r="T694" s="359"/>
      <c r="U694" s="359"/>
      <c r="V694" s="359"/>
      <c r="W694" s="359"/>
      <c r="X694" s="359"/>
      <c r="Y694" s="359"/>
      <c r="Z694" s="359"/>
      <c r="AA694" s="359"/>
      <c r="AB694" s="359"/>
      <c r="AC694" s="359"/>
      <c r="AD694" s="359"/>
      <c r="AE694" s="359"/>
      <c r="AF694" s="359"/>
      <c r="AG694" s="359"/>
      <c r="AH694" s="359"/>
      <c r="AI694" s="359"/>
      <c r="AJ694" s="359"/>
      <c r="AK694" s="359"/>
      <c r="AL694" s="359"/>
      <c r="AM694" s="359"/>
      <c r="AN694" s="359"/>
      <c r="AO694" s="359"/>
      <c r="AP694" s="359"/>
      <c r="AQ694" s="359"/>
      <c r="AR694" s="359"/>
      <c r="AS694" s="359"/>
      <c r="AT694" s="359"/>
      <c r="AU694" s="359"/>
      <c r="AV694" s="359"/>
      <c r="AW694" s="359"/>
      <c r="AX694" s="359"/>
      <c r="AY694" s="359"/>
      <c r="AZ694" s="359"/>
      <c r="BA694" s="359"/>
      <c r="BB694" s="359"/>
      <c r="BC694" s="359"/>
      <c r="BD694" s="359"/>
      <c r="BE694" s="359"/>
      <c r="BF694" s="359"/>
      <c r="BG694" s="359"/>
      <c r="BH694" s="359"/>
      <c r="BI694" s="359"/>
      <c r="BJ694" s="359"/>
      <c r="BK694" s="359"/>
      <c r="BL694" s="359"/>
      <c r="BM694" s="359"/>
      <c r="BN694" s="359"/>
      <c r="BO694" s="359"/>
      <c r="BP694" s="359"/>
      <c r="BQ694" s="359"/>
      <c r="BR694" s="359"/>
      <c r="BS694" s="359"/>
      <c r="BT694" s="359"/>
      <c r="BU694" s="359"/>
      <c r="BV694" s="359"/>
      <c r="BW694" s="359"/>
      <c r="BX694" s="359"/>
      <c r="BY694" s="359"/>
      <c r="BZ694" s="359"/>
    </row>
    <row r="695" spans="1:78" ht="15" customHeight="1" x14ac:dyDescent="0.2">
      <c r="A695" s="313" t="str">
        <f t="shared" si="16"/>
        <v>DNV-TRC - 15</v>
      </c>
      <c r="E695" s="358">
        <v>15</v>
      </c>
      <c r="H695" s="359"/>
      <c r="I695" s="359"/>
      <c r="J695" s="359"/>
      <c r="K695" s="359"/>
      <c r="L695" s="359"/>
      <c r="M695" s="359"/>
      <c r="N695" s="359"/>
      <c r="O695" s="359"/>
      <c r="P695" s="359"/>
      <c r="Q695" s="359"/>
      <c r="R695" s="359"/>
      <c r="S695" s="359"/>
      <c r="T695" s="359"/>
      <c r="U695" s="359"/>
      <c r="V695" s="359"/>
      <c r="W695" s="359"/>
      <c r="X695" s="359"/>
      <c r="Y695" s="359"/>
      <c r="Z695" s="359"/>
      <c r="AA695" s="359"/>
      <c r="AB695" s="359"/>
      <c r="AC695" s="359"/>
      <c r="AD695" s="359"/>
      <c r="AE695" s="359"/>
      <c r="AF695" s="359"/>
      <c r="AG695" s="359"/>
      <c r="AH695" s="359"/>
      <c r="AI695" s="359"/>
      <c r="AJ695" s="359"/>
      <c r="AK695" s="359"/>
      <c r="AL695" s="359"/>
      <c r="AM695" s="359"/>
      <c r="AN695" s="359"/>
      <c r="AO695" s="359"/>
      <c r="AP695" s="359"/>
      <c r="AQ695" s="359"/>
      <c r="AR695" s="359"/>
      <c r="AS695" s="359"/>
      <c r="AT695" s="359"/>
      <c r="AU695" s="359"/>
      <c r="AV695" s="359"/>
      <c r="AW695" s="359"/>
      <c r="AX695" s="359"/>
      <c r="AY695" s="359"/>
      <c r="AZ695" s="359"/>
      <c r="BA695" s="359"/>
      <c r="BB695" s="359"/>
      <c r="BC695" s="359"/>
      <c r="BD695" s="359"/>
      <c r="BE695" s="359"/>
      <c r="BF695" s="359"/>
      <c r="BG695" s="359"/>
      <c r="BH695" s="359"/>
      <c r="BI695" s="359"/>
      <c r="BJ695" s="359"/>
      <c r="BK695" s="359"/>
      <c r="BL695" s="359"/>
      <c r="BM695" s="359"/>
      <c r="BN695" s="359"/>
      <c r="BO695" s="359"/>
      <c r="BP695" s="359"/>
      <c r="BQ695" s="359"/>
      <c r="BR695" s="359"/>
      <c r="BS695" s="359"/>
      <c r="BT695" s="359"/>
      <c r="BU695" s="359"/>
      <c r="BV695" s="359"/>
      <c r="BW695" s="359"/>
      <c r="BX695" s="359"/>
      <c r="BY695" s="359"/>
      <c r="BZ695" s="359"/>
    </row>
    <row r="696" spans="1:78" ht="15" customHeight="1" x14ac:dyDescent="0.2">
      <c r="A696" s="313" t="str">
        <f t="shared" si="16"/>
        <v>DNV-TRC - 17</v>
      </c>
      <c r="E696" s="358">
        <v>17</v>
      </c>
      <c r="H696" s="359"/>
      <c r="I696" s="359"/>
      <c r="J696" s="359"/>
      <c r="K696" s="359"/>
      <c r="L696" s="359"/>
      <c r="M696" s="359"/>
      <c r="N696" s="359"/>
      <c r="O696" s="359"/>
      <c r="P696" s="359"/>
      <c r="Q696" s="359"/>
      <c r="R696" s="359"/>
      <c r="S696" s="359"/>
      <c r="T696" s="359"/>
      <c r="U696" s="359"/>
      <c r="V696" s="359"/>
      <c r="W696" s="359"/>
      <c r="X696" s="359"/>
      <c r="Y696" s="359"/>
      <c r="Z696" s="359"/>
      <c r="AA696" s="359"/>
      <c r="AB696" s="359"/>
      <c r="AC696" s="359"/>
      <c r="AD696" s="359"/>
      <c r="AE696" s="359"/>
      <c r="AF696" s="359"/>
      <c r="AG696" s="359"/>
      <c r="AH696" s="359"/>
      <c r="AI696" s="359"/>
      <c r="AJ696" s="359"/>
      <c r="AK696" s="359"/>
      <c r="AL696" s="359"/>
      <c r="AM696" s="359"/>
      <c r="AN696" s="359"/>
      <c r="AO696" s="359"/>
      <c r="AP696" s="359"/>
      <c r="AQ696" s="359"/>
      <c r="AR696" s="359"/>
      <c r="AS696" s="359"/>
      <c r="AT696" s="359"/>
      <c r="AU696" s="359"/>
      <c r="AV696" s="359"/>
      <c r="AW696" s="359"/>
      <c r="AX696" s="359"/>
      <c r="AY696" s="359"/>
      <c r="AZ696" s="359"/>
      <c r="BA696" s="359"/>
      <c r="BB696" s="359"/>
      <c r="BC696" s="359"/>
      <c r="BD696" s="359"/>
      <c r="BE696" s="359"/>
      <c r="BF696" s="359"/>
      <c r="BG696" s="359"/>
      <c r="BH696" s="359"/>
      <c r="BI696" s="359"/>
      <c r="BJ696" s="359"/>
      <c r="BK696" s="359"/>
      <c r="BL696" s="359"/>
      <c r="BM696" s="359"/>
      <c r="BN696" s="359"/>
      <c r="BO696" s="359"/>
      <c r="BP696" s="359"/>
      <c r="BQ696" s="359"/>
      <c r="BR696" s="359"/>
      <c r="BS696" s="359"/>
      <c r="BT696" s="359"/>
      <c r="BU696" s="359"/>
      <c r="BV696" s="359"/>
      <c r="BW696" s="359"/>
      <c r="BX696" s="359"/>
      <c r="BY696" s="359"/>
      <c r="BZ696" s="359"/>
    </row>
    <row r="697" spans="1:78" ht="15" customHeight="1" x14ac:dyDescent="0.2">
      <c r="A697" s="313" t="str">
        <f t="shared" si="16"/>
        <v>DNV-TRC - 19</v>
      </c>
      <c r="E697" s="358">
        <v>19</v>
      </c>
      <c r="H697" s="359"/>
      <c r="I697" s="359"/>
      <c r="J697" s="359"/>
      <c r="K697" s="359"/>
      <c r="L697" s="359"/>
      <c r="M697" s="359"/>
      <c r="N697" s="359"/>
      <c r="O697" s="359"/>
      <c r="P697" s="359"/>
      <c r="Q697" s="359"/>
      <c r="R697" s="359"/>
      <c r="S697" s="359"/>
      <c r="T697" s="359"/>
      <c r="U697" s="359"/>
      <c r="V697" s="359"/>
      <c r="W697" s="359"/>
      <c r="X697" s="359"/>
      <c r="Y697" s="359"/>
      <c r="Z697" s="359"/>
      <c r="AA697" s="359"/>
      <c r="AB697" s="359"/>
      <c r="AC697" s="359"/>
      <c r="AD697" s="359"/>
      <c r="AE697" s="359"/>
      <c r="AF697" s="359"/>
      <c r="AG697" s="359"/>
      <c r="AH697" s="359"/>
      <c r="AI697" s="359"/>
      <c r="AJ697" s="359"/>
      <c r="AK697" s="359"/>
      <c r="AL697" s="359"/>
      <c r="AM697" s="359"/>
      <c r="AN697" s="359"/>
      <c r="AO697" s="359"/>
      <c r="AP697" s="359"/>
      <c r="AQ697" s="359"/>
      <c r="AR697" s="359"/>
      <c r="AS697" s="359"/>
      <c r="AT697" s="359"/>
      <c r="AU697" s="359"/>
      <c r="AV697" s="359"/>
      <c r="AW697" s="359"/>
      <c r="AX697" s="359"/>
      <c r="AY697" s="359"/>
      <c r="AZ697" s="359"/>
      <c r="BA697" s="359"/>
      <c r="BB697" s="359"/>
      <c r="BC697" s="359"/>
      <c r="BD697" s="359"/>
      <c r="BE697" s="359"/>
      <c r="BF697" s="359"/>
      <c r="BG697" s="359"/>
      <c r="BH697" s="359"/>
      <c r="BI697" s="359"/>
      <c r="BJ697" s="359"/>
      <c r="BK697" s="359"/>
      <c r="BL697" s="359"/>
      <c r="BM697" s="359"/>
      <c r="BN697" s="359"/>
      <c r="BO697" s="359"/>
      <c r="BP697" s="359"/>
      <c r="BQ697" s="359"/>
      <c r="BR697" s="359"/>
      <c r="BS697" s="359"/>
      <c r="BT697" s="359"/>
      <c r="BU697" s="359"/>
      <c r="BV697" s="359"/>
      <c r="BW697" s="359"/>
      <c r="BX697" s="359"/>
      <c r="BY697" s="359"/>
      <c r="BZ697" s="359"/>
    </row>
    <row r="698" spans="1:78" ht="15" customHeight="1" x14ac:dyDescent="0.2">
      <c r="A698" s="313" t="str">
        <f t="shared" si="16"/>
        <v>DNV-TRC - 20</v>
      </c>
      <c r="E698" s="358">
        <v>20</v>
      </c>
      <c r="H698" s="359"/>
      <c r="I698" s="359"/>
      <c r="J698" s="359"/>
      <c r="K698" s="359"/>
      <c r="L698" s="359"/>
      <c r="M698" s="359"/>
      <c r="N698" s="359"/>
      <c r="O698" s="359"/>
      <c r="P698" s="359"/>
      <c r="Q698" s="359"/>
      <c r="R698" s="359"/>
      <c r="S698" s="359"/>
      <c r="T698" s="359"/>
      <c r="U698" s="359"/>
      <c r="V698" s="359"/>
      <c r="W698" s="359"/>
      <c r="X698" s="359"/>
      <c r="Y698" s="359"/>
      <c r="Z698" s="359"/>
      <c r="AA698" s="359"/>
      <c r="AB698" s="359"/>
      <c r="AC698" s="359"/>
      <c r="AD698" s="359"/>
      <c r="AE698" s="359"/>
      <c r="AF698" s="359"/>
      <c r="AG698" s="359"/>
      <c r="AH698" s="359"/>
      <c r="AI698" s="359"/>
      <c r="AJ698" s="359"/>
      <c r="AK698" s="359"/>
      <c r="AL698" s="359"/>
      <c r="AM698" s="359"/>
      <c r="AN698" s="359"/>
      <c r="AO698" s="359"/>
      <c r="AP698" s="359"/>
      <c r="AQ698" s="359"/>
      <c r="AR698" s="359"/>
      <c r="AS698" s="359"/>
      <c r="AT698" s="359"/>
      <c r="AU698" s="359"/>
      <c r="AV698" s="359"/>
      <c r="AW698" s="359"/>
      <c r="AX698" s="359"/>
      <c r="AY698" s="359"/>
      <c r="AZ698" s="359"/>
      <c r="BA698" s="359"/>
      <c r="BB698" s="359"/>
      <c r="BC698" s="359"/>
      <c r="BD698" s="359"/>
      <c r="BE698" s="359"/>
      <c r="BF698" s="359"/>
      <c r="BG698" s="359"/>
      <c r="BH698" s="359"/>
      <c r="BI698" s="359"/>
      <c r="BJ698" s="359"/>
      <c r="BK698" s="359"/>
      <c r="BL698" s="359"/>
      <c r="BM698" s="359"/>
      <c r="BN698" s="359"/>
      <c r="BO698" s="359"/>
      <c r="BP698" s="359"/>
      <c r="BQ698" s="359"/>
      <c r="BR698" s="359"/>
      <c r="BS698" s="359"/>
      <c r="BT698" s="359"/>
      <c r="BU698" s="359"/>
      <c r="BV698" s="359"/>
      <c r="BW698" s="359"/>
      <c r="BX698" s="359"/>
      <c r="BY698" s="359"/>
      <c r="BZ698" s="359"/>
    </row>
    <row r="699" spans="1:78" ht="15" customHeight="1" x14ac:dyDescent="0.2">
      <c r="A699" s="313" t="str">
        <f t="shared" si="16"/>
        <v>DNV-TRC - 25</v>
      </c>
      <c r="E699" s="358">
        <v>25</v>
      </c>
      <c r="H699" s="359"/>
      <c r="I699" s="359"/>
      <c r="J699" s="359"/>
      <c r="K699" s="359"/>
      <c r="L699" s="359"/>
      <c r="M699" s="359"/>
      <c r="N699" s="359"/>
      <c r="O699" s="359"/>
      <c r="P699" s="359"/>
      <c r="Q699" s="359"/>
      <c r="R699" s="359"/>
      <c r="S699" s="359"/>
      <c r="T699" s="359"/>
      <c r="U699" s="359"/>
      <c r="V699" s="359"/>
      <c r="W699" s="359"/>
      <c r="X699" s="359"/>
      <c r="Y699" s="359"/>
      <c r="Z699" s="359"/>
      <c r="AA699" s="359"/>
      <c r="AB699" s="359"/>
      <c r="AC699" s="359"/>
      <c r="AD699" s="359"/>
      <c r="AE699" s="359"/>
      <c r="AF699" s="359"/>
      <c r="AG699" s="359"/>
      <c r="AH699" s="359"/>
      <c r="AI699" s="359"/>
      <c r="AJ699" s="359"/>
      <c r="AK699" s="359"/>
      <c r="AL699" s="359"/>
      <c r="AM699" s="359"/>
      <c r="AN699" s="359"/>
      <c r="AO699" s="359"/>
      <c r="AP699" s="359"/>
      <c r="AQ699" s="359"/>
      <c r="AR699" s="359"/>
      <c r="AS699" s="359"/>
      <c r="AT699" s="359"/>
      <c r="AU699" s="359"/>
      <c r="AV699" s="359"/>
      <c r="AW699" s="359"/>
      <c r="AX699" s="359"/>
      <c r="AY699" s="359"/>
      <c r="AZ699" s="359"/>
      <c r="BA699" s="359"/>
      <c r="BB699" s="359"/>
      <c r="BC699" s="359"/>
      <c r="BD699" s="359"/>
      <c r="BE699" s="359"/>
      <c r="BF699" s="359"/>
      <c r="BG699" s="359"/>
      <c r="BH699" s="359"/>
      <c r="BI699" s="359"/>
      <c r="BJ699" s="359"/>
      <c r="BK699" s="359"/>
      <c r="BL699" s="359"/>
      <c r="BM699" s="359"/>
      <c r="BN699" s="359"/>
      <c r="BO699" s="359"/>
      <c r="BP699" s="359"/>
      <c r="BQ699" s="359"/>
      <c r="BR699" s="359"/>
      <c r="BS699" s="359"/>
      <c r="BT699" s="359"/>
      <c r="BU699" s="359"/>
      <c r="BV699" s="359"/>
      <c r="BW699" s="359"/>
      <c r="BX699" s="359"/>
      <c r="BY699" s="359"/>
      <c r="BZ699" s="359"/>
    </row>
    <row r="700" spans="1:78" ht="15" customHeight="1" x14ac:dyDescent="0.2">
      <c r="A700" s="313" t="str">
        <f t="shared" si="16"/>
        <v>DNV-TRC - 30</v>
      </c>
      <c r="E700" s="358">
        <v>30</v>
      </c>
      <c r="H700" s="359"/>
      <c r="I700" s="359"/>
      <c r="J700" s="359"/>
      <c r="K700" s="359"/>
      <c r="L700" s="359"/>
      <c r="M700" s="359"/>
      <c r="N700" s="359"/>
      <c r="O700" s="359"/>
      <c r="P700" s="359"/>
      <c r="Q700" s="359"/>
      <c r="R700" s="359"/>
      <c r="S700" s="359"/>
      <c r="T700" s="359"/>
      <c r="U700" s="359"/>
      <c r="V700" s="359"/>
      <c r="W700" s="359"/>
      <c r="X700" s="359"/>
      <c r="Y700" s="359"/>
      <c r="Z700" s="359"/>
      <c r="AA700" s="359"/>
      <c r="AB700" s="359"/>
      <c r="AC700" s="359"/>
      <c r="AD700" s="359"/>
      <c r="AE700" s="359"/>
      <c r="AF700" s="359"/>
      <c r="AG700" s="359"/>
      <c r="AH700" s="359"/>
      <c r="AI700" s="359"/>
      <c r="AJ700" s="359"/>
      <c r="AK700" s="359"/>
      <c r="AL700" s="359"/>
      <c r="AM700" s="359"/>
      <c r="AN700" s="359"/>
      <c r="AO700" s="359"/>
      <c r="AP700" s="359"/>
      <c r="AQ700" s="359"/>
      <c r="AR700" s="359"/>
      <c r="AS700" s="359"/>
      <c r="AT700" s="359"/>
      <c r="AU700" s="359"/>
      <c r="AV700" s="359"/>
      <c r="AW700" s="359"/>
      <c r="AX700" s="359"/>
      <c r="AY700" s="359"/>
      <c r="AZ700" s="359"/>
      <c r="BA700" s="359"/>
      <c r="BB700" s="359"/>
      <c r="BC700" s="359"/>
      <c r="BD700" s="359"/>
      <c r="BE700" s="359"/>
      <c r="BF700" s="359"/>
      <c r="BG700" s="359"/>
      <c r="BH700" s="359"/>
      <c r="BI700" s="359"/>
      <c r="BJ700" s="359"/>
      <c r="BK700" s="359"/>
      <c r="BL700" s="359"/>
      <c r="BM700" s="359"/>
      <c r="BN700" s="359"/>
      <c r="BO700" s="359"/>
      <c r="BP700" s="359"/>
      <c r="BQ700" s="359"/>
      <c r="BR700" s="359"/>
      <c r="BS700" s="359"/>
      <c r="BT700" s="359"/>
      <c r="BU700" s="359"/>
      <c r="BV700" s="359"/>
      <c r="BW700" s="359"/>
      <c r="BX700" s="359"/>
      <c r="BY700" s="359"/>
      <c r="BZ700" s="359"/>
    </row>
    <row r="701" spans="1:78" ht="15" customHeight="1" x14ac:dyDescent="0.2">
      <c r="A701" s="313" t="str">
        <f t="shared" si="16"/>
        <v>DNV-TRC - 35</v>
      </c>
      <c r="E701" s="358">
        <v>35</v>
      </c>
      <c r="H701" s="359"/>
      <c r="I701" s="359"/>
      <c r="J701" s="359"/>
      <c r="K701" s="359"/>
      <c r="L701" s="359"/>
      <c r="M701" s="359"/>
      <c r="N701" s="359"/>
      <c r="O701" s="359"/>
      <c r="P701" s="359"/>
      <c r="Q701" s="359"/>
      <c r="R701" s="359"/>
      <c r="S701" s="359"/>
      <c r="T701" s="359"/>
      <c r="U701" s="359"/>
      <c r="V701" s="359"/>
      <c r="W701" s="359"/>
      <c r="X701" s="359"/>
      <c r="Y701" s="359"/>
      <c r="Z701" s="359"/>
      <c r="AA701" s="359"/>
      <c r="AB701" s="359"/>
      <c r="AC701" s="359"/>
      <c r="AD701" s="359"/>
      <c r="AE701" s="359"/>
      <c r="AF701" s="359"/>
      <c r="AG701" s="359"/>
      <c r="AH701" s="359"/>
      <c r="AI701" s="359"/>
      <c r="AJ701" s="359"/>
      <c r="AK701" s="359"/>
      <c r="AL701" s="359"/>
      <c r="AM701" s="359"/>
      <c r="AN701" s="359"/>
      <c r="AO701" s="359"/>
      <c r="AP701" s="359"/>
      <c r="AQ701" s="359"/>
      <c r="AR701" s="359"/>
      <c r="AS701" s="359"/>
      <c r="AT701" s="359"/>
      <c r="AU701" s="359"/>
      <c r="AV701" s="359"/>
      <c r="AW701" s="359"/>
      <c r="AX701" s="359"/>
      <c r="AY701" s="359"/>
      <c r="AZ701" s="359"/>
      <c r="BA701" s="359"/>
      <c r="BB701" s="359"/>
      <c r="BC701" s="359"/>
      <c r="BD701" s="359"/>
      <c r="BE701" s="359"/>
      <c r="BF701" s="359"/>
      <c r="BG701" s="359"/>
      <c r="BH701" s="359"/>
      <c r="BI701" s="359"/>
      <c r="BJ701" s="359"/>
      <c r="BK701" s="359"/>
      <c r="BL701" s="359"/>
      <c r="BM701" s="359"/>
      <c r="BN701" s="359"/>
      <c r="BO701" s="359"/>
      <c r="BP701" s="359"/>
      <c r="BQ701" s="359"/>
      <c r="BR701" s="359"/>
      <c r="BS701" s="359"/>
      <c r="BT701" s="359"/>
      <c r="BU701" s="359"/>
      <c r="BV701" s="359"/>
      <c r="BW701" s="359"/>
      <c r="BX701" s="359"/>
      <c r="BY701" s="359"/>
      <c r="BZ701" s="359"/>
    </row>
    <row r="702" spans="1:78" ht="15" customHeight="1" x14ac:dyDescent="0.2">
      <c r="A702" s="313" t="str">
        <f t="shared" si="16"/>
        <v>DNV-TRC - 40</v>
      </c>
      <c r="E702" s="358">
        <v>40</v>
      </c>
      <c r="H702" s="359"/>
      <c r="I702" s="359"/>
      <c r="J702" s="359"/>
      <c r="K702" s="359"/>
      <c r="L702" s="359"/>
      <c r="M702" s="359"/>
      <c r="N702" s="359"/>
      <c r="O702" s="359"/>
      <c r="P702" s="359"/>
      <c r="Q702" s="359"/>
      <c r="R702" s="359"/>
      <c r="S702" s="359"/>
      <c r="T702" s="359"/>
      <c r="U702" s="359"/>
      <c r="V702" s="359"/>
      <c r="W702" s="359"/>
      <c r="X702" s="359"/>
      <c r="Y702" s="359"/>
      <c r="Z702" s="359"/>
      <c r="AA702" s="359"/>
      <c r="AB702" s="359"/>
      <c r="AC702" s="359"/>
      <c r="AD702" s="359"/>
      <c r="AE702" s="359"/>
      <c r="AF702" s="359"/>
      <c r="AG702" s="359"/>
      <c r="AH702" s="359"/>
      <c r="AI702" s="359"/>
      <c r="AJ702" s="359"/>
      <c r="AK702" s="359"/>
      <c r="AL702" s="359"/>
      <c r="AM702" s="359"/>
      <c r="AN702" s="359"/>
      <c r="AO702" s="359"/>
      <c r="AP702" s="359"/>
      <c r="AQ702" s="359"/>
      <c r="AR702" s="359"/>
      <c r="AS702" s="359"/>
      <c r="AT702" s="359"/>
      <c r="AU702" s="359"/>
      <c r="AV702" s="359"/>
      <c r="AW702" s="359"/>
      <c r="AX702" s="359"/>
      <c r="AY702" s="359"/>
      <c r="AZ702" s="359"/>
      <c r="BA702" s="359"/>
      <c r="BB702" s="359"/>
      <c r="BC702" s="359"/>
      <c r="BD702" s="359"/>
      <c r="BE702" s="359"/>
      <c r="BF702" s="359"/>
      <c r="BG702" s="359"/>
      <c r="BH702" s="359"/>
      <c r="BI702" s="359"/>
      <c r="BJ702" s="359"/>
      <c r="BK702" s="359"/>
      <c r="BL702" s="359"/>
      <c r="BM702" s="359"/>
      <c r="BN702" s="359"/>
      <c r="BO702" s="359"/>
      <c r="BP702" s="359"/>
      <c r="BQ702" s="359"/>
      <c r="BR702" s="359"/>
      <c r="BS702" s="359"/>
      <c r="BT702" s="359"/>
      <c r="BU702" s="359"/>
      <c r="BV702" s="359"/>
      <c r="BW702" s="359"/>
      <c r="BX702" s="359"/>
      <c r="BY702" s="359"/>
      <c r="BZ702" s="359"/>
    </row>
    <row r="703" spans="1:78" ht="15" customHeight="1" x14ac:dyDescent="0.2">
      <c r="A703" s="313" t="str">
        <f t="shared" si="16"/>
        <v>DNV-TRC - 45</v>
      </c>
      <c r="E703" s="358">
        <v>45</v>
      </c>
      <c r="H703" s="359"/>
      <c r="I703" s="359"/>
      <c r="J703" s="359"/>
      <c r="K703" s="359"/>
      <c r="L703" s="359"/>
      <c r="M703" s="359"/>
      <c r="N703" s="359"/>
      <c r="O703" s="359"/>
      <c r="P703" s="359"/>
      <c r="Q703" s="359"/>
      <c r="R703" s="359"/>
      <c r="S703" s="359"/>
      <c r="T703" s="359"/>
      <c r="U703" s="359"/>
      <c r="V703" s="359"/>
      <c r="W703" s="359"/>
      <c r="X703" s="359"/>
      <c r="Y703" s="359"/>
      <c r="Z703" s="359"/>
      <c r="AA703" s="359"/>
      <c r="AB703" s="359"/>
      <c r="AC703" s="359"/>
      <c r="AD703" s="359"/>
      <c r="AE703" s="359"/>
      <c r="AF703" s="359"/>
      <c r="AG703" s="359"/>
      <c r="AH703" s="359"/>
      <c r="AI703" s="359"/>
      <c r="AJ703" s="359"/>
      <c r="AK703" s="359"/>
      <c r="AL703" s="359"/>
      <c r="AM703" s="359"/>
      <c r="AN703" s="359"/>
      <c r="AO703" s="359"/>
      <c r="AP703" s="359"/>
      <c r="AQ703" s="359"/>
      <c r="AR703" s="359"/>
      <c r="AS703" s="359"/>
      <c r="AT703" s="359"/>
      <c r="AU703" s="359"/>
      <c r="AV703" s="359"/>
      <c r="AW703" s="359"/>
      <c r="AX703" s="359"/>
      <c r="AY703" s="359"/>
      <c r="AZ703" s="359"/>
      <c r="BA703" s="359"/>
      <c r="BB703" s="359"/>
      <c r="BC703" s="359"/>
      <c r="BD703" s="359"/>
      <c r="BE703" s="359"/>
      <c r="BF703" s="359"/>
      <c r="BG703" s="359"/>
      <c r="BH703" s="359"/>
      <c r="BI703" s="359"/>
      <c r="BJ703" s="359"/>
      <c r="BK703" s="359"/>
      <c r="BL703" s="359"/>
      <c r="BM703" s="359"/>
      <c r="BN703" s="359"/>
      <c r="BO703" s="359"/>
      <c r="BP703" s="359"/>
      <c r="BQ703" s="359"/>
      <c r="BR703" s="359"/>
      <c r="BS703" s="359"/>
      <c r="BT703" s="359"/>
      <c r="BU703" s="359"/>
      <c r="BV703" s="359"/>
      <c r="BW703" s="359"/>
      <c r="BX703" s="359"/>
      <c r="BY703" s="359"/>
      <c r="BZ703" s="359"/>
    </row>
    <row r="704" spans="1:78" ht="15" customHeight="1" x14ac:dyDescent="0.2">
      <c r="A704" s="313" t="str">
        <f t="shared" si="16"/>
        <v>DNV-TRC - 50</v>
      </c>
      <c r="E704" s="358">
        <v>50</v>
      </c>
      <c r="H704" s="359"/>
      <c r="I704" s="359"/>
      <c r="J704" s="359"/>
      <c r="K704" s="359"/>
      <c r="L704" s="359"/>
      <c r="M704" s="359"/>
      <c r="N704" s="359"/>
      <c r="O704" s="359"/>
      <c r="P704" s="359"/>
      <c r="Q704" s="359"/>
      <c r="R704" s="359"/>
      <c r="S704" s="359"/>
      <c r="T704" s="359"/>
      <c r="U704" s="359"/>
      <c r="V704" s="359"/>
      <c r="W704" s="359"/>
      <c r="X704" s="359"/>
      <c r="Y704" s="359"/>
      <c r="Z704" s="359"/>
      <c r="AA704" s="359"/>
      <c r="AB704" s="359"/>
      <c r="AC704" s="359"/>
      <c r="AD704" s="359"/>
      <c r="AE704" s="359"/>
      <c r="AF704" s="359"/>
      <c r="AG704" s="359"/>
      <c r="AH704" s="359"/>
      <c r="AI704" s="359"/>
      <c r="AJ704" s="359"/>
      <c r="AK704" s="359"/>
      <c r="AL704" s="359"/>
      <c r="AM704" s="359"/>
      <c r="AN704" s="359"/>
      <c r="AO704" s="359"/>
      <c r="AP704" s="359"/>
      <c r="AQ704" s="359"/>
      <c r="AR704" s="359"/>
      <c r="AS704" s="359"/>
      <c r="AT704" s="359"/>
      <c r="AU704" s="359"/>
      <c r="AV704" s="359"/>
      <c r="AW704" s="359"/>
      <c r="AX704" s="359"/>
      <c r="AY704" s="359"/>
      <c r="AZ704" s="359"/>
      <c r="BA704" s="359"/>
      <c r="BB704" s="359"/>
      <c r="BC704" s="359"/>
      <c r="BD704" s="359"/>
      <c r="BE704" s="359"/>
      <c r="BF704" s="359"/>
      <c r="BG704" s="359"/>
      <c r="BH704" s="359"/>
      <c r="BI704" s="359"/>
      <c r="BJ704" s="359"/>
      <c r="BK704" s="359"/>
      <c r="BL704" s="359"/>
      <c r="BM704" s="359"/>
      <c r="BN704" s="359"/>
      <c r="BO704" s="359"/>
      <c r="BP704" s="359"/>
      <c r="BQ704" s="359"/>
      <c r="BR704" s="359"/>
      <c r="BS704" s="359"/>
      <c r="BT704" s="359"/>
      <c r="BU704" s="359"/>
      <c r="BV704" s="359"/>
      <c r="BW704" s="359"/>
      <c r="BX704" s="359"/>
      <c r="BY704" s="359"/>
      <c r="BZ704" s="359"/>
    </row>
    <row r="705" spans="1:78" ht="15" customHeight="1" x14ac:dyDescent="0.2">
      <c r="A705" s="313" t="str">
        <f t="shared" si="16"/>
        <v>DNV-TRC - 55</v>
      </c>
      <c r="E705" s="358">
        <v>55</v>
      </c>
      <c r="H705" s="359"/>
      <c r="I705" s="359"/>
      <c r="J705" s="359"/>
      <c r="K705" s="359"/>
      <c r="L705" s="359"/>
      <c r="M705" s="359"/>
      <c r="N705" s="359"/>
      <c r="O705" s="359"/>
      <c r="P705" s="359"/>
      <c r="Q705" s="359"/>
      <c r="R705" s="359"/>
      <c r="S705" s="359"/>
      <c r="T705" s="359"/>
      <c r="U705" s="359"/>
      <c r="V705" s="359"/>
      <c r="W705" s="359"/>
      <c r="X705" s="359"/>
      <c r="Y705" s="359"/>
      <c r="Z705" s="359"/>
      <c r="AA705" s="359"/>
      <c r="AB705" s="359"/>
      <c r="AC705" s="359"/>
      <c r="AD705" s="359"/>
      <c r="AE705" s="359"/>
      <c r="AF705" s="359"/>
      <c r="AG705" s="359"/>
      <c r="AH705" s="359"/>
      <c r="AI705" s="359"/>
      <c r="AJ705" s="359"/>
      <c r="AK705" s="359"/>
      <c r="AL705" s="359"/>
      <c r="AM705" s="359"/>
      <c r="AN705" s="359"/>
      <c r="AO705" s="359"/>
      <c r="AP705" s="359"/>
      <c r="AQ705" s="359"/>
      <c r="AR705" s="359"/>
      <c r="AS705" s="359"/>
      <c r="AT705" s="359"/>
      <c r="AU705" s="359"/>
      <c r="AV705" s="359"/>
      <c r="AW705" s="359"/>
      <c r="AX705" s="359"/>
      <c r="AY705" s="359"/>
      <c r="AZ705" s="359"/>
      <c r="BA705" s="359"/>
      <c r="BB705" s="359"/>
      <c r="BC705" s="359"/>
      <c r="BD705" s="359"/>
      <c r="BE705" s="359"/>
      <c r="BF705" s="359"/>
      <c r="BG705" s="359"/>
      <c r="BH705" s="359"/>
      <c r="BI705" s="359"/>
      <c r="BJ705" s="359"/>
      <c r="BK705" s="359"/>
      <c r="BL705" s="359"/>
      <c r="BM705" s="359"/>
      <c r="BN705" s="359"/>
      <c r="BO705" s="359"/>
      <c r="BP705" s="359"/>
      <c r="BQ705" s="359"/>
      <c r="BR705" s="359"/>
      <c r="BS705" s="359"/>
      <c r="BT705" s="359"/>
      <c r="BU705" s="359"/>
      <c r="BV705" s="359"/>
      <c r="BW705" s="359"/>
      <c r="BX705" s="359"/>
      <c r="BY705" s="359"/>
      <c r="BZ705" s="359"/>
    </row>
    <row r="706" spans="1:78" ht="15" customHeight="1" x14ac:dyDescent="0.2">
      <c r="A706" s="313" t="str">
        <f t="shared" si="16"/>
        <v>DNV-TRC - 60</v>
      </c>
      <c r="E706" s="358">
        <v>60</v>
      </c>
      <c r="H706" s="359"/>
      <c r="I706" s="359"/>
      <c r="J706" s="359"/>
      <c r="K706" s="359"/>
      <c r="L706" s="359"/>
      <c r="M706" s="359"/>
      <c r="N706" s="359"/>
      <c r="O706" s="359"/>
      <c r="P706" s="359"/>
      <c r="Q706" s="359"/>
      <c r="R706" s="359"/>
      <c r="S706" s="359"/>
      <c r="T706" s="359"/>
      <c r="U706" s="359"/>
      <c r="V706" s="359"/>
      <c r="W706" s="359"/>
      <c r="X706" s="359"/>
      <c r="Y706" s="359"/>
      <c r="Z706" s="359"/>
      <c r="AA706" s="359"/>
      <c r="AB706" s="359"/>
      <c r="AC706" s="359"/>
      <c r="AD706" s="359"/>
      <c r="AE706" s="359"/>
      <c r="AF706" s="359"/>
      <c r="AG706" s="359"/>
      <c r="AH706" s="359"/>
      <c r="AI706" s="359"/>
      <c r="AJ706" s="359"/>
      <c r="AK706" s="359"/>
      <c r="AL706" s="359"/>
      <c r="AM706" s="359"/>
      <c r="AN706" s="359"/>
      <c r="AO706" s="359"/>
      <c r="AP706" s="359"/>
      <c r="AQ706" s="359"/>
      <c r="AR706" s="359"/>
      <c r="AS706" s="359"/>
      <c r="AT706" s="359"/>
      <c r="AU706" s="359"/>
      <c r="AV706" s="359"/>
      <c r="AW706" s="359"/>
      <c r="AX706" s="359"/>
      <c r="AY706" s="359"/>
      <c r="AZ706" s="359"/>
      <c r="BA706" s="359"/>
      <c r="BB706" s="359"/>
      <c r="BC706" s="359"/>
      <c r="BD706" s="359"/>
      <c r="BE706" s="359"/>
      <c r="BF706" s="359"/>
      <c r="BG706" s="359"/>
      <c r="BH706" s="359"/>
      <c r="BI706" s="359"/>
      <c r="BJ706" s="359"/>
      <c r="BK706" s="359"/>
      <c r="BL706" s="359"/>
      <c r="BM706" s="359"/>
      <c r="BN706" s="359"/>
      <c r="BO706" s="359"/>
      <c r="BP706" s="359"/>
      <c r="BQ706" s="359"/>
      <c r="BR706" s="359"/>
      <c r="BS706" s="359"/>
      <c r="BT706" s="359"/>
      <c r="BU706" s="359"/>
      <c r="BV706" s="359"/>
      <c r="BW706" s="359"/>
      <c r="BX706" s="359"/>
      <c r="BY706" s="359"/>
      <c r="BZ706" s="359"/>
    </row>
    <row r="707" spans="1:78" ht="15" customHeight="1" x14ac:dyDescent="0.2">
      <c r="A707" s="313" t="str">
        <f t="shared" si="16"/>
        <v>DNV-TRC - 65</v>
      </c>
      <c r="E707" s="358">
        <v>65</v>
      </c>
      <c r="H707" s="359"/>
      <c r="I707" s="359"/>
      <c r="J707" s="359"/>
      <c r="K707" s="359"/>
      <c r="L707" s="359"/>
      <c r="M707" s="359"/>
      <c r="N707" s="359"/>
      <c r="O707" s="359"/>
      <c r="P707" s="359"/>
      <c r="Q707" s="359"/>
      <c r="R707" s="359"/>
      <c r="S707" s="359"/>
      <c r="T707" s="359"/>
      <c r="U707" s="359"/>
      <c r="V707" s="359"/>
      <c r="W707" s="359"/>
      <c r="X707" s="359"/>
      <c r="Y707" s="359"/>
      <c r="Z707" s="359"/>
      <c r="AA707" s="359"/>
      <c r="AB707" s="359"/>
      <c r="AC707" s="359"/>
      <c r="AD707" s="359"/>
      <c r="AE707" s="359"/>
      <c r="AF707" s="359"/>
      <c r="AG707" s="359"/>
      <c r="AH707" s="359"/>
      <c r="AI707" s="359"/>
      <c r="AJ707" s="359"/>
      <c r="AK707" s="359"/>
      <c r="AL707" s="359"/>
      <c r="AM707" s="359"/>
      <c r="AN707" s="359"/>
      <c r="AO707" s="359"/>
      <c r="AP707" s="359"/>
      <c r="AQ707" s="359"/>
      <c r="AR707" s="359"/>
      <c r="AS707" s="359"/>
      <c r="AT707" s="359"/>
      <c r="AU707" s="359"/>
      <c r="AV707" s="359"/>
      <c r="AW707" s="359"/>
      <c r="AX707" s="359"/>
      <c r="AY707" s="359"/>
      <c r="AZ707" s="359"/>
      <c r="BA707" s="359"/>
      <c r="BB707" s="359"/>
      <c r="BC707" s="359"/>
      <c r="BD707" s="359"/>
      <c r="BE707" s="359"/>
      <c r="BF707" s="359"/>
      <c r="BG707" s="359"/>
      <c r="BH707" s="359"/>
      <c r="BI707" s="359"/>
      <c r="BJ707" s="359"/>
      <c r="BK707" s="359"/>
      <c r="BL707" s="359"/>
      <c r="BM707" s="359"/>
      <c r="BN707" s="359"/>
      <c r="BO707" s="359"/>
      <c r="BP707" s="359"/>
      <c r="BQ707" s="359"/>
      <c r="BR707" s="359"/>
      <c r="BS707" s="359"/>
      <c r="BT707" s="359"/>
      <c r="BU707" s="359"/>
      <c r="BV707" s="359"/>
      <c r="BW707" s="359"/>
      <c r="BX707" s="359"/>
      <c r="BY707" s="359"/>
      <c r="BZ707" s="359"/>
    </row>
    <row r="708" spans="1:78" ht="15" customHeight="1" x14ac:dyDescent="0.2">
      <c r="A708" s="313" t="str">
        <f t="shared" si="16"/>
        <v>DNV-TRC - 70</v>
      </c>
      <c r="E708" s="358">
        <v>70</v>
      </c>
      <c r="H708" s="359"/>
      <c r="I708" s="359"/>
      <c r="J708" s="359"/>
      <c r="K708" s="359"/>
      <c r="L708" s="359"/>
      <c r="M708" s="359"/>
      <c r="N708" s="359"/>
      <c r="O708" s="359"/>
      <c r="P708" s="359"/>
      <c r="Q708" s="359"/>
      <c r="R708" s="359"/>
      <c r="S708" s="359"/>
      <c r="T708" s="359"/>
      <c r="U708" s="359"/>
      <c r="V708" s="359"/>
      <c r="W708" s="359"/>
      <c r="X708" s="359"/>
      <c r="Y708" s="359"/>
      <c r="Z708" s="359"/>
      <c r="AA708" s="359"/>
      <c r="AB708" s="359"/>
      <c r="AC708" s="359"/>
      <c r="AD708" s="359"/>
      <c r="AE708" s="359"/>
      <c r="AF708" s="359"/>
      <c r="AG708" s="359"/>
      <c r="AH708" s="359"/>
      <c r="AI708" s="359"/>
      <c r="AJ708" s="359"/>
      <c r="AK708" s="359"/>
      <c r="AL708" s="359"/>
      <c r="AM708" s="359"/>
      <c r="AN708" s="359"/>
      <c r="AO708" s="359"/>
      <c r="AP708" s="359"/>
      <c r="AQ708" s="359"/>
      <c r="AR708" s="359"/>
      <c r="AS708" s="359"/>
      <c r="AT708" s="359"/>
      <c r="AU708" s="359"/>
      <c r="AV708" s="359"/>
      <c r="AW708" s="359"/>
      <c r="AX708" s="359"/>
      <c r="AY708" s="359"/>
      <c r="AZ708" s="359"/>
      <c r="BA708" s="359"/>
      <c r="BB708" s="359"/>
      <c r="BC708" s="359"/>
      <c r="BD708" s="359"/>
      <c r="BE708" s="359"/>
      <c r="BF708" s="359"/>
      <c r="BG708" s="359"/>
      <c r="BH708" s="359"/>
      <c r="BI708" s="359"/>
      <c r="BJ708" s="359"/>
      <c r="BK708" s="359"/>
      <c r="BL708" s="359"/>
      <c r="BM708" s="359"/>
      <c r="BN708" s="359"/>
      <c r="BO708" s="359"/>
      <c r="BP708" s="359"/>
      <c r="BQ708" s="359"/>
      <c r="BR708" s="359"/>
      <c r="BS708" s="359"/>
      <c r="BT708" s="359"/>
      <c r="BU708" s="359"/>
      <c r="BV708" s="359"/>
      <c r="BW708" s="359"/>
      <c r="BX708" s="359"/>
      <c r="BY708" s="359"/>
      <c r="BZ708" s="359"/>
    </row>
    <row r="709" spans="1:78" ht="15" customHeight="1" x14ac:dyDescent="0.2">
      <c r="A709" s="313" t="str">
        <f t="shared" si="16"/>
        <v>DNV-TRC - 75</v>
      </c>
      <c r="E709" s="358">
        <v>75</v>
      </c>
      <c r="H709" s="359"/>
      <c r="I709" s="359"/>
      <c r="J709" s="359"/>
      <c r="K709" s="359"/>
      <c r="L709" s="359"/>
      <c r="M709" s="359"/>
      <c r="N709" s="359"/>
      <c r="O709" s="359"/>
      <c r="P709" s="359"/>
      <c r="Q709" s="359"/>
      <c r="R709" s="359"/>
      <c r="S709" s="359"/>
      <c r="T709" s="359"/>
      <c r="U709" s="359"/>
      <c r="V709" s="359"/>
      <c r="W709" s="359"/>
      <c r="X709" s="359"/>
      <c r="Y709" s="359"/>
      <c r="Z709" s="359"/>
      <c r="AA709" s="359"/>
      <c r="AB709" s="359"/>
      <c r="AC709" s="359"/>
      <c r="AD709" s="359"/>
      <c r="AE709" s="359"/>
      <c r="AF709" s="359"/>
      <c r="AG709" s="359"/>
      <c r="AH709" s="359"/>
      <c r="AI709" s="359"/>
      <c r="AJ709" s="359"/>
      <c r="AK709" s="359"/>
      <c r="AL709" s="359"/>
      <c r="AM709" s="359"/>
      <c r="AN709" s="359"/>
      <c r="AO709" s="359"/>
      <c r="AP709" s="359"/>
      <c r="AQ709" s="359"/>
      <c r="AR709" s="359"/>
      <c r="AS709" s="359"/>
      <c r="AT709" s="359"/>
      <c r="AU709" s="359"/>
      <c r="AV709" s="359"/>
      <c r="AW709" s="359"/>
      <c r="AX709" s="359"/>
      <c r="AY709" s="359"/>
      <c r="AZ709" s="359"/>
      <c r="BA709" s="359"/>
      <c r="BB709" s="359"/>
      <c r="BC709" s="359"/>
      <c r="BD709" s="359"/>
      <c r="BE709" s="359"/>
      <c r="BF709" s="359"/>
      <c r="BG709" s="359"/>
      <c r="BH709" s="359"/>
      <c r="BI709" s="359"/>
      <c r="BJ709" s="359"/>
      <c r="BK709" s="359"/>
      <c r="BL709" s="359"/>
      <c r="BM709" s="359"/>
      <c r="BN709" s="359"/>
      <c r="BO709" s="359"/>
      <c r="BP709" s="359"/>
      <c r="BQ709" s="359"/>
      <c r="BR709" s="359"/>
      <c r="BS709" s="359"/>
      <c r="BT709" s="359"/>
      <c r="BU709" s="359"/>
      <c r="BV709" s="359"/>
      <c r="BW709" s="359"/>
      <c r="BX709" s="359"/>
      <c r="BY709" s="359"/>
      <c r="BZ709" s="359"/>
    </row>
    <row r="710" spans="1:78" ht="15" customHeight="1" x14ac:dyDescent="0.2">
      <c r="A710" s="313" t="str">
        <f t="shared" si="16"/>
        <v>DNV-TRC - 80</v>
      </c>
      <c r="E710" s="358">
        <v>80</v>
      </c>
      <c r="H710" s="359"/>
      <c r="I710" s="359"/>
      <c r="J710" s="359"/>
      <c r="K710" s="359"/>
      <c r="L710" s="359"/>
      <c r="M710" s="359"/>
      <c r="N710" s="359"/>
      <c r="O710" s="359"/>
      <c r="P710" s="359"/>
      <c r="Q710" s="359"/>
      <c r="R710" s="359"/>
      <c r="S710" s="359"/>
      <c r="T710" s="359"/>
      <c r="U710" s="359"/>
      <c r="V710" s="359"/>
      <c r="W710" s="359"/>
      <c r="X710" s="359"/>
      <c r="Y710" s="359"/>
      <c r="Z710" s="359"/>
      <c r="AA710" s="359"/>
      <c r="AB710" s="359"/>
      <c r="AC710" s="359"/>
      <c r="AD710" s="359"/>
      <c r="AE710" s="359"/>
      <c r="AF710" s="359"/>
      <c r="AG710" s="359"/>
      <c r="AH710" s="359"/>
      <c r="AI710" s="359"/>
      <c r="AJ710" s="359"/>
      <c r="AK710" s="359"/>
      <c r="AL710" s="359"/>
      <c r="AM710" s="359"/>
      <c r="AN710" s="359"/>
      <c r="AO710" s="359"/>
      <c r="AP710" s="359"/>
      <c r="AQ710" s="359"/>
      <c r="AR710" s="359"/>
      <c r="AS710" s="359"/>
      <c r="AT710" s="359"/>
      <c r="AU710" s="359"/>
      <c r="AV710" s="359"/>
      <c r="AW710" s="359"/>
      <c r="AX710" s="359"/>
      <c r="AY710" s="359"/>
      <c r="AZ710" s="359"/>
      <c r="BA710" s="359"/>
      <c r="BB710" s="359"/>
      <c r="BC710" s="359"/>
      <c r="BD710" s="359"/>
      <c r="BE710" s="359"/>
      <c r="BF710" s="359"/>
      <c r="BG710" s="359"/>
      <c r="BH710" s="359"/>
      <c r="BI710" s="359"/>
      <c r="BJ710" s="359"/>
      <c r="BK710" s="359"/>
      <c r="BL710" s="359"/>
      <c r="BM710" s="359"/>
      <c r="BN710" s="359"/>
      <c r="BO710" s="359"/>
      <c r="BP710" s="359"/>
      <c r="BQ710" s="359"/>
      <c r="BR710" s="359"/>
      <c r="BS710" s="359"/>
      <c r="BT710" s="359"/>
      <c r="BU710" s="359"/>
      <c r="BV710" s="359"/>
      <c r="BW710" s="359"/>
      <c r="BX710" s="359"/>
      <c r="BY710" s="359"/>
      <c r="BZ710" s="359"/>
    </row>
    <row r="711" spans="1:78" ht="15" customHeight="1" x14ac:dyDescent="0.2">
      <c r="A711" s="313" t="str">
        <f t="shared" si="16"/>
        <v>DNV-TRC - 85</v>
      </c>
      <c r="E711" s="358">
        <v>85</v>
      </c>
      <c r="H711" s="359"/>
      <c r="I711" s="359"/>
      <c r="J711" s="359"/>
      <c r="K711" s="359"/>
      <c r="L711" s="359"/>
      <c r="M711" s="359"/>
      <c r="N711" s="359"/>
      <c r="O711" s="359"/>
      <c r="P711" s="359"/>
      <c r="Q711" s="359"/>
      <c r="R711" s="359"/>
      <c r="S711" s="359"/>
      <c r="T711" s="359"/>
      <c r="U711" s="359"/>
      <c r="V711" s="359"/>
      <c r="W711" s="359"/>
      <c r="X711" s="359"/>
      <c r="Y711" s="359"/>
      <c r="Z711" s="359"/>
      <c r="AA711" s="359"/>
      <c r="AB711" s="359"/>
      <c r="AC711" s="359"/>
      <c r="AD711" s="359"/>
      <c r="AE711" s="359"/>
      <c r="AF711" s="359"/>
      <c r="AG711" s="359"/>
      <c r="AH711" s="359"/>
      <c r="AI711" s="359"/>
      <c r="AJ711" s="359"/>
      <c r="AK711" s="359"/>
      <c r="AL711" s="359"/>
      <c r="AM711" s="359"/>
      <c r="AN711" s="359"/>
      <c r="AO711" s="359"/>
      <c r="AP711" s="359"/>
      <c r="AQ711" s="359"/>
      <c r="AR711" s="359"/>
      <c r="AS711" s="359"/>
      <c r="AT711" s="359"/>
      <c r="AU711" s="359"/>
      <c r="AV711" s="359"/>
      <c r="AW711" s="359"/>
      <c r="AX711" s="359"/>
      <c r="AY711" s="359"/>
      <c r="AZ711" s="359"/>
      <c r="BA711" s="359"/>
      <c r="BB711" s="359"/>
      <c r="BC711" s="359"/>
      <c r="BD711" s="359"/>
      <c r="BE711" s="359"/>
      <c r="BF711" s="359"/>
      <c r="BG711" s="359"/>
      <c r="BH711" s="359"/>
      <c r="BI711" s="359"/>
      <c r="BJ711" s="359"/>
      <c r="BK711" s="359"/>
      <c r="BL711" s="359"/>
      <c r="BM711" s="359"/>
      <c r="BN711" s="359"/>
      <c r="BO711" s="359"/>
      <c r="BP711" s="359"/>
      <c r="BQ711" s="359"/>
      <c r="BR711" s="359"/>
      <c r="BS711" s="359"/>
      <c r="BT711" s="359"/>
      <c r="BU711" s="359"/>
      <c r="BV711" s="359"/>
      <c r="BW711" s="359"/>
      <c r="BX711" s="359"/>
      <c r="BY711" s="359"/>
      <c r="BZ711" s="359"/>
    </row>
    <row r="712" spans="1:78" ht="15" customHeight="1" x14ac:dyDescent="0.2">
      <c r="A712" s="313" t="str">
        <f t="shared" si="16"/>
        <v>DNV-TRC - 90</v>
      </c>
      <c r="E712" s="358">
        <v>90</v>
      </c>
      <c r="H712" s="359"/>
      <c r="I712" s="359"/>
      <c r="J712" s="359"/>
      <c r="K712" s="359"/>
      <c r="L712" s="359"/>
      <c r="M712" s="359"/>
      <c r="N712" s="359"/>
      <c r="O712" s="359"/>
      <c r="P712" s="359"/>
      <c r="Q712" s="359"/>
      <c r="R712" s="359"/>
      <c r="S712" s="359"/>
      <c r="T712" s="359"/>
      <c r="U712" s="359"/>
      <c r="V712" s="359"/>
      <c r="W712" s="359"/>
      <c r="X712" s="359"/>
      <c r="Y712" s="359"/>
      <c r="Z712" s="359"/>
      <c r="AA712" s="359"/>
      <c r="AB712" s="359"/>
      <c r="AC712" s="359"/>
      <c r="AD712" s="359"/>
      <c r="AE712" s="359"/>
      <c r="AF712" s="359"/>
      <c r="AG712" s="359"/>
      <c r="AH712" s="359"/>
      <c r="AI712" s="359"/>
      <c r="AJ712" s="359"/>
      <c r="AK712" s="359"/>
      <c r="AL712" s="359"/>
      <c r="AM712" s="359"/>
      <c r="AN712" s="359"/>
      <c r="AO712" s="359"/>
      <c r="AP712" s="359"/>
      <c r="AQ712" s="359"/>
      <c r="AR712" s="359"/>
      <c r="AS712" s="359"/>
      <c r="AT712" s="359"/>
      <c r="AU712" s="359"/>
      <c r="AV712" s="359"/>
      <c r="AW712" s="359"/>
      <c r="AX712" s="359"/>
      <c r="AY712" s="359"/>
      <c r="AZ712" s="359"/>
      <c r="BA712" s="359"/>
      <c r="BB712" s="359"/>
      <c r="BC712" s="359"/>
      <c r="BD712" s="359"/>
      <c r="BE712" s="359"/>
      <c r="BF712" s="359"/>
      <c r="BG712" s="359"/>
      <c r="BH712" s="359"/>
      <c r="BI712" s="359"/>
      <c r="BJ712" s="359"/>
      <c r="BK712" s="359"/>
      <c r="BL712" s="359"/>
      <c r="BM712" s="359"/>
      <c r="BN712" s="359"/>
      <c r="BO712" s="359"/>
      <c r="BP712" s="359"/>
      <c r="BQ712" s="359"/>
      <c r="BR712" s="359"/>
      <c r="BS712" s="359"/>
      <c r="BT712" s="359"/>
      <c r="BU712" s="359"/>
      <c r="BV712" s="359"/>
      <c r="BW712" s="359"/>
      <c r="BX712" s="359"/>
      <c r="BY712" s="359"/>
      <c r="BZ712" s="359"/>
    </row>
    <row r="713" spans="1:78" ht="15" customHeight="1" x14ac:dyDescent="0.2">
      <c r="A713" s="313" t="str">
        <f t="shared" si="16"/>
        <v>DNV-TRC - 95</v>
      </c>
      <c r="E713" s="358">
        <v>95</v>
      </c>
      <c r="H713" s="359"/>
      <c r="I713" s="359"/>
      <c r="J713" s="359"/>
      <c r="K713" s="359"/>
      <c r="L713" s="359"/>
      <c r="M713" s="359"/>
      <c r="N713" s="359"/>
      <c r="O713" s="359"/>
      <c r="P713" s="359"/>
      <c r="Q713" s="359"/>
      <c r="R713" s="359"/>
      <c r="S713" s="359"/>
      <c r="T713" s="359"/>
      <c r="U713" s="359"/>
      <c r="V713" s="359"/>
      <c r="W713" s="359"/>
      <c r="X713" s="359"/>
      <c r="Y713" s="359"/>
      <c r="Z713" s="359"/>
      <c r="AA713" s="359"/>
      <c r="AB713" s="359"/>
      <c r="AC713" s="359"/>
      <c r="AD713" s="359"/>
      <c r="AE713" s="359"/>
      <c r="AF713" s="359"/>
      <c r="AG713" s="359"/>
      <c r="AH713" s="359"/>
      <c r="AI713" s="359"/>
      <c r="AJ713" s="359"/>
      <c r="AK713" s="359"/>
      <c r="AL713" s="359"/>
      <c r="AM713" s="359"/>
      <c r="AN713" s="359"/>
      <c r="AO713" s="359"/>
      <c r="AP713" s="359"/>
      <c r="AQ713" s="359"/>
      <c r="AR713" s="359"/>
      <c r="AS713" s="359"/>
      <c r="AT713" s="359"/>
      <c r="AU713" s="359"/>
      <c r="AV713" s="359"/>
      <c r="AW713" s="359"/>
      <c r="AX713" s="359"/>
      <c r="AY713" s="359"/>
      <c r="AZ713" s="359"/>
      <c r="BA713" s="359"/>
      <c r="BB713" s="359"/>
      <c r="BC713" s="359"/>
      <c r="BD713" s="359"/>
      <c r="BE713" s="359"/>
      <c r="BF713" s="359"/>
      <c r="BG713" s="359"/>
      <c r="BH713" s="359"/>
      <c r="BI713" s="359"/>
      <c r="BJ713" s="359"/>
      <c r="BK713" s="359"/>
      <c r="BL713" s="359"/>
      <c r="BM713" s="359"/>
      <c r="BN713" s="359"/>
      <c r="BO713" s="359"/>
      <c r="BP713" s="359"/>
      <c r="BQ713" s="359"/>
      <c r="BR713" s="359"/>
      <c r="BS713" s="359"/>
      <c r="BT713" s="359"/>
      <c r="BU713" s="359"/>
      <c r="BV713" s="359"/>
      <c r="BW713" s="359"/>
      <c r="BX713" s="359"/>
      <c r="BY713" s="359"/>
      <c r="BZ713" s="359"/>
    </row>
    <row r="714" spans="1:78" ht="15" customHeight="1" x14ac:dyDescent="0.2">
      <c r="A714" s="313" t="str">
        <f t="shared" si="16"/>
        <v>DNV-TRC - 100</v>
      </c>
      <c r="E714" s="358">
        <v>100</v>
      </c>
      <c r="H714" s="359"/>
      <c r="I714" s="359"/>
      <c r="J714" s="359"/>
      <c r="K714" s="359"/>
      <c r="L714" s="359"/>
      <c r="M714" s="359"/>
      <c r="N714" s="359"/>
      <c r="O714" s="359"/>
      <c r="P714" s="359"/>
      <c r="Q714" s="359"/>
      <c r="R714" s="359"/>
      <c r="S714" s="359"/>
      <c r="T714" s="359"/>
      <c r="U714" s="359"/>
      <c r="V714" s="359"/>
      <c r="W714" s="359"/>
      <c r="X714" s="359"/>
      <c r="Y714" s="359"/>
      <c r="Z714" s="359"/>
      <c r="AA714" s="359"/>
      <c r="AB714" s="359"/>
      <c r="AC714" s="359"/>
      <c r="AD714" s="359"/>
      <c r="AE714" s="359"/>
      <c r="AF714" s="359"/>
      <c r="AG714" s="359"/>
      <c r="AH714" s="359"/>
      <c r="AI714" s="359"/>
      <c r="AJ714" s="359"/>
      <c r="AK714" s="359"/>
      <c r="AL714" s="359"/>
      <c r="AM714" s="359"/>
      <c r="AN714" s="359"/>
      <c r="AO714" s="359"/>
      <c r="AP714" s="359"/>
      <c r="AQ714" s="359"/>
      <c r="AR714" s="359"/>
      <c r="AS714" s="359"/>
      <c r="AT714" s="359"/>
      <c r="AU714" s="359"/>
      <c r="AV714" s="359"/>
      <c r="AW714" s="359"/>
      <c r="AX714" s="359"/>
      <c r="AY714" s="359"/>
      <c r="AZ714" s="359"/>
      <c r="BA714" s="359"/>
      <c r="BB714" s="359"/>
      <c r="BC714" s="359"/>
      <c r="BD714" s="359"/>
      <c r="BE714" s="359"/>
      <c r="BF714" s="359"/>
      <c r="BG714" s="359"/>
      <c r="BH714" s="359"/>
      <c r="BI714" s="359"/>
      <c r="BJ714" s="359"/>
      <c r="BK714" s="359"/>
      <c r="BL714" s="359"/>
      <c r="BM714" s="359"/>
      <c r="BN714" s="359"/>
      <c r="BO714" s="359"/>
      <c r="BP714" s="359"/>
      <c r="BQ714" s="359"/>
      <c r="BR714" s="359"/>
      <c r="BS714" s="359"/>
      <c r="BT714" s="359"/>
      <c r="BU714" s="359"/>
      <c r="BV714" s="359"/>
      <c r="BW714" s="359"/>
      <c r="BX714" s="359"/>
      <c r="BY714" s="359"/>
      <c r="BZ714" s="359"/>
    </row>
    <row r="715" spans="1:78" ht="15" customHeight="1" x14ac:dyDescent="0.2">
      <c r="A715" s="313"/>
      <c r="E715" s="358"/>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2"/>
      <c r="AD715" s="322"/>
      <c r="AE715" s="322"/>
      <c r="AF715" s="322"/>
      <c r="AG715" s="322"/>
      <c r="AH715" s="322"/>
      <c r="AI715" s="322"/>
      <c r="AJ715" s="322"/>
      <c r="AK715" s="322"/>
      <c r="AL715" s="322"/>
      <c r="AM715" s="322"/>
      <c r="AN715" s="322"/>
      <c r="AO715" s="322"/>
      <c r="AP715" s="322"/>
      <c r="AQ715" s="322"/>
      <c r="AR715" s="322"/>
      <c r="AS715" s="322"/>
      <c r="AT715" s="322"/>
      <c r="AU715" s="322"/>
      <c r="AV715" s="322"/>
      <c r="AW715" s="322"/>
      <c r="AX715" s="322"/>
      <c r="AY715" s="322"/>
      <c r="AZ715" s="322"/>
      <c r="BA715" s="322"/>
      <c r="BB715" s="322"/>
      <c r="BC715" s="322"/>
      <c r="BD715" s="322"/>
      <c r="BE715" s="322"/>
      <c r="BF715" s="322"/>
      <c r="BG715" s="322"/>
      <c r="BH715" s="322"/>
      <c r="BI715" s="322"/>
      <c r="BJ715" s="322"/>
      <c r="BK715" s="322"/>
      <c r="BL715" s="322"/>
      <c r="BM715" s="322"/>
      <c r="BN715" s="322"/>
      <c r="BO715" s="322"/>
      <c r="BP715" s="322"/>
      <c r="BQ715" s="322"/>
      <c r="BR715" s="322"/>
      <c r="BS715" s="322"/>
      <c r="BT715" s="322"/>
      <c r="BU715" s="322"/>
      <c r="BV715" s="322"/>
      <c r="BW715" s="322"/>
      <c r="BX715" s="322"/>
      <c r="BY715" s="322"/>
      <c r="BZ715" s="322"/>
    </row>
    <row r="716" spans="1:78" ht="15" customHeight="1" x14ac:dyDescent="0.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2"/>
      <c r="AD716" s="322"/>
      <c r="AE716" s="322"/>
      <c r="AF716" s="322"/>
      <c r="AG716" s="322"/>
      <c r="AH716" s="322"/>
      <c r="AI716" s="322"/>
      <c r="AJ716" s="322"/>
      <c r="AK716" s="322"/>
      <c r="AL716" s="322"/>
      <c r="AM716" s="322"/>
      <c r="AN716" s="322"/>
      <c r="AO716" s="322"/>
      <c r="AP716" s="322"/>
      <c r="AQ716" s="322"/>
      <c r="AR716" s="322"/>
      <c r="AS716" s="322"/>
      <c r="AT716" s="322"/>
      <c r="AU716" s="322"/>
      <c r="AV716" s="322"/>
      <c r="AW716" s="322"/>
      <c r="AX716" s="322"/>
      <c r="AY716" s="322"/>
      <c r="AZ716" s="322"/>
      <c r="BA716" s="322"/>
      <c r="BB716" s="322"/>
      <c r="BC716" s="322"/>
      <c r="BD716" s="322"/>
      <c r="BE716" s="322"/>
      <c r="BF716" s="322"/>
      <c r="BG716" s="322"/>
      <c r="BH716" s="322"/>
      <c r="BI716" s="322"/>
      <c r="BJ716" s="322"/>
      <c r="BK716" s="322"/>
      <c r="BL716" s="322"/>
      <c r="BM716" s="322"/>
      <c r="BN716" s="322"/>
      <c r="BO716" s="322"/>
      <c r="BP716" s="322"/>
      <c r="BQ716" s="322"/>
      <c r="BR716" s="322"/>
      <c r="BS716" s="322"/>
      <c r="BT716" s="322"/>
      <c r="BU716" s="322"/>
      <c r="BV716" s="322"/>
      <c r="BW716" s="322"/>
      <c r="BX716" s="322"/>
      <c r="BY716" s="322"/>
      <c r="BZ716" s="322"/>
    </row>
    <row r="717" spans="1:78" ht="15" customHeight="1" x14ac:dyDescent="0.2">
      <c r="A717" s="315"/>
      <c r="B717" s="315" t="s">
        <v>857</v>
      </c>
      <c r="C717" s="314"/>
      <c r="D717" s="315"/>
      <c r="E717" s="314"/>
      <c r="F717" s="314"/>
      <c r="G717" s="314"/>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2"/>
      <c r="AD717" s="322"/>
      <c r="AE717" s="322"/>
      <c r="AF717" s="322"/>
      <c r="AG717" s="322"/>
      <c r="AH717" s="322"/>
      <c r="AI717" s="322"/>
      <c r="AJ717" s="322"/>
      <c r="AK717" s="322"/>
      <c r="AL717" s="322"/>
      <c r="AM717" s="322"/>
      <c r="AN717" s="322"/>
      <c r="AO717" s="322"/>
      <c r="AP717" s="322"/>
      <c r="AQ717" s="322"/>
      <c r="AR717" s="322"/>
      <c r="AS717" s="322"/>
      <c r="AT717" s="322"/>
      <c r="AU717" s="322"/>
      <c r="AV717" s="322"/>
      <c r="AW717" s="322"/>
      <c r="AX717" s="322"/>
      <c r="AY717" s="322"/>
      <c r="AZ717" s="322"/>
      <c r="BA717" s="322"/>
      <c r="BB717" s="322"/>
      <c r="BC717" s="322"/>
      <c r="BD717" s="322"/>
      <c r="BE717" s="322"/>
      <c r="BF717" s="322"/>
      <c r="BG717" s="322"/>
      <c r="BH717" s="322"/>
      <c r="BI717" s="322"/>
      <c r="BJ717" s="322"/>
      <c r="BK717" s="322"/>
      <c r="BL717" s="322"/>
      <c r="BM717" s="322"/>
      <c r="BN717" s="322"/>
      <c r="BO717" s="322"/>
      <c r="BP717" s="322"/>
      <c r="BQ717" s="322"/>
      <c r="BR717" s="322"/>
      <c r="BS717" s="322"/>
      <c r="BT717" s="322"/>
      <c r="BU717" s="322"/>
      <c r="BV717" s="322"/>
      <c r="BW717" s="322"/>
      <c r="BX717" s="322"/>
      <c r="BY717" s="322"/>
      <c r="BZ717" s="322"/>
    </row>
    <row r="718" spans="1:78" ht="15" customHeight="1" x14ac:dyDescent="0.2">
      <c r="A718" s="313" t="str">
        <f t="shared" ref="A718:A752" si="17">CONCATENATE("DNV-TRCA - ",E718)</f>
        <v>DNV-TRCA - 55</v>
      </c>
      <c r="E718" s="358">
        <v>55</v>
      </c>
      <c r="H718" s="359"/>
      <c r="I718" s="359"/>
      <c r="J718" s="359"/>
      <c r="K718" s="359"/>
      <c r="L718" s="359"/>
      <c r="M718" s="359"/>
      <c r="N718" s="359"/>
      <c r="O718" s="359"/>
      <c r="P718" s="359"/>
      <c r="Q718" s="359"/>
      <c r="R718" s="359"/>
      <c r="S718" s="359"/>
      <c r="T718" s="359"/>
      <c r="U718" s="359"/>
      <c r="V718" s="359"/>
      <c r="W718" s="359"/>
      <c r="X718" s="359"/>
      <c r="Y718" s="359"/>
      <c r="Z718" s="359"/>
      <c r="AA718" s="359"/>
      <c r="AB718" s="359"/>
      <c r="AC718" s="359"/>
      <c r="AD718" s="359"/>
      <c r="AE718" s="359"/>
      <c r="AF718" s="359"/>
      <c r="AG718" s="359"/>
      <c r="AH718" s="359"/>
      <c r="AI718" s="359"/>
      <c r="AJ718" s="359"/>
      <c r="AK718" s="359"/>
      <c r="AL718" s="359"/>
      <c r="AM718" s="359"/>
      <c r="AN718" s="359"/>
      <c r="AO718" s="359"/>
      <c r="AP718" s="359"/>
      <c r="AQ718" s="359"/>
      <c r="AR718" s="359"/>
      <c r="AS718" s="359"/>
      <c r="AT718" s="359"/>
      <c r="AU718" s="359"/>
      <c r="AV718" s="359"/>
      <c r="AW718" s="359"/>
      <c r="AX718" s="359"/>
      <c r="AY718" s="359"/>
      <c r="AZ718" s="359"/>
      <c r="BA718" s="359"/>
      <c r="BB718" s="359"/>
      <c r="BC718" s="359"/>
      <c r="BD718" s="359"/>
      <c r="BE718" s="359"/>
      <c r="BF718" s="359"/>
      <c r="BG718" s="359"/>
      <c r="BH718" s="359"/>
      <c r="BI718" s="359"/>
      <c r="BJ718" s="359"/>
      <c r="BK718" s="359"/>
      <c r="BL718" s="359"/>
      <c r="BM718" s="359"/>
      <c r="BN718" s="359"/>
      <c r="BO718" s="359"/>
      <c r="BP718" s="359"/>
      <c r="BQ718" s="359"/>
      <c r="BR718" s="359"/>
      <c r="BS718" s="359"/>
      <c r="BT718" s="359"/>
      <c r="BU718" s="359"/>
      <c r="BV718" s="359"/>
      <c r="BW718" s="359"/>
      <c r="BX718" s="359"/>
      <c r="BY718" s="359"/>
      <c r="BZ718" s="359"/>
    </row>
    <row r="719" spans="1:78" ht="15" customHeight="1" x14ac:dyDescent="0.2">
      <c r="A719" s="313" t="str">
        <f t="shared" si="17"/>
        <v>DNV-TRCA - 60</v>
      </c>
      <c r="E719" s="358">
        <v>60</v>
      </c>
      <c r="H719" s="359"/>
      <c r="I719" s="359"/>
      <c r="J719" s="359"/>
      <c r="K719" s="359"/>
      <c r="L719" s="359"/>
      <c r="M719" s="359"/>
      <c r="N719" s="359"/>
      <c r="O719" s="359"/>
      <c r="P719" s="359"/>
      <c r="Q719" s="359"/>
      <c r="R719" s="359"/>
      <c r="S719" s="359"/>
      <c r="T719" s="359"/>
      <c r="U719" s="359"/>
      <c r="V719" s="359"/>
      <c r="W719" s="359"/>
      <c r="X719" s="359"/>
      <c r="Y719" s="359"/>
      <c r="Z719" s="359"/>
      <c r="AA719" s="359"/>
      <c r="AB719" s="359"/>
      <c r="AC719" s="359"/>
      <c r="AD719" s="359"/>
      <c r="AE719" s="359"/>
      <c r="AF719" s="359"/>
      <c r="AG719" s="359"/>
      <c r="AH719" s="359"/>
      <c r="AI719" s="359"/>
      <c r="AJ719" s="359"/>
      <c r="AK719" s="359"/>
      <c r="AL719" s="359"/>
      <c r="AM719" s="359"/>
      <c r="AN719" s="359"/>
      <c r="AO719" s="359"/>
      <c r="AP719" s="359"/>
      <c r="AQ719" s="359"/>
      <c r="AR719" s="359"/>
      <c r="AS719" s="359"/>
      <c r="AT719" s="359"/>
      <c r="AU719" s="359"/>
      <c r="AV719" s="359"/>
      <c r="AW719" s="359"/>
      <c r="AX719" s="359"/>
      <c r="AY719" s="359"/>
      <c r="AZ719" s="359"/>
      <c r="BA719" s="359"/>
      <c r="BB719" s="359"/>
      <c r="BC719" s="359"/>
      <c r="BD719" s="359"/>
      <c r="BE719" s="359"/>
      <c r="BF719" s="359"/>
      <c r="BG719" s="359"/>
      <c r="BH719" s="359"/>
      <c r="BI719" s="359"/>
      <c r="BJ719" s="359"/>
      <c r="BK719" s="359"/>
      <c r="BL719" s="359"/>
      <c r="BM719" s="359"/>
      <c r="BN719" s="359"/>
      <c r="BO719" s="359"/>
      <c r="BP719" s="359"/>
      <c r="BQ719" s="359"/>
      <c r="BR719" s="359"/>
      <c r="BS719" s="359"/>
      <c r="BT719" s="359"/>
      <c r="BU719" s="359"/>
      <c r="BV719" s="359"/>
      <c r="BW719" s="359"/>
      <c r="BX719" s="359"/>
      <c r="BY719" s="359"/>
      <c r="BZ719" s="359"/>
    </row>
    <row r="720" spans="1:78" ht="15" customHeight="1" x14ac:dyDescent="0.2">
      <c r="A720" s="313" t="str">
        <f t="shared" si="17"/>
        <v>DNV-TRCA - 65</v>
      </c>
      <c r="E720" s="358">
        <v>65</v>
      </c>
      <c r="H720" s="359"/>
      <c r="I720" s="359"/>
      <c r="J720" s="359"/>
      <c r="K720" s="359"/>
      <c r="L720" s="359"/>
      <c r="M720" s="359"/>
      <c r="N720" s="359"/>
      <c r="O720" s="359"/>
      <c r="P720" s="359"/>
      <c r="Q720" s="359"/>
      <c r="R720" s="359"/>
      <c r="S720" s="359"/>
      <c r="T720" s="359"/>
      <c r="U720" s="359"/>
      <c r="V720" s="359"/>
      <c r="W720" s="359"/>
      <c r="X720" s="359"/>
      <c r="Y720" s="359"/>
      <c r="Z720" s="359"/>
      <c r="AA720" s="359"/>
      <c r="AB720" s="359"/>
      <c r="AC720" s="359"/>
      <c r="AD720" s="359"/>
      <c r="AE720" s="359"/>
      <c r="AF720" s="359"/>
      <c r="AG720" s="359"/>
      <c r="AH720" s="359"/>
      <c r="AI720" s="359"/>
      <c r="AJ720" s="359"/>
      <c r="AK720" s="359"/>
      <c r="AL720" s="359"/>
      <c r="AM720" s="359"/>
      <c r="AN720" s="359"/>
      <c r="AO720" s="359"/>
      <c r="AP720" s="359"/>
      <c r="AQ720" s="359"/>
      <c r="AR720" s="359"/>
      <c r="AS720" s="359"/>
      <c r="AT720" s="359"/>
      <c r="AU720" s="359"/>
      <c r="AV720" s="359"/>
      <c r="AW720" s="359"/>
      <c r="AX720" s="359"/>
      <c r="AY720" s="359"/>
      <c r="AZ720" s="359"/>
      <c r="BA720" s="359"/>
      <c r="BB720" s="359"/>
      <c r="BC720" s="359"/>
      <c r="BD720" s="359"/>
      <c r="BE720" s="359"/>
      <c r="BF720" s="359"/>
      <c r="BG720" s="359"/>
      <c r="BH720" s="359"/>
      <c r="BI720" s="359"/>
      <c r="BJ720" s="359"/>
      <c r="BK720" s="359"/>
      <c r="BL720" s="359"/>
      <c r="BM720" s="359"/>
      <c r="BN720" s="359"/>
      <c r="BO720" s="359"/>
      <c r="BP720" s="359"/>
      <c r="BQ720" s="359"/>
      <c r="BR720" s="359"/>
      <c r="BS720" s="359"/>
      <c r="BT720" s="359"/>
      <c r="BU720" s="359"/>
      <c r="BV720" s="359"/>
      <c r="BW720" s="359"/>
      <c r="BX720" s="359"/>
      <c r="BY720" s="359"/>
      <c r="BZ720" s="359"/>
    </row>
    <row r="721" spans="1:78" ht="15" customHeight="1" x14ac:dyDescent="0.2">
      <c r="A721" s="313" t="str">
        <f t="shared" si="17"/>
        <v>DNV-TRCA - 70</v>
      </c>
      <c r="E721" s="358">
        <v>70</v>
      </c>
      <c r="H721" s="359"/>
      <c r="I721" s="359"/>
      <c r="J721" s="359"/>
      <c r="K721" s="359"/>
      <c r="L721" s="359"/>
      <c r="M721" s="359"/>
      <c r="N721" s="359"/>
      <c r="O721" s="359"/>
      <c r="P721" s="359"/>
      <c r="Q721" s="359"/>
      <c r="R721" s="359"/>
      <c r="S721" s="359"/>
      <c r="T721" s="359"/>
      <c r="U721" s="359"/>
      <c r="V721" s="359"/>
      <c r="W721" s="359"/>
      <c r="X721" s="359"/>
      <c r="Y721" s="359"/>
      <c r="Z721" s="359"/>
      <c r="AA721" s="359"/>
      <c r="AB721" s="359"/>
      <c r="AC721" s="359"/>
      <c r="AD721" s="359"/>
      <c r="AE721" s="359"/>
      <c r="AF721" s="359"/>
      <c r="AG721" s="359"/>
      <c r="AH721" s="359"/>
      <c r="AI721" s="359"/>
      <c r="AJ721" s="359"/>
      <c r="AK721" s="359"/>
      <c r="AL721" s="359"/>
      <c r="AM721" s="359"/>
      <c r="AN721" s="359"/>
      <c r="AO721" s="359"/>
      <c r="AP721" s="359"/>
      <c r="AQ721" s="359"/>
      <c r="AR721" s="359"/>
      <c r="AS721" s="359"/>
      <c r="AT721" s="359"/>
      <c r="AU721" s="359"/>
      <c r="AV721" s="359"/>
      <c r="AW721" s="359"/>
      <c r="AX721" s="359"/>
      <c r="AY721" s="359"/>
      <c r="AZ721" s="359"/>
      <c r="BA721" s="359"/>
      <c r="BB721" s="359"/>
      <c r="BC721" s="359"/>
      <c r="BD721" s="359"/>
      <c r="BE721" s="359"/>
      <c r="BF721" s="359"/>
      <c r="BG721" s="359"/>
      <c r="BH721" s="359"/>
      <c r="BI721" s="359"/>
      <c r="BJ721" s="359"/>
      <c r="BK721" s="359"/>
      <c r="BL721" s="359"/>
      <c r="BM721" s="359"/>
      <c r="BN721" s="359"/>
      <c r="BO721" s="359"/>
      <c r="BP721" s="359"/>
      <c r="BQ721" s="359"/>
      <c r="BR721" s="359"/>
      <c r="BS721" s="359"/>
      <c r="BT721" s="359"/>
      <c r="BU721" s="359"/>
      <c r="BV721" s="359"/>
      <c r="BW721" s="359"/>
      <c r="BX721" s="359"/>
      <c r="BY721" s="359"/>
      <c r="BZ721" s="359"/>
    </row>
    <row r="722" spans="1:78" ht="15" customHeight="1" x14ac:dyDescent="0.2">
      <c r="A722" s="313" t="str">
        <f t="shared" si="17"/>
        <v>DNV-TRCA - 75</v>
      </c>
      <c r="E722" s="358">
        <v>75</v>
      </c>
      <c r="H722" s="359"/>
      <c r="I722" s="359"/>
      <c r="J722" s="359"/>
      <c r="K722" s="359"/>
      <c r="L722" s="359"/>
      <c r="M722" s="359"/>
      <c r="N722" s="359"/>
      <c r="O722" s="359"/>
      <c r="P722" s="359"/>
      <c r="Q722" s="359"/>
      <c r="R722" s="359"/>
      <c r="S722" s="359"/>
      <c r="T722" s="359"/>
      <c r="U722" s="359"/>
      <c r="V722" s="359"/>
      <c r="W722" s="359"/>
      <c r="X722" s="359"/>
      <c r="Y722" s="359"/>
      <c r="Z722" s="359"/>
      <c r="AA722" s="359"/>
      <c r="AB722" s="359"/>
      <c r="AC722" s="359"/>
      <c r="AD722" s="359"/>
      <c r="AE722" s="359"/>
      <c r="AF722" s="359"/>
      <c r="AG722" s="359"/>
      <c r="AH722" s="359"/>
      <c r="AI722" s="359"/>
      <c r="AJ722" s="359"/>
      <c r="AK722" s="359"/>
      <c r="AL722" s="359"/>
      <c r="AM722" s="359"/>
      <c r="AN722" s="359"/>
      <c r="AO722" s="359"/>
      <c r="AP722" s="359"/>
      <c r="AQ722" s="359"/>
      <c r="AR722" s="359"/>
      <c r="AS722" s="359"/>
      <c r="AT722" s="359"/>
      <c r="AU722" s="359"/>
      <c r="AV722" s="359"/>
      <c r="AW722" s="359"/>
      <c r="AX722" s="359"/>
      <c r="AY722" s="359"/>
      <c r="AZ722" s="359"/>
      <c r="BA722" s="359"/>
      <c r="BB722" s="359"/>
      <c r="BC722" s="359"/>
      <c r="BD722" s="359"/>
      <c r="BE722" s="359"/>
      <c r="BF722" s="359"/>
      <c r="BG722" s="359"/>
      <c r="BH722" s="359"/>
      <c r="BI722" s="359"/>
      <c r="BJ722" s="359"/>
      <c r="BK722" s="359"/>
      <c r="BL722" s="359"/>
      <c r="BM722" s="359"/>
      <c r="BN722" s="359"/>
      <c r="BO722" s="359"/>
      <c r="BP722" s="359"/>
      <c r="BQ722" s="359"/>
      <c r="BR722" s="359"/>
      <c r="BS722" s="359"/>
      <c r="BT722" s="359"/>
      <c r="BU722" s="359"/>
      <c r="BV722" s="359"/>
      <c r="BW722" s="359"/>
      <c r="BX722" s="359"/>
      <c r="BY722" s="359"/>
      <c r="BZ722" s="359"/>
    </row>
    <row r="723" spans="1:78" ht="15" customHeight="1" x14ac:dyDescent="0.2">
      <c r="A723" s="313" t="str">
        <f t="shared" si="17"/>
        <v>DNV-TRCA - 80</v>
      </c>
      <c r="E723" s="358">
        <v>80</v>
      </c>
      <c r="H723" s="359"/>
      <c r="I723" s="359"/>
      <c r="J723" s="359"/>
      <c r="K723" s="359"/>
      <c r="L723" s="359"/>
      <c r="M723" s="359"/>
      <c r="N723" s="359"/>
      <c r="O723" s="359"/>
      <c r="P723" s="359"/>
      <c r="Q723" s="359"/>
      <c r="R723" s="359"/>
      <c r="S723" s="359"/>
      <c r="T723" s="359"/>
      <c r="U723" s="359"/>
      <c r="V723" s="359"/>
      <c r="W723" s="359"/>
      <c r="X723" s="359"/>
      <c r="Y723" s="359"/>
      <c r="Z723" s="359"/>
      <c r="AA723" s="359"/>
      <c r="AB723" s="359"/>
      <c r="AC723" s="359"/>
      <c r="AD723" s="359"/>
      <c r="AE723" s="359"/>
      <c r="AF723" s="359"/>
      <c r="AG723" s="359"/>
      <c r="AH723" s="359"/>
      <c r="AI723" s="359"/>
      <c r="AJ723" s="359"/>
      <c r="AK723" s="359"/>
      <c r="AL723" s="359"/>
      <c r="AM723" s="359"/>
      <c r="AN723" s="359"/>
      <c r="AO723" s="359"/>
      <c r="AP723" s="359"/>
      <c r="AQ723" s="359"/>
      <c r="AR723" s="359"/>
      <c r="AS723" s="359"/>
      <c r="AT723" s="359"/>
      <c r="AU723" s="359"/>
      <c r="AV723" s="359"/>
      <c r="AW723" s="359"/>
      <c r="AX723" s="359"/>
      <c r="AY723" s="359"/>
      <c r="AZ723" s="359"/>
      <c r="BA723" s="359"/>
      <c r="BB723" s="359"/>
      <c r="BC723" s="359"/>
      <c r="BD723" s="359"/>
      <c r="BE723" s="359"/>
      <c r="BF723" s="359"/>
      <c r="BG723" s="359"/>
      <c r="BH723" s="359"/>
      <c r="BI723" s="359"/>
      <c r="BJ723" s="359"/>
      <c r="BK723" s="359"/>
      <c r="BL723" s="359"/>
      <c r="BM723" s="359"/>
      <c r="BN723" s="359"/>
      <c r="BO723" s="359"/>
      <c r="BP723" s="359"/>
      <c r="BQ723" s="359"/>
      <c r="BR723" s="359"/>
      <c r="BS723" s="359"/>
      <c r="BT723" s="359"/>
      <c r="BU723" s="359"/>
      <c r="BV723" s="359"/>
      <c r="BW723" s="359"/>
      <c r="BX723" s="359"/>
      <c r="BY723" s="359"/>
      <c r="BZ723" s="359"/>
    </row>
    <row r="724" spans="1:78" ht="15" customHeight="1" x14ac:dyDescent="0.2">
      <c r="A724" s="313" t="str">
        <f t="shared" si="17"/>
        <v>DNV-TRCA - 85</v>
      </c>
      <c r="E724" s="358">
        <v>85</v>
      </c>
      <c r="H724" s="359"/>
      <c r="I724" s="359"/>
      <c r="J724" s="359"/>
      <c r="K724" s="359"/>
      <c r="L724" s="359"/>
      <c r="M724" s="359"/>
      <c r="N724" s="359"/>
      <c r="O724" s="359"/>
      <c r="P724" s="359"/>
      <c r="Q724" s="359"/>
      <c r="R724" s="359"/>
      <c r="S724" s="359"/>
      <c r="T724" s="359"/>
      <c r="U724" s="359"/>
      <c r="V724" s="359"/>
      <c r="W724" s="359"/>
      <c r="X724" s="359"/>
      <c r="Y724" s="359"/>
      <c r="Z724" s="359"/>
      <c r="AA724" s="359"/>
      <c r="AB724" s="359"/>
      <c r="AC724" s="359"/>
      <c r="AD724" s="359"/>
      <c r="AE724" s="359"/>
      <c r="AF724" s="359"/>
      <c r="AG724" s="359"/>
      <c r="AH724" s="359"/>
      <c r="AI724" s="359"/>
      <c r="AJ724" s="359"/>
      <c r="AK724" s="359"/>
      <c r="AL724" s="359"/>
      <c r="AM724" s="359"/>
      <c r="AN724" s="359"/>
      <c r="AO724" s="359"/>
      <c r="AP724" s="359"/>
      <c r="AQ724" s="359"/>
      <c r="AR724" s="359"/>
      <c r="AS724" s="359"/>
      <c r="AT724" s="359"/>
      <c r="AU724" s="359"/>
      <c r="AV724" s="359"/>
      <c r="AW724" s="359"/>
      <c r="AX724" s="359"/>
      <c r="AY724" s="359"/>
      <c r="AZ724" s="359"/>
      <c r="BA724" s="359"/>
      <c r="BB724" s="359"/>
      <c r="BC724" s="359"/>
      <c r="BD724" s="359"/>
      <c r="BE724" s="359"/>
      <c r="BF724" s="359"/>
      <c r="BG724" s="359"/>
      <c r="BH724" s="359"/>
      <c r="BI724" s="359"/>
      <c r="BJ724" s="359"/>
      <c r="BK724" s="359"/>
      <c r="BL724" s="359"/>
      <c r="BM724" s="359"/>
      <c r="BN724" s="359"/>
      <c r="BO724" s="359"/>
      <c r="BP724" s="359"/>
      <c r="BQ724" s="359"/>
      <c r="BR724" s="359"/>
      <c r="BS724" s="359"/>
      <c r="BT724" s="359"/>
      <c r="BU724" s="359"/>
      <c r="BV724" s="359"/>
      <c r="BW724" s="359"/>
      <c r="BX724" s="359"/>
      <c r="BY724" s="359"/>
      <c r="BZ724" s="359"/>
    </row>
    <row r="725" spans="1:78" ht="15" customHeight="1" x14ac:dyDescent="0.2">
      <c r="A725" s="313" t="str">
        <f t="shared" si="17"/>
        <v>DNV-TRCA - 90</v>
      </c>
      <c r="E725" s="358">
        <v>90</v>
      </c>
      <c r="H725" s="359"/>
      <c r="I725" s="359"/>
      <c r="J725" s="359"/>
      <c r="K725" s="359"/>
      <c r="L725" s="359"/>
      <c r="M725" s="359"/>
      <c r="N725" s="359"/>
      <c r="O725" s="359"/>
      <c r="P725" s="359"/>
      <c r="Q725" s="359"/>
      <c r="R725" s="359"/>
      <c r="S725" s="359"/>
      <c r="T725" s="359"/>
      <c r="U725" s="359"/>
      <c r="V725" s="359"/>
      <c r="W725" s="359"/>
      <c r="X725" s="359"/>
      <c r="Y725" s="359"/>
      <c r="Z725" s="359"/>
      <c r="AA725" s="359"/>
      <c r="AB725" s="359"/>
      <c r="AC725" s="359"/>
      <c r="AD725" s="359"/>
      <c r="AE725" s="359"/>
      <c r="AF725" s="359"/>
      <c r="AG725" s="359"/>
      <c r="AH725" s="359"/>
      <c r="AI725" s="359"/>
      <c r="AJ725" s="359"/>
      <c r="AK725" s="359"/>
      <c r="AL725" s="359"/>
      <c r="AM725" s="359"/>
      <c r="AN725" s="359"/>
      <c r="AO725" s="359"/>
      <c r="AP725" s="359"/>
      <c r="AQ725" s="359"/>
      <c r="AR725" s="359"/>
      <c r="AS725" s="359"/>
      <c r="AT725" s="359"/>
      <c r="AU725" s="359"/>
      <c r="AV725" s="359"/>
      <c r="AW725" s="359"/>
      <c r="AX725" s="359"/>
      <c r="AY725" s="359"/>
      <c r="AZ725" s="359"/>
      <c r="BA725" s="359"/>
      <c r="BB725" s="359"/>
      <c r="BC725" s="359"/>
      <c r="BD725" s="359"/>
      <c r="BE725" s="359"/>
      <c r="BF725" s="359"/>
      <c r="BG725" s="359"/>
      <c r="BH725" s="359"/>
      <c r="BI725" s="359"/>
      <c r="BJ725" s="359"/>
      <c r="BK725" s="359"/>
      <c r="BL725" s="359"/>
      <c r="BM725" s="359"/>
      <c r="BN725" s="359"/>
      <c r="BO725" s="359"/>
      <c r="BP725" s="359"/>
      <c r="BQ725" s="359"/>
      <c r="BR725" s="359"/>
      <c r="BS725" s="359"/>
      <c r="BT725" s="359"/>
      <c r="BU725" s="359"/>
      <c r="BV725" s="359"/>
      <c r="BW725" s="359"/>
      <c r="BX725" s="359"/>
      <c r="BY725" s="359"/>
      <c r="BZ725" s="359"/>
    </row>
    <row r="726" spans="1:78" ht="15" customHeight="1" x14ac:dyDescent="0.2">
      <c r="A726" s="313" t="str">
        <f t="shared" si="17"/>
        <v>DNV-TRCA - 95</v>
      </c>
      <c r="E726" s="358">
        <v>95</v>
      </c>
      <c r="H726" s="359"/>
      <c r="I726" s="359"/>
      <c r="J726" s="359"/>
      <c r="K726" s="359"/>
      <c r="L726" s="359"/>
      <c r="M726" s="359"/>
      <c r="N726" s="359"/>
      <c r="O726" s="359"/>
      <c r="P726" s="359"/>
      <c r="Q726" s="359"/>
      <c r="R726" s="359"/>
      <c r="S726" s="359"/>
      <c r="T726" s="359"/>
      <c r="U726" s="359"/>
      <c r="V726" s="359"/>
      <c r="W726" s="359"/>
      <c r="X726" s="359"/>
      <c r="Y726" s="359"/>
      <c r="Z726" s="359"/>
      <c r="AA726" s="359"/>
      <c r="AB726" s="359"/>
      <c r="AC726" s="359"/>
      <c r="AD726" s="359"/>
      <c r="AE726" s="359"/>
      <c r="AF726" s="359"/>
      <c r="AG726" s="359"/>
      <c r="AH726" s="359"/>
      <c r="AI726" s="359"/>
      <c r="AJ726" s="359"/>
      <c r="AK726" s="359"/>
      <c r="AL726" s="359"/>
      <c r="AM726" s="359"/>
      <c r="AN726" s="359"/>
      <c r="AO726" s="359"/>
      <c r="AP726" s="359"/>
      <c r="AQ726" s="359"/>
      <c r="AR726" s="359"/>
      <c r="AS726" s="359"/>
      <c r="AT726" s="359"/>
      <c r="AU726" s="359"/>
      <c r="AV726" s="359"/>
      <c r="AW726" s="359"/>
      <c r="AX726" s="359"/>
      <c r="AY726" s="359"/>
      <c r="AZ726" s="359"/>
      <c r="BA726" s="359"/>
      <c r="BB726" s="359"/>
      <c r="BC726" s="359"/>
      <c r="BD726" s="359"/>
      <c r="BE726" s="359"/>
      <c r="BF726" s="359"/>
      <c r="BG726" s="359"/>
      <c r="BH726" s="359"/>
      <c r="BI726" s="359"/>
      <c r="BJ726" s="359"/>
      <c r="BK726" s="359"/>
      <c r="BL726" s="359"/>
      <c r="BM726" s="359"/>
      <c r="BN726" s="359"/>
      <c r="BO726" s="359"/>
      <c r="BP726" s="359"/>
      <c r="BQ726" s="359"/>
      <c r="BR726" s="359"/>
      <c r="BS726" s="359"/>
      <c r="BT726" s="359"/>
      <c r="BU726" s="359"/>
      <c r="BV726" s="359"/>
      <c r="BW726" s="359"/>
      <c r="BX726" s="359"/>
      <c r="BY726" s="359"/>
      <c r="BZ726" s="359"/>
    </row>
    <row r="727" spans="1:78" ht="15" customHeight="1" x14ac:dyDescent="0.2">
      <c r="A727" s="313" t="str">
        <f t="shared" si="17"/>
        <v>DNV-TRCA - 100</v>
      </c>
      <c r="E727" s="358">
        <v>100</v>
      </c>
      <c r="H727" s="359"/>
      <c r="I727" s="359"/>
      <c r="J727" s="359"/>
      <c r="K727" s="359"/>
      <c r="L727" s="359"/>
      <c r="M727" s="359"/>
      <c r="N727" s="359"/>
      <c r="O727" s="359"/>
      <c r="P727" s="359"/>
      <c r="Q727" s="359"/>
      <c r="R727" s="359"/>
      <c r="S727" s="359"/>
      <c r="T727" s="359"/>
      <c r="U727" s="359"/>
      <c r="V727" s="359"/>
      <c r="W727" s="359"/>
      <c r="X727" s="359"/>
      <c r="Y727" s="359"/>
      <c r="Z727" s="359"/>
      <c r="AA727" s="359"/>
      <c r="AB727" s="359"/>
      <c r="AC727" s="359"/>
      <c r="AD727" s="359"/>
      <c r="AE727" s="359"/>
      <c r="AF727" s="359"/>
      <c r="AG727" s="359"/>
      <c r="AH727" s="359"/>
      <c r="AI727" s="359"/>
      <c r="AJ727" s="359"/>
      <c r="AK727" s="359"/>
      <c r="AL727" s="359"/>
      <c r="AM727" s="359"/>
      <c r="AN727" s="359"/>
      <c r="AO727" s="359"/>
      <c r="AP727" s="359"/>
      <c r="AQ727" s="359"/>
      <c r="AR727" s="359"/>
      <c r="AS727" s="359"/>
      <c r="AT727" s="359"/>
      <c r="AU727" s="359"/>
      <c r="AV727" s="359"/>
      <c r="AW727" s="359"/>
      <c r="AX727" s="359"/>
      <c r="AY727" s="359"/>
      <c r="AZ727" s="359"/>
      <c r="BA727" s="359"/>
      <c r="BB727" s="359"/>
      <c r="BC727" s="359"/>
      <c r="BD727" s="359"/>
      <c r="BE727" s="359"/>
      <c r="BF727" s="359"/>
      <c r="BG727" s="359"/>
      <c r="BH727" s="359"/>
      <c r="BI727" s="359"/>
      <c r="BJ727" s="359"/>
      <c r="BK727" s="359"/>
      <c r="BL727" s="359"/>
      <c r="BM727" s="359"/>
      <c r="BN727" s="359"/>
      <c r="BO727" s="359"/>
      <c r="BP727" s="359"/>
      <c r="BQ727" s="359"/>
      <c r="BR727" s="359"/>
      <c r="BS727" s="359"/>
      <c r="BT727" s="359"/>
      <c r="BU727" s="359"/>
      <c r="BV727" s="359"/>
      <c r="BW727" s="359"/>
      <c r="BX727" s="359"/>
      <c r="BY727" s="359"/>
      <c r="BZ727" s="359"/>
    </row>
    <row r="728" spans="1:78" ht="15" customHeight="1" x14ac:dyDescent="0.2">
      <c r="A728" s="313" t="str">
        <f t="shared" si="17"/>
        <v>DNV-TRCA - 105</v>
      </c>
      <c r="E728" s="358">
        <v>105</v>
      </c>
      <c r="H728" s="359"/>
      <c r="I728" s="359"/>
      <c r="J728" s="359"/>
      <c r="K728" s="359"/>
      <c r="L728" s="359"/>
      <c r="M728" s="359"/>
      <c r="N728" s="359"/>
      <c r="O728" s="359"/>
      <c r="P728" s="359"/>
      <c r="Q728" s="359"/>
      <c r="R728" s="359"/>
      <c r="S728" s="359"/>
      <c r="T728" s="359"/>
      <c r="U728" s="359"/>
      <c r="V728" s="359"/>
      <c r="W728" s="359"/>
      <c r="X728" s="359"/>
      <c r="Y728" s="359"/>
      <c r="Z728" s="359"/>
      <c r="AA728" s="359"/>
      <c r="AB728" s="359"/>
      <c r="AC728" s="359"/>
      <c r="AD728" s="359"/>
      <c r="AE728" s="359"/>
      <c r="AF728" s="359"/>
      <c r="AG728" s="359"/>
      <c r="AH728" s="359"/>
      <c r="AI728" s="359"/>
      <c r="AJ728" s="359"/>
      <c r="AK728" s="359"/>
      <c r="AL728" s="359"/>
      <c r="AM728" s="359"/>
      <c r="AN728" s="359"/>
      <c r="AO728" s="359"/>
      <c r="AP728" s="359"/>
      <c r="AQ728" s="359"/>
      <c r="AR728" s="359"/>
      <c r="AS728" s="359"/>
      <c r="AT728" s="359"/>
      <c r="AU728" s="359"/>
      <c r="AV728" s="359"/>
      <c r="AW728" s="359"/>
      <c r="AX728" s="359"/>
      <c r="AY728" s="359"/>
      <c r="AZ728" s="359"/>
      <c r="BA728" s="359"/>
      <c r="BB728" s="359"/>
      <c r="BC728" s="359"/>
      <c r="BD728" s="359"/>
      <c r="BE728" s="359"/>
      <c r="BF728" s="359"/>
      <c r="BG728" s="359"/>
      <c r="BH728" s="359"/>
      <c r="BI728" s="359"/>
      <c r="BJ728" s="359"/>
      <c r="BK728" s="359"/>
      <c r="BL728" s="359"/>
      <c r="BM728" s="359"/>
      <c r="BN728" s="359"/>
      <c r="BO728" s="359"/>
      <c r="BP728" s="359"/>
      <c r="BQ728" s="359"/>
      <c r="BR728" s="359"/>
      <c r="BS728" s="359"/>
      <c r="BT728" s="359"/>
      <c r="BU728" s="359"/>
      <c r="BV728" s="359"/>
      <c r="BW728" s="359"/>
      <c r="BX728" s="359"/>
      <c r="BY728" s="359"/>
      <c r="BZ728" s="359"/>
    </row>
    <row r="729" spans="1:78" ht="15" customHeight="1" x14ac:dyDescent="0.2">
      <c r="A729" s="313" t="str">
        <f t="shared" si="17"/>
        <v>DNV-TRCA - 110</v>
      </c>
      <c r="E729" s="358">
        <v>110</v>
      </c>
      <c r="H729" s="359"/>
      <c r="I729" s="359"/>
      <c r="J729" s="359"/>
      <c r="K729" s="359"/>
      <c r="L729" s="359"/>
      <c r="M729" s="359"/>
      <c r="N729" s="359"/>
      <c r="O729" s="359"/>
      <c r="P729" s="359"/>
      <c r="Q729" s="359"/>
      <c r="R729" s="359"/>
      <c r="S729" s="359"/>
      <c r="T729" s="359"/>
      <c r="U729" s="359"/>
      <c r="V729" s="359"/>
      <c r="W729" s="359"/>
      <c r="X729" s="359"/>
      <c r="Y729" s="359"/>
      <c r="Z729" s="359"/>
      <c r="AA729" s="359"/>
      <c r="AB729" s="359"/>
      <c r="AC729" s="359"/>
      <c r="AD729" s="359"/>
      <c r="AE729" s="359"/>
      <c r="AF729" s="359"/>
      <c r="AG729" s="359"/>
      <c r="AH729" s="359"/>
      <c r="AI729" s="359"/>
      <c r="AJ729" s="359"/>
      <c r="AK729" s="359"/>
      <c r="AL729" s="359"/>
      <c r="AM729" s="359"/>
      <c r="AN729" s="359"/>
      <c r="AO729" s="359"/>
      <c r="AP729" s="359"/>
      <c r="AQ729" s="359"/>
      <c r="AR729" s="359"/>
      <c r="AS729" s="359"/>
      <c r="AT729" s="359"/>
      <c r="AU729" s="359"/>
      <c r="AV729" s="359"/>
      <c r="AW729" s="359"/>
      <c r="AX729" s="359"/>
      <c r="AY729" s="359"/>
      <c r="AZ729" s="359"/>
      <c r="BA729" s="359"/>
      <c r="BB729" s="359"/>
      <c r="BC729" s="359"/>
      <c r="BD729" s="359"/>
      <c r="BE729" s="359"/>
      <c r="BF729" s="359"/>
      <c r="BG729" s="359"/>
      <c r="BH729" s="359"/>
      <c r="BI729" s="359"/>
      <c r="BJ729" s="359"/>
      <c r="BK729" s="359"/>
      <c r="BL729" s="359"/>
      <c r="BM729" s="359"/>
      <c r="BN729" s="359"/>
      <c r="BO729" s="359"/>
      <c r="BP729" s="359"/>
      <c r="BQ729" s="359"/>
      <c r="BR729" s="359"/>
      <c r="BS729" s="359"/>
      <c r="BT729" s="359"/>
      <c r="BU729" s="359"/>
      <c r="BV729" s="359"/>
      <c r="BW729" s="359"/>
      <c r="BX729" s="359"/>
      <c r="BY729" s="359"/>
      <c r="BZ729" s="359"/>
    </row>
    <row r="730" spans="1:78" ht="15" customHeight="1" x14ac:dyDescent="0.2">
      <c r="A730" s="313" t="str">
        <f t="shared" si="17"/>
        <v>DNV-TRCA - 120</v>
      </c>
      <c r="E730" s="358">
        <v>120</v>
      </c>
      <c r="H730" s="359"/>
      <c r="I730" s="359"/>
      <c r="J730" s="359"/>
      <c r="K730" s="359"/>
      <c r="L730" s="359"/>
      <c r="M730" s="359"/>
      <c r="N730" s="359"/>
      <c r="O730" s="359"/>
      <c r="P730" s="359"/>
      <c r="Q730" s="359"/>
      <c r="R730" s="359"/>
      <c r="S730" s="359"/>
      <c r="T730" s="359"/>
      <c r="U730" s="359"/>
      <c r="V730" s="359"/>
      <c r="W730" s="359"/>
      <c r="X730" s="359"/>
      <c r="Y730" s="359"/>
      <c r="Z730" s="359"/>
      <c r="AA730" s="359"/>
      <c r="AB730" s="359"/>
      <c r="AC730" s="359"/>
      <c r="AD730" s="359"/>
      <c r="AE730" s="359"/>
      <c r="AF730" s="359"/>
      <c r="AG730" s="359"/>
      <c r="AH730" s="359"/>
      <c r="AI730" s="359"/>
      <c r="AJ730" s="359"/>
      <c r="AK730" s="359"/>
      <c r="AL730" s="359"/>
      <c r="AM730" s="359"/>
      <c r="AN730" s="359"/>
      <c r="AO730" s="359"/>
      <c r="AP730" s="359"/>
      <c r="AQ730" s="359"/>
      <c r="AR730" s="359"/>
      <c r="AS730" s="359"/>
      <c r="AT730" s="359"/>
      <c r="AU730" s="359"/>
      <c r="AV730" s="359"/>
      <c r="AW730" s="359"/>
      <c r="AX730" s="359"/>
      <c r="AY730" s="359"/>
      <c r="AZ730" s="359"/>
      <c r="BA730" s="359"/>
      <c r="BB730" s="359"/>
      <c r="BC730" s="359"/>
      <c r="BD730" s="359"/>
      <c r="BE730" s="359"/>
      <c r="BF730" s="359"/>
      <c r="BG730" s="359"/>
      <c r="BH730" s="359"/>
      <c r="BI730" s="359"/>
      <c r="BJ730" s="359"/>
      <c r="BK730" s="359"/>
      <c r="BL730" s="359"/>
      <c r="BM730" s="359"/>
      <c r="BN730" s="359"/>
      <c r="BO730" s="359"/>
      <c r="BP730" s="359"/>
      <c r="BQ730" s="359"/>
      <c r="BR730" s="359"/>
      <c r="BS730" s="359"/>
      <c r="BT730" s="359"/>
      <c r="BU730" s="359"/>
      <c r="BV730" s="359"/>
      <c r="BW730" s="359"/>
      <c r="BX730" s="359"/>
      <c r="BY730" s="359"/>
      <c r="BZ730" s="359"/>
    </row>
    <row r="731" spans="1:78" ht="15" customHeight="1" x14ac:dyDescent="0.2">
      <c r="A731" s="313" t="str">
        <f t="shared" si="17"/>
        <v>DNV-TRCA - 130</v>
      </c>
      <c r="E731" s="358">
        <v>130</v>
      </c>
      <c r="H731" s="359"/>
      <c r="I731" s="359"/>
      <c r="J731" s="359"/>
      <c r="K731" s="359"/>
      <c r="L731" s="359"/>
      <c r="M731" s="359"/>
      <c r="N731" s="359"/>
      <c r="O731" s="359"/>
      <c r="P731" s="359"/>
      <c r="Q731" s="359"/>
      <c r="R731" s="359"/>
      <c r="S731" s="359"/>
      <c r="T731" s="359"/>
      <c r="U731" s="359"/>
      <c r="V731" s="359"/>
      <c r="W731" s="359"/>
      <c r="X731" s="359"/>
      <c r="Y731" s="359"/>
      <c r="Z731" s="359"/>
      <c r="AA731" s="359"/>
      <c r="AB731" s="359"/>
      <c r="AC731" s="359"/>
      <c r="AD731" s="359"/>
      <c r="AE731" s="359"/>
      <c r="AF731" s="359"/>
      <c r="AG731" s="359"/>
      <c r="AH731" s="359"/>
      <c r="AI731" s="359"/>
      <c r="AJ731" s="359"/>
      <c r="AK731" s="359"/>
      <c r="AL731" s="359"/>
      <c r="AM731" s="359"/>
      <c r="AN731" s="359"/>
      <c r="AO731" s="359"/>
      <c r="AP731" s="359"/>
      <c r="AQ731" s="359"/>
      <c r="AR731" s="359"/>
      <c r="AS731" s="359"/>
      <c r="AT731" s="359"/>
      <c r="AU731" s="359"/>
      <c r="AV731" s="359"/>
      <c r="AW731" s="359"/>
      <c r="AX731" s="359"/>
      <c r="AY731" s="359"/>
      <c r="AZ731" s="359"/>
      <c r="BA731" s="359"/>
      <c r="BB731" s="359"/>
      <c r="BC731" s="359"/>
      <c r="BD731" s="359"/>
      <c r="BE731" s="359"/>
      <c r="BF731" s="359"/>
      <c r="BG731" s="359"/>
      <c r="BH731" s="359"/>
      <c r="BI731" s="359"/>
      <c r="BJ731" s="359"/>
      <c r="BK731" s="359"/>
      <c r="BL731" s="359"/>
      <c r="BM731" s="359"/>
      <c r="BN731" s="359"/>
      <c r="BO731" s="359"/>
      <c r="BP731" s="359"/>
      <c r="BQ731" s="359"/>
      <c r="BR731" s="359"/>
      <c r="BS731" s="359"/>
      <c r="BT731" s="359"/>
      <c r="BU731" s="359"/>
      <c r="BV731" s="359"/>
      <c r="BW731" s="359"/>
      <c r="BX731" s="359"/>
      <c r="BY731" s="359"/>
      <c r="BZ731" s="359"/>
    </row>
    <row r="732" spans="1:78" ht="15" customHeight="1" x14ac:dyDescent="0.2">
      <c r="A732" s="313" t="str">
        <f t="shared" si="17"/>
        <v>DNV-TRCA - 140</v>
      </c>
      <c r="E732" s="358">
        <v>140</v>
      </c>
      <c r="H732" s="359"/>
      <c r="I732" s="359"/>
      <c r="J732" s="359"/>
      <c r="K732" s="359"/>
      <c r="L732" s="359"/>
      <c r="M732" s="359"/>
      <c r="N732" s="359"/>
      <c r="O732" s="359"/>
      <c r="P732" s="359"/>
      <c r="Q732" s="359"/>
      <c r="R732" s="359"/>
      <c r="S732" s="359"/>
      <c r="T732" s="359"/>
      <c r="U732" s="359"/>
      <c r="V732" s="359"/>
      <c r="W732" s="359"/>
      <c r="X732" s="359"/>
      <c r="Y732" s="359"/>
      <c r="Z732" s="359"/>
      <c r="AA732" s="359"/>
      <c r="AB732" s="359"/>
      <c r="AC732" s="359"/>
      <c r="AD732" s="359"/>
      <c r="AE732" s="359"/>
      <c r="AF732" s="359"/>
      <c r="AG732" s="359"/>
      <c r="AH732" s="359"/>
      <c r="AI732" s="359"/>
      <c r="AJ732" s="359"/>
      <c r="AK732" s="359"/>
      <c r="AL732" s="359"/>
      <c r="AM732" s="359"/>
      <c r="AN732" s="359"/>
      <c r="AO732" s="359"/>
      <c r="AP732" s="359"/>
      <c r="AQ732" s="359"/>
      <c r="AR732" s="359"/>
      <c r="AS732" s="359"/>
      <c r="AT732" s="359"/>
      <c r="AU732" s="359"/>
      <c r="AV732" s="359"/>
      <c r="AW732" s="359"/>
      <c r="AX732" s="359"/>
      <c r="AY732" s="359"/>
      <c r="AZ732" s="359"/>
      <c r="BA732" s="359"/>
      <c r="BB732" s="359"/>
      <c r="BC732" s="359"/>
      <c r="BD732" s="359"/>
      <c r="BE732" s="359"/>
      <c r="BF732" s="359"/>
      <c r="BG732" s="359"/>
      <c r="BH732" s="359"/>
      <c r="BI732" s="359"/>
      <c r="BJ732" s="359"/>
      <c r="BK732" s="359"/>
      <c r="BL732" s="359"/>
      <c r="BM732" s="359"/>
      <c r="BN732" s="359"/>
      <c r="BO732" s="359"/>
      <c r="BP732" s="359"/>
      <c r="BQ732" s="359"/>
      <c r="BR732" s="359"/>
      <c r="BS732" s="359"/>
      <c r="BT732" s="359"/>
      <c r="BU732" s="359"/>
      <c r="BV732" s="359"/>
      <c r="BW732" s="359"/>
      <c r="BX732" s="359"/>
      <c r="BY732" s="359"/>
      <c r="BZ732" s="359"/>
    </row>
    <row r="733" spans="1:78" ht="15" customHeight="1" x14ac:dyDescent="0.2">
      <c r="A733" s="313" t="str">
        <f t="shared" si="17"/>
        <v>DNV-TRCA - 150</v>
      </c>
      <c r="E733" s="358">
        <v>150</v>
      </c>
      <c r="H733" s="359"/>
      <c r="I733" s="359"/>
      <c r="J733" s="359"/>
      <c r="K733" s="359"/>
      <c r="L733" s="359"/>
      <c r="M733" s="359"/>
      <c r="N733" s="359"/>
      <c r="O733" s="359"/>
      <c r="P733" s="359"/>
      <c r="Q733" s="359"/>
      <c r="R733" s="359"/>
      <c r="S733" s="359"/>
      <c r="T733" s="359"/>
      <c r="U733" s="359"/>
      <c r="V733" s="359"/>
      <c r="W733" s="359"/>
      <c r="X733" s="359"/>
      <c r="Y733" s="359"/>
      <c r="Z733" s="359"/>
      <c r="AA733" s="359"/>
      <c r="AB733" s="359"/>
      <c r="AC733" s="359"/>
      <c r="AD733" s="359"/>
      <c r="AE733" s="359"/>
      <c r="AF733" s="359"/>
      <c r="AG733" s="359"/>
      <c r="AH733" s="359"/>
      <c r="AI733" s="359"/>
      <c r="AJ733" s="359"/>
      <c r="AK733" s="359"/>
      <c r="AL733" s="359"/>
      <c r="AM733" s="359"/>
      <c r="AN733" s="359"/>
      <c r="AO733" s="359"/>
      <c r="AP733" s="359"/>
      <c r="AQ733" s="359"/>
      <c r="AR733" s="359"/>
      <c r="AS733" s="359"/>
      <c r="AT733" s="359"/>
      <c r="AU733" s="359"/>
      <c r="AV733" s="359"/>
      <c r="AW733" s="359"/>
      <c r="AX733" s="359"/>
      <c r="AY733" s="359"/>
      <c r="AZ733" s="359"/>
      <c r="BA733" s="359"/>
      <c r="BB733" s="359"/>
      <c r="BC733" s="359"/>
      <c r="BD733" s="359"/>
      <c r="BE733" s="359"/>
      <c r="BF733" s="359"/>
      <c r="BG733" s="359"/>
      <c r="BH733" s="359"/>
      <c r="BI733" s="359"/>
      <c r="BJ733" s="359"/>
      <c r="BK733" s="359"/>
      <c r="BL733" s="359"/>
      <c r="BM733" s="359"/>
      <c r="BN733" s="359"/>
      <c r="BO733" s="359"/>
      <c r="BP733" s="359"/>
      <c r="BQ733" s="359"/>
      <c r="BR733" s="359"/>
      <c r="BS733" s="359"/>
      <c r="BT733" s="359"/>
      <c r="BU733" s="359"/>
      <c r="BV733" s="359"/>
      <c r="BW733" s="359"/>
      <c r="BX733" s="359"/>
      <c r="BY733" s="359"/>
      <c r="BZ733" s="359"/>
    </row>
    <row r="734" spans="1:78" ht="15" customHeight="1" x14ac:dyDescent="0.2">
      <c r="A734" s="313" t="str">
        <f t="shared" si="17"/>
        <v>DNV-TRCA - 160</v>
      </c>
      <c r="E734" s="358">
        <v>160</v>
      </c>
      <c r="H734" s="359"/>
      <c r="I734" s="359"/>
      <c r="J734" s="359"/>
      <c r="K734" s="359"/>
      <c r="L734" s="359"/>
      <c r="M734" s="359"/>
      <c r="N734" s="359"/>
      <c r="O734" s="359"/>
      <c r="P734" s="359"/>
      <c r="Q734" s="359"/>
      <c r="R734" s="359"/>
      <c r="S734" s="359"/>
      <c r="T734" s="359"/>
      <c r="U734" s="359"/>
      <c r="V734" s="359"/>
      <c r="W734" s="359"/>
      <c r="X734" s="359"/>
      <c r="Y734" s="359"/>
      <c r="Z734" s="359"/>
      <c r="AA734" s="359"/>
      <c r="AB734" s="359"/>
      <c r="AC734" s="359"/>
      <c r="AD734" s="359"/>
      <c r="AE734" s="359"/>
      <c r="AF734" s="359"/>
      <c r="AG734" s="359"/>
      <c r="AH734" s="359"/>
      <c r="AI734" s="359"/>
      <c r="AJ734" s="359"/>
      <c r="AK734" s="359"/>
      <c r="AL734" s="359"/>
      <c r="AM734" s="359"/>
      <c r="AN734" s="359"/>
      <c r="AO734" s="359"/>
      <c r="AP734" s="359"/>
      <c r="AQ734" s="359"/>
      <c r="AR734" s="359"/>
      <c r="AS734" s="359"/>
      <c r="AT734" s="359"/>
      <c r="AU734" s="359"/>
      <c r="AV734" s="359"/>
      <c r="AW734" s="359"/>
      <c r="AX734" s="359"/>
      <c r="AY734" s="359"/>
      <c r="AZ734" s="359"/>
      <c r="BA734" s="359"/>
      <c r="BB734" s="359"/>
      <c r="BC734" s="359"/>
      <c r="BD734" s="359"/>
      <c r="BE734" s="359"/>
      <c r="BF734" s="359"/>
      <c r="BG734" s="359"/>
      <c r="BH734" s="359"/>
      <c r="BI734" s="359"/>
      <c r="BJ734" s="359"/>
      <c r="BK734" s="359"/>
      <c r="BL734" s="359"/>
      <c r="BM734" s="359"/>
      <c r="BN734" s="359"/>
      <c r="BO734" s="359"/>
      <c r="BP734" s="359"/>
      <c r="BQ734" s="359"/>
      <c r="BR734" s="359"/>
      <c r="BS734" s="359"/>
      <c r="BT734" s="359"/>
      <c r="BU734" s="359"/>
      <c r="BV734" s="359"/>
      <c r="BW734" s="359"/>
      <c r="BX734" s="359"/>
      <c r="BY734" s="359"/>
      <c r="BZ734" s="359"/>
    </row>
    <row r="735" spans="1:78" ht="15" customHeight="1" x14ac:dyDescent="0.2">
      <c r="A735" s="313" t="str">
        <f t="shared" si="17"/>
        <v>DNV-TRCA - 170</v>
      </c>
      <c r="E735" s="358">
        <v>170</v>
      </c>
      <c r="H735" s="359"/>
      <c r="I735" s="359"/>
      <c r="J735" s="359"/>
      <c r="K735" s="359"/>
      <c r="L735" s="359"/>
      <c r="M735" s="359"/>
      <c r="N735" s="359"/>
      <c r="O735" s="359"/>
      <c r="P735" s="359"/>
      <c r="Q735" s="359"/>
      <c r="R735" s="359"/>
      <c r="S735" s="359"/>
      <c r="T735" s="359"/>
      <c r="U735" s="359"/>
      <c r="V735" s="359"/>
      <c r="W735" s="359"/>
      <c r="X735" s="359"/>
      <c r="Y735" s="359"/>
      <c r="Z735" s="359"/>
      <c r="AA735" s="359"/>
      <c r="AB735" s="359"/>
      <c r="AC735" s="359"/>
      <c r="AD735" s="359"/>
      <c r="AE735" s="359"/>
      <c r="AF735" s="359"/>
      <c r="AG735" s="359"/>
      <c r="AH735" s="359"/>
      <c r="AI735" s="359"/>
      <c r="AJ735" s="359"/>
      <c r="AK735" s="359"/>
      <c r="AL735" s="359"/>
      <c r="AM735" s="359"/>
      <c r="AN735" s="359"/>
      <c r="AO735" s="359"/>
      <c r="AP735" s="359"/>
      <c r="AQ735" s="359"/>
      <c r="AR735" s="359"/>
      <c r="AS735" s="359"/>
      <c r="AT735" s="359"/>
      <c r="AU735" s="359"/>
      <c r="AV735" s="359"/>
      <c r="AW735" s="359"/>
      <c r="AX735" s="359"/>
      <c r="AY735" s="359"/>
      <c r="AZ735" s="359"/>
      <c r="BA735" s="359"/>
      <c r="BB735" s="359"/>
      <c r="BC735" s="359"/>
      <c r="BD735" s="359"/>
      <c r="BE735" s="359"/>
      <c r="BF735" s="359"/>
      <c r="BG735" s="359"/>
      <c r="BH735" s="359"/>
      <c r="BI735" s="359"/>
      <c r="BJ735" s="359"/>
      <c r="BK735" s="359"/>
      <c r="BL735" s="359"/>
      <c r="BM735" s="359"/>
      <c r="BN735" s="359"/>
      <c r="BO735" s="359"/>
      <c r="BP735" s="359"/>
      <c r="BQ735" s="359"/>
      <c r="BR735" s="359"/>
      <c r="BS735" s="359"/>
      <c r="BT735" s="359"/>
      <c r="BU735" s="359"/>
      <c r="BV735" s="359"/>
      <c r="BW735" s="359"/>
      <c r="BX735" s="359"/>
      <c r="BY735" s="359"/>
      <c r="BZ735" s="359"/>
    </row>
    <row r="736" spans="1:78" ht="15" customHeight="1" x14ac:dyDescent="0.2">
      <c r="A736" s="313" t="str">
        <f t="shared" si="17"/>
        <v>DNV-TRCA - 180</v>
      </c>
      <c r="E736" s="358">
        <v>180</v>
      </c>
      <c r="H736" s="359"/>
      <c r="I736" s="359"/>
      <c r="J736" s="359"/>
      <c r="K736" s="359"/>
      <c r="L736" s="359"/>
      <c r="M736" s="359"/>
      <c r="N736" s="359"/>
      <c r="O736" s="359"/>
      <c r="P736" s="359"/>
      <c r="Q736" s="359"/>
      <c r="R736" s="359"/>
      <c r="S736" s="359"/>
      <c r="T736" s="359"/>
      <c r="U736" s="359"/>
      <c r="V736" s="359"/>
      <c r="W736" s="359"/>
      <c r="X736" s="359"/>
      <c r="Y736" s="359"/>
      <c r="Z736" s="359"/>
      <c r="AA736" s="359"/>
      <c r="AB736" s="359"/>
      <c r="AC736" s="359"/>
      <c r="AD736" s="359"/>
      <c r="AE736" s="359"/>
      <c r="AF736" s="359"/>
      <c r="AG736" s="359"/>
      <c r="AH736" s="359"/>
      <c r="AI736" s="359"/>
      <c r="AJ736" s="359"/>
      <c r="AK736" s="359"/>
      <c r="AL736" s="359"/>
      <c r="AM736" s="359"/>
      <c r="AN736" s="359"/>
      <c r="AO736" s="359"/>
      <c r="AP736" s="359"/>
      <c r="AQ736" s="359"/>
      <c r="AR736" s="359"/>
      <c r="AS736" s="359"/>
      <c r="AT736" s="359"/>
      <c r="AU736" s="359"/>
      <c r="AV736" s="359"/>
      <c r="AW736" s="359"/>
      <c r="AX736" s="359"/>
      <c r="AY736" s="359"/>
      <c r="AZ736" s="359"/>
      <c r="BA736" s="359"/>
      <c r="BB736" s="359"/>
      <c r="BC736" s="359"/>
      <c r="BD736" s="359"/>
      <c r="BE736" s="359"/>
      <c r="BF736" s="359"/>
      <c r="BG736" s="359"/>
      <c r="BH736" s="359"/>
      <c r="BI736" s="359"/>
      <c r="BJ736" s="359"/>
      <c r="BK736" s="359"/>
      <c r="BL736" s="359"/>
      <c r="BM736" s="359"/>
      <c r="BN736" s="359"/>
      <c r="BO736" s="359"/>
      <c r="BP736" s="359"/>
      <c r="BQ736" s="359"/>
      <c r="BR736" s="359"/>
      <c r="BS736" s="359"/>
      <c r="BT736" s="359"/>
      <c r="BU736" s="359"/>
      <c r="BV736" s="359"/>
      <c r="BW736" s="359"/>
      <c r="BX736" s="359"/>
      <c r="BY736" s="359"/>
      <c r="BZ736" s="359"/>
    </row>
    <row r="737" spans="1:78" ht="15" customHeight="1" x14ac:dyDescent="0.2">
      <c r="A737" s="313" t="str">
        <f t="shared" si="17"/>
        <v>DNV-TRCA - 200</v>
      </c>
      <c r="E737" s="358">
        <v>200</v>
      </c>
      <c r="H737" s="359"/>
      <c r="I737" s="359"/>
      <c r="J737" s="359"/>
      <c r="K737" s="359"/>
      <c r="L737" s="359"/>
      <c r="M737" s="359"/>
      <c r="N737" s="359"/>
      <c r="O737" s="359"/>
      <c r="P737" s="359"/>
      <c r="Q737" s="359"/>
      <c r="R737" s="359"/>
      <c r="S737" s="359"/>
      <c r="T737" s="359"/>
      <c r="U737" s="359"/>
      <c r="V737" s="359"/>
      <c r="W737" s="359"/>
      <c r="X737" s="359"/>
      <c r="Y737" s="359"/>
      <c r="Z737" s="359"/>
      <c r="AA737" s="359"/>
      <c r="AB737" s="359"/>
      <c r="AC737" s="359"/>
      <c r="AD737" s="359"/>
      <c r="AE737" s="359"/>
      <c r="AF737" s="359"/>
      <c r="AG737" s="359"/>
      <c r="AH737" s="359"/>
      <c r="AI737" s="359"/>
      <c r="AJ737" s="359"/>
      <c r="AK737" s="359"/>
      <c r="AL737" s="359"/>
      <c r="AM737" s="359"/>
      <c r="AN737" s="359"/>
      <c r="AO737" s="359"/>
      <c r="AP737" s="359"/>
      <c r="AQ737" s="359"/>
      <c r="AR737" s="359"/>
      <c r="AS737" s="359"/>
      <c r="AT737" s="359"/>
      <c r="AU737" s="359"/>
      <c r="AV737" s="359"/>
      <c r="AW737" s="359"/>
      <c r="AX737" s="359"/>
      <c r="AY737" s="359"/>
      <c r="AZ737" s="359"/>
      <c r="BA737" s="359"/>
      <c r="BB737" s="359"/>
      <c r="BC737" s="359"/>
      <c r="BD737" s="359"/>
      <c r="BE737" s="359"/>
      <c r="BF737" s="359"/>
      <c r="BG737" s="359"/>
      <c r="BH737" s="359"/>
      <c r="BI737" s="359"/>
      <c r="BJ737" s="359"/>
      <c r="BK737" s="359"/>
      <c r="BL737" s="359"/>
      <c r="BM737" s="359"/>
      <c r="BN737" s="359"/>
      <c r="BO737" s="359"/>
      <c r="BP737" s="359"/>
      <c r="BQ737" s="359"/>
      <c r="BR737" s="359"/>
      <c r="BS737" s="359"/>
      <c r="BT737" s="359"/>
      <c r="BU737" s="359"/>
      <c r="BV737" s="359"/>
      <c r="BW737" s="359"/>
      <c r="BX737" s="359"/>
      <c r="BY737" s="359"/>
      <c r="BZ737" s="359"/>
    </row>
    <row r="738" spans="1:78" ht="15" customHeight="1" x14ac:dyDescent="0.2">
      <c r="A738" s="313" t="str">
        <f t="shared" si="17"/>
        <v>DNV-TRCA - 225</v>
      </c>
      <c r="E738" s="358">
        <v>225</v>
      </c>
      <c r="H738" s="359"/>
      <c r="I738" s="359"/>
      <c r="J738" s="359"/>
      <c r="K738" s="359"/>
      <c r="L738" s="359"/>
      <c r="M738" s="359"/>
      <c r="N738" s="359"/>
      <c r="O738" s="359"/>
      <c r="P738" s="359"/>
      <c r="Q738" s="359"/>
      <c r="R738" s="359"/>
      <c r="S738" s="359"/>
      <c r="T738" s="359"/>
      <c r="U738" s="359"/>
      <c r="V738" s="359"/>
      <c r="W738" s="359"/>
      <c r="X738" s="359"/>
      <c r="Y738" s="359"/>
      <c r="Z738" s="359"/>
      <c r="AA738" s="359"/>
      <c r="AB738" s="359"/>
      <c r="AC738" s="359"/>
      <c r="AD738" s="359"/>
      <c r="AE738" s="359"/>
      <c r="AF738" s="359"/>
      <c r="AG738" s="359"/>
      <c r="AH738" s="359"/>
      <c r="AI738" s="359"/>
      <c r="AJ738" s="359"/>
      <c r="AK738" s="359"/>
      <c r="AL738" s="359"/>
      <c r="AM738" s="359"/>
      <c r="AN738" s="359"/>
      <c r="AO738" s="359"/>
      <c r="AP738" s="359"/>
      <c r="AQ738" s="359"/>
      <c r="AR738" s="359"/>
      <c r="AS738" s="359"/>
      <c r="AT738" s="359"/>
      <c r="AU738" s="359"/>
      <c r="AV738" s="359"/>
      <c r="AW738" s="359"/>
      <c r="AX738" s="359"/>
      <c r="AY738" s="359"/>
      <c r="AZ738" s="359"/>
      <c r="BA738" s="359"/>
      <c r="BB738" s="359"/>
      <c r="BC738" s="359"/>
      <c r="BD738" s="359"/>
      <c r="BE738" s="359"/>
      <c r="BF738" s="359"/>
      <c r="BG738" s="359"/>
      <c r="BH738" s="359"/>
      <c r="BI738" s="359"/>
      <c r="BJ738" s="359"/>
      <c r="BK738" s="359"/>
      <c r="BL738" s="359"/>
      <c r="BM738" s="359"/>
      <c r="BN738" s="359"/>
      <c r="BO738" s="359"/>
      <c r="BP738" s="359"/>
      <c r="BQ738" s="359"/>
      <c r="BR738" s="359"/>
      <c r="BS738" s="359"/>
      <c r="BT738" s="359"/>
      <c r="BU738" s="359"/>
      <c r="BV738" s="359"/>
      <c r="BW738" s="359"/>
      <c r="BX738" s="359"/>
      <c r="BY738" s="359"/>
      <c r="BZ738" s="359"/>
    </row>
    <row r="739" spans="1:78" ht="15" customHeight="1" x14ac:dyDescent="0.2">
      <c r="A739" s="313" t="str">
        <f t="shared" si="17"/>
        <v>DNV-TRCA - 250</v>
      </c>
      <c r="E739" s="358">
        <v>250</v>
      </c>
      <c r="H739" s="359"/>
      <c r="I739" s="359"/>
      <c r="J739" s="359"/>
      <c r="K739" s="359"/>
      <c r="L739" s="359"/>
      <c r="M739" s="359"/>
      <c r="N739" s="359"/>
      <c r="O739" s="359"/>
      <c r="P739" s="359"/>
      <c r="Q739" s="359"/>
      <c r="R739" s="359"/>
      <c r="S739" s="359"/>
      <c r="T739" s="359"/>
      <c r="U739" s="359"/>
      <c r="V739" s="359"/>
      <c r="W739" s="359"/>
      <c r="X739" s="359"/>
      <c r="Y739" s="359"/>
      <c r="Z739" s="359"/>
      <c r="AA739" s="359"/>
      <c r="AB739" s="359"/>
      <c r="AC739" s="359"/>
      <c r="AD739" s="359"/>
      <c r="AE739" s="359"/>
      <c r="AF739" s="359"/>
      <c r="AG739" s="359"/>
      <c r="AH739" s="359"/>
      <c r="AI739" s="359"/>
      <c r="AJ739" s="359"/>
      <c r="AK739" s="359"/>
      <c r="AL739" s="359"/>
      <c r="AM739" s="359"/>
      <c r="AN739" s="359"/>
      <c r="AO739" s="359"/>
      <c r="AP739" s="359"/>
      <c r="AQ739" s="359"/>
      <c r="AR739" s="359"/>
      <c r="AS739" s="359"/>
      <c r="AT739" s="359"/>
      <c r="AU739" s="359"/>
      <c r="AV739" s="359"/>
      <c r="AW739" s="359"/>
      <c r="AX739" s="359"/>
      <c r="AY739" s="359"/>
      <c r="AZ739" s="359"/>
      <c r="BA739" s="359"/>
      <c r="BB739" s="359"/>
      <c r="BC739" s="359"/>
      <c r="BD739" s="359"/>
      <c r="BE739" s="359"/>
      <c r="BF739" s="359"/>
      <c r="BG739" s="359"/>
      <c r="BH739" s="359"/>
      <c r="BI739" s="359"/>
      <c r="BJ739" s="359"/>
      <c r="BK739" s="359"/>
      <c r="BL739" s="359"/>
      <c r="BM739" s="359"/>
      <c r="BN739" s="359"/>
      <c r="BO739" s="359"/>
      <c r="BP739" s="359"/>
      <c r="BQ739" s="359"/>
      <c r="BR739" s="359"/>
      <c r="BS739" s="359"/>
      <c r="BT739" s="359"/>
      <c r="BU739" s="359"/>
      <c r="BV739" s="359"/>
      <c r="BW739" s="359"/>
      <c r="BX739" s="359"/>
      <c r="BY739" s="359"/>
      <c r="BZ739" s="359"/>
    </row>
    <row r="740" spans="1:78" ht="15" customHeight="1" x14ac:dyDescent="0.2">
      <c r="A740" s="313" t="str">
        <f t="shared" si="17"/>
        <v>DNV-TRCA - 275</v>
      </c>
      <c r="E740" s="358">
        <v>275</v>
      </c>
      <c r="H740" s="359"/>
      <c r="I740" s="359"/>
      <c r="J740" s="359"/>
      <c r="K740" s="359"/>
      <c r="L740" s="359"/>
      <c r="M740" s="359"/>
      <c r="N740" s="359"/>
      <c r="O740" s="359"/>
      <c r="P740" s="359"/>
      <c r="Q740" s="359"/>
      <c r="R740" s="359"/>
      <c r="S740" s="359"/>
      <c r="T740" s="359"/>
      <c r="U740" s="359"/>
      <c r="V740" s="359"/>
      <c r="W740" s="359"/>
      <c r="X740" s="359"/>
      <c r="Y740" s="359"/>
      <c r="Z740" s="359"/>
      <c r="AA740" s="359"/>
      <c r="AB740" s="359"/>
      <c r="AC740" s="359"/>
      <c r="AD740" s="359"/>
      <c r="AE740" s="359"/>
      <c r="AF740" s="359"/>
      <c r="AG740" s="359"/>
      <c r="AH740" s="359"/>
      <c r="AI740" s="359"/>
      <c r="AJ740" s="359"/>
      <c r="AK740" s="359"/>
      <c r="AL740" s="359"/>
      <c r="AM740" s="359"/>
      <c r="AN740" s="359"/>
      <c r="AO740" s="359"/>
      <c r="AP740" s="359"/>
      <c r="AQ740" s="359"/>
      <c r="AR740" s="359"/>
      <c r="AS740" s="359"/>
      <c r="AT740" s="359"/>
      <c r="AU740" s="359"/>
      <c r="AV740" s="359"/>
      <c r="AW740" s="359"/>
      <c r="AX740" s="359"/>
      <c r="AY740" s="359"/>
      <c r="AZ740" s="359"/>
      <c r="BA740" s="359"/>
      <c r="BB740" s="359"/>
      <c r="BC740" s="359"/>
      <c r="BD740" s="359"/>
      <c r="BE740" s="359"/>
      <c r="BF740" s="359"/>
      <c r="BG740" s="359"/>
      <c r="BH740" s="359"/>
      <c r="BI740" s="359"/>
      <c r="BJ740" s="359"/>
      <c r="BK740" s="359"/>
      <c r="BL740" s="359"/>
      <c r="BM740" s="359"/>
      <c r="BN740" s="359"/>
      <c r="BO740" s="359"/>
      <c r="BP740" s="359"/>
      <c r="BQ740" s="359"/>
      <c r="BR740" s="359"/>
      <c r="BS740" s="359"/>
      <c r="BT740" s="359"/>
      <c r="BU740" s="359"/>
      <c r="BV740" s="359"/>
      <c r="BW740" s="359"/>
      <c r="BX740" s="359"/>
      <c r="BY740" s="359"/>
      <c r="BZ740" s="359"/>
    </row>
    <row r="741" spans="1:78" ht="15" customHeight="1" x14ac:dyDescent="0.2">
      <c r="A741" s="313" t="str">
        <f t="shared" si="17"/>
        <v>DNV-TRCA - 300</v>
      </c>
      <c r="E741" s="358">
        <v>300</v>
      </c>
      <c r="H741" s="359"/>
      <c r="I741" s="359"/>
      <c r="J741" s="359"/>
      <c r="K741" s="359"/>
      <c r="L741" s="359"/>
      <c r="M741" s="359"/>
      <c r="N741" s="359"/>
      <c r="O741" s="359"/>
      <c r="P741" s="359"/>
      <c r="Q741" s="359"/>
      <c r="R741" s="359"/>
      <c r="S741" s="359"/>
      <c r="T741" s="359"/>
      <c r="U741" s="359"/>
      <c r="V741" s="359"/>
      <c r="W741" s="359"/>
      <c r="X741" s="359"/>
      <c r="Y741" s="359"/>
      <c r="Z741" s="359"/>
      <c r="AA741" s="359"/>
      <c r="AB741" s="359"/>
      <c r="AC741" s="359"/>
      <c r="AD741" s="359"/>
      <c r="AE741" s="359"/>
      <c r="AF741" s="359"/>
      <c r="AG741" s="359"/>
      <c r="AH741" s="359"/>
      <c r="AI741" s="359"/>
      <c r="AJ741" s="359"/>
      <c r="AK741" s="359"/>
      <c r="AL741" s="359"/>
      <c r="AM741" s="359"/>
      <c r="AN741" s="359"/>
      <c r="AO741" s="359"/>
      <c r="AP741" s="359"/>
      <c r="AQ741" s="359"/>
      <c r="AR741" s="359"/>
      <c r="AS741" s="359"/>
      <c r="AT741" s="359"/>
      <c r="AU741" s="359"/>
      <c r="AV741" s="359"/>
      <c r="AW741" s="359"/>
      <c r="AX741" s="359"/>
      <c r="AY741" s="359"/>
      <c r="AZ741" s="359"/>
      <c r="BA741" s="359"/>
      <c r="BB741" s="359"/>
      <c r="BC741" s="359"/>
      <c r="BD741" s="359"/>
      <c r="BE741" s="359"/>
      <c r="BF741" s="359"/>
      <c r="BG741" s="359"/>
      <c r="BH741" s="359"/>
      <c r="BI741" s="359"/>
      <c r="BJ741" s="359"/>
      <c r="BK741" s="359"/>
      <c r="BL741" s="359"/>
      <c r="BM741" s="359"/>
      <c r="BN741" s="359"/>
      <c r="BO741" s="359"/>
      <c r="BP741" s="359"/>
      <c r="BQ741" s="359"/>
      <c r="BR741" s="359"/>
      <c r="BS741" s="359"/>
      <c r="BT741" s="359"/>
      <c r="BU741" s="359"/>
      <c r="BV741" s="359"/>
      <c r="BW741" s="359"/>
      <c r="BX741" s="359"/>
      <c r="BY741" s="359"/>
      <c r="BZ741" s="359"/>
    </row>
    <row r="742" spans="1:78" ht="15" customHeight="1" x14ac:dyDescent="0.2">
      <c r="A742" s="313" t="str">
        <f t="shared" si="17"/>
        <v>DNV-TRCA - 325</v>
      </c>
      <c r="E742" s="358">
        <v>325</v>
      </c>
      <c r="H742" s="359"/>
      <c r="I742" s="359"/>
      <c r="J742" s="359"/>
      <c r="K742" s="359"/>
      <c r="L742" s="359"/>
      <c r="M742" s="359"/>
      <c r="N742" s="359"/>
      <c r="O742" s="359"/>
      <c r="P742" s="359"/>
      <c r="Q742" s="359"/>
      <c r="R742" s="359"/>
      <c r="S742" s="359"/>
      <c r="T742" s="359"/>
      <c r="U742" s="359"/>
      <c r="V742" s="359"/>
      <c r="W742" s="359"/>
      <c r="X742" s="359"/>
      <c r="Y742" s="359"/>
      <c r="Z742" s="359"/>
      <c r="AA742" s="359"/>
      <c r="AB742" s="359"/>
      <c r="AC742" s="359"/>
      <c r="AD742" s="359"/>
      <c r="AE742" s="359"/>
      <c r="AF742" s="359"/>
      <c r="AG742" s="359"/>
      <c r="AH742" s="359"/>
      <c r="AI742" s="359"/>
      <c r="AJ742" s="359"/>
      <c r="AK742" s="359"/>
      <c r="AL742" s="359"/>
      <c r="AM742" s="359"/>
      <c r="AN742" s="359"/>
      <c r="AO742" s="359"/>
      <c r="AP742" s="359"/>
      <c r="AQ742" s="359"/>
      <c r="AR742" s="359"/>
      <c r="AS742" s="359"/>
      <c r="AT742" s="359"/>
      <c r="AU742" s="359"/>
      <c r="AV742" s="359"/>
      <c r="AW742" s="359"/>
      <c r="AX742" s="359"/>
      <c r="AY742" s="359"/>
      <c r="AZ742" s="359"/>
      <c r="BA742" s="359"/>
      <c r="BB742" s="359"/>
      <c r="BC742" s="359"/>
      <c r="BD742" s="359"/>
      <c r="BE742" s="359"/>
      <c r="BF742" s="359"/>
      <c r="BG742" s="359"/>
      <c r="BH742" s="359"/>
      <c r="BI742" s="359"/>
      <c r="BJ742" s="359"/>
      <c r="BK742" s="359"/>
      <c r="BL742" s="359"/>
      <c r="BM742" s="359"/>
      <c r="BN742" s="359"/>
      <c r="BO742" s="359"/>
      <c r="BP742" s="359"/>
      <c r="BQ742" s="359"/>
      <c r="BR742" s="359"/>
      <c r="BS742" s="359"/>
      <c r="BT742" s="359"/>
      <c r="BU742" s="359"/>
      <c r="BV742" s="359"/>
      <c r="BW742" s="359"/>
      <c r="BX742" s="359"/>
      <c r="BY742" s="359"/>
      <c r="BZ742" s="359"/>
    </row>
    <row r="743" spans="1:78" ht="15" customHeight="1" x14ac:dyDescent="0.2">
      <c r="A743" s="313" t="str">
        <f t="shared" si="17"/>
        <v>DNV-TRCA - 350</v>
      </c>
      <c r="E743" s="358">
        <v>350</v>
      </c>
      <c r="H743" s="359"/>
      <c r="I743" s="359"/>
      <c r="J743" s="359"/>
      <c r="K743" s="359"/>
      <c r="L743" s="359"/>
      <c r="M743" s="359"/>
      <c r="N743" s="359"/>
      <c r="O743" s="359"/>
      <c r="P743" s="359"/>
      <c r="Q743" s="359"/>
      <c r="R743" s="359"/>
      <c r="S743" s="359"/>
      <c r="T743" s="359"/>
      <c r="U743" s="359"/>
      <c r="V743" s="359"/>
      <c r="W743" s="359"/>
      <c r="X743" s="359"/>
      <c r="Y743" s="359"/>
      <c r="Z743" s="359"/>
      <c r="AA743" s="359"/>
      <c r="AB743" s="359"/>
      <c r="AC743" s="359"/>
      <c r="AD743" s="359"/>
      <c r="AE743" s="359"/>
      <c r="AF743" s="359"/>
      <c r="AG743" s="359"/>
      <c r="AH743" s="359"/>
      <c r="AI743" s="359"/>
      <c r="AJ743" s="359"/>
      <c r="AK743" s="359"/>
      <c r="AL743" s="359"/>
      <c r="AM743" s="359"/>
      <c r="AN743" s="359"/>
      <c r="AO743" s="359"/>
      <c r="AP743" s="359"/>
      <c r="AQ743" s="359"/>
      <c r="AR743" s="359"/>
      <c r="AS743" s="359"/>
      <c r="AT743" s="359"/>
      <c r="AU743" s="359"/>
      <c r="AV743" s="359"/>
      <c r="AW743" s="359"/>
      <c r="AX743" s="359"/>
      <c r="AY743" s="359"/>
      <c r="AZ743" s="359"/>
      <c r="BA743" s="359"/>
      <c r="BB743" s="359"/>
      <c r="BC743" s="359"/>
      <c r="BD743" s="359"/>
      <c r="BE743" s="359"/>
      <c r="BF743" s="359"/>
      <c r="BG743" s="359"/>
      <c r="BH743" s="359"/>
      <c r="BI743" s="359"/>
      <c r="BJ743" s="359"/>
      <c r="BK743" s="359"/>
      <c r="BL743" s="359"/>
      <c r="BM743" s="359"/>
      <c r="BN743" s="359"/>
      <c r="BO743" s="359"/>
      <c r="BP743" s="359"/>
      <c r="BQ743" s="359"/>
      <c r="BR743" s="359"/>
      <c r="BS743" s="359"/>
      <c r="BT743" s="359"/>
      <c r="BU743" s="359"/>
      <c r="BV743" s="359"/>
      <c r="BW743" s="359"/>
      <c r="BX743" s="359"/>
      <c r="BY743" s="359"/>
      <c r="BZ743" s="359"/>
    </row>
    <row r="744" spans="1:78" ht="15" customHeight="1" x14ac:dyDescent="0.2">
      <c r="A744" s="313" t="str">
        <f t="shared" si="17"/>
        <v>DNV-TRCA - 375</v>
      </c>
      <c r="E744" s="358">
        <v>375</v>
      </c>
      <c r="H744" s="359"/>
      <c r="I744" s="359"/>
      <c r="J744" s="359"/>
      <c r="K744" s="359"/>
      <c r="L744" s="359"/>
      <c r="M744" s="359"/>
      <c r="N744" s="359"/>
      <c r="O744" s="359"/>
      <c r="P744" s="359"/>
      <c r="Q744" s="359"/>
      <c r="R744" s="359"/>
      <c r="S744" s="359"/>
      <c r="T744" s="359"/>
      <c r="U744" s="359"/>
      <c r="V744" s="359"/>
      <c r="W744" s="359"/>
      <c r="X744" s="359"/>
      <c r="Y744" s="359"/>
      <c r="Z744" s="359"/>
      <c r="AA744" s="359"/>
      <c r="AB744" s="359"/>
      <c r="AC744" s="359"/>
      <c r="AD744" s="359"/>
      <c r="AE744" s="359"/>
      <c r="AF744" s="359"/>
      <c r="AG744" s="359"/>
      <c r="AH744" s="359"/>
      <c r="AI744" s="359"/>
      <c r="AJ744" s="359"/>
      <c r="AK744" s="359"/>
      <c r="AL744" s="359"/>
      <c r="AM744" s="359"/>
      <c r="AN744" s="359"/>
      <c r="AO744" s="359"/>
      <c r="AP744" s="359"/>
      <c r="AQ744" s="359"/>
      <c r="AR744" s="359"/>
      <c r="AS744" s="359"/>
      <c r="AT744" s="359"/>
      <c r="AU744" s="359"/>
      <c r="AV744" s="359"/>
      <c r="AW744" s="359"/>
      <c r="AX744" s="359"/>
      <c r="AY744" s="359"/>
      <c r="AZ744" s="359"/>
      <c r="BA744" s="359"/>
      <c r="BB744" s="359"/>
      <c r="BC744" s="359"/>
      <c r="BD744" s="359"/>
      <c r="BE744" s="359"/>
      <c r="BF744" s="359"/>
      <c r="BG744" s="359"/>
      <c r="BH744" s="359"/>
      <c r="BI744" s="359"/>
      <c r="BJ744" s="359"/>
      <c r="BK744" s="359"/>
      <c r="BL744" s="359"/>
      <c r="BM744" s="359"/>
      <c r="BN744" s="359"/>
      <c r="BO744" s="359"/>
      <c r="BP744" s="359"/>
      <c r="BQ744" s="359"/>
      <c r="BR744" s="359"/>
      <c r="BS744" s="359"/>
      <c r="BT744" s="359"/>
      <c r="BU744" s="359"/>
      <c r="BV744" s="359"/>
      <c r="BW744" s="359"/>
      <c r="BX744" s="359"/>
      <c r="BY744" s="359"/>
      <c r="BZ744" s="359"/>
    </row>
    <row r="745" spans="1:78" ht="15" customHeight="1" x14ac:dyDescent="0.2">
      <c r="A745" s="313" t="str">
        <f t="shared" si="17"/>
        <v>DNV-TRCA - 400</v>
      </c>
      <c r="E745" s="358">
        <v>400</v>
      </c>
      <c r="H745" s="359"/>
      <c r="I745" s="359"/>
      <c r="J745" s="359"/>
      <c r="K745" s="359"/>
      <c r="L745" s="359"/>
      <c r="M745" s="359"/>
      <c r="N745" s="359"/>
      <c r="O745" s="359"/>
      <c r="P745" s="359"/>
      <c r="Q745" s="359"/>
      <c r="R745" s="359"/>
      <c r="S745" s="359"/>
      <c r="T745" s="359"/>
      <c r="U745" s="359"/>
      <c r="V745" s="359"/>
      <c r="W745" s="359"/>
      <c r="X745" s="359"/>
      <c r="Y745" s="359"/>
      <c r="Z745" s="359"/>
      <c r="AA745" s="359"/>
      <c r="AB745" s="359"/>
      <c r="AC745" s="359"/>
      <c r="AD745" s="359"/>
      <c r="AE745" s="359"/>
      <c r="AF745" s="359"/>
      <c r="AG745" s="359"/>
      <c r="AH745" s="359"/>
      <c r="AI745" s="359"/>
      <c r="AJ745" s="359"/>
      <c r="AK745" s="359"/>
      <c r="AL745" s="359"/>
      <c r="AM745" s="359"/>
      <c r="AN745" s="359"/>
      <c r="AO745" s="359"/>
      <c r="AP745" s="359"/>
      <c r="AQ745" s="359"/>
      <c r="AR745" s="359"/>
      <c r="AS745" s="359"/>
      <c r="AT745" s="359"/>
      <c r="AU745" s="359"/>
      <c r="AV745" s="359"/>
      <c r="AW745" s="359"/>
      <c r="AX745" s="359"/>
      <c r="AY745" s="359"/>
      <c r="AZ745" s="359"/>
      <c r="BA745" s="359"/>
      <c r="BB745" s="359"/>
      <c r="BC745" s="359"/>
      <c r="BD745" s="359"/>
      <c r="BE745" s="359"/>
      <c r="BF745" s="359"/>
      <c r="BG745" s="359"/>
      <c r="BH745" s="359"/>
      <c r="BI745" s="359"/>
      <c r="BJ745" s="359"/>
      <c r="BK745" s="359"/>
      <c r="BL745" s="359"/>
      <c r="BM745" s="359"/>
      <c r="BN745" s="359"/>
      <c r="BO745" s="359"/>
      <c r="BP745" s="359"/>
      <c r="BQ745" s="359"/>
      <c r="BR745" s="359"/>
      <c r="BS745" s="359"/>
      <c r="BT745" s="359"/>
      <c r="BU745" s="359"/>
      <c r="BV745" s="359"/>
      <c r="BW745" s="359"/>
      <c r="BX745" s="359"/>
      <c r="BY745" s="359"/>
      <c r="BZ745" s="359"/>
    </row>
    <row r="746" spans="1:78" ht="15" customHeight="1" x14ac:dyDescent="0.2">
      <c r="A746" s="313" t="str">
        <f t="shared" si="17"/>
        <v>DNV-TRCA - 425</v>
      </c>
      <c r="E746" s="358">
        <v>425</v>
      </c>
      <c r="H746" s="359"/>
      <c r="I746" s="359"/>
      <c r="J746" s="359"/>
      <c r="K746" s="359"/>
      <c r="L746" s="359"/>
      <c r="M746" s="359"/>
      <c r="N746" s="359"/>
      <c r="O746" s="359"/>
      <c r="P746" s="359"/>
      <c r="Q746" s="359"/>
      <c r="R746" s="359"/>
      <c r="S746" s="359"/>
      <c r="T746" s="359"/>
      <c r="U746" s="359"/>
      <c r="V746" s="359"/>
      <c r="W746" s="359"/>
      <c r="X746" s="359"/>
      <c r="Y746" s="359"/>
      <c r="Z746" s="359"/>
      <c r="AA746" s="359"/>
      <c r="AB746" s="359"/>
      <c r="AC746" s="359"/>
      <c r="AD746" s="359"/>
      <c r="AE746" s="359"/>
      <c r="AF746" s="359"/>
      <c r="AG746" s="359"/>
      <c r="AH746" s="359"/>
      <c r="AI746" s="359"/>
      <c r="AJ746" s="359"/>
      <c r="AK746" s="359"/>
      <c r="AL746" s="359"/>
      <c r="AM746" s="359"/>
      <c r="AN746" s="359"/>
      <c r="AO746" s="359"/>
      <c r="AP746" s="359"/>
      <c r="AQ746" s="359"/>
      <c r="AR746" s="359"/>
      <c r="AS746" s="359"/>
      <c r="AT746" s="359"/>
      <c r="AU746" s="359"/>
      <c r="AV746" s="359"/>
      <c r="AW746" s="359"/>
      <c r="AX746" s="359"/>
      <c r="AY746" s="359"/>
      <c r="AZ746" s="359"/>
      <c r="BA746" s="359"/>
      <c r="BB746" s="359"/>
      <c r="BC746" s="359"/>
      <c r="BD746" s="359"/>
      <c r="BE746" s="359"/>
      <c r="BF746" s="359"/>
      <c r="BG746" s="359"/>
      <c r="BH746" s="359"/>
      <c r="BI746" s="359"/>
      <c r="BJ746" s="359"/>
      <c r="BK746" s="359"/>
      <c r="BL746" s="359"/>
      <c r="BM746" s="359"/>
      <c r="BN746" s="359"/>
      <c r="BO746" s="359"/>
      <c r="BP746" s="359"/>
      <c r="BQ746" s="359"/>
      <c r="BR746" s="359"/>
      <c r="BS746" s="359"/>
      <c r="BT746" s="359"/>
      <c r="BU746" s="359"/>
      <c r="BV746" s="359"/>
      <c r="BW746" s="359"/>
      <c r="BX746" s="359"/>
      <c r="BY746" s="359"/>
      <c r="BZ746" s="359"/>
    </row>
    <row r="747" spans="1:78" ht="15" customHeight="1" x14ac:dyDescent="0.2">
      <c r="A747" s="313" t="str">
        <f t="shared" si="17"/>
        <v>DNV-TRCA - 450</v>
      </c>
      <c r="E747" s="358">
        <v>450</v>
      </c>
      <c r="H747" s="359"/>
      <c r="I747" s="359"/>
      <c r="J747" s="359"/>
      <c r="K747" s="359"/>
      <c r="L747" s="359"/>
      <c r="M747" s="359"/>
      <c r="N747" s="359"/>
      <c r="O747" s="359"/>
      <c r="P747" s="359"/>
      <c r="Q747" s="359"/>
      <c r="R747" s="359"/>
      <c r="S747" s="359"/>
      <c r="T747" s="359"/>
      <c r="U747" s="359"/>
      <c r="V747" s="359"/>
      <c r="W747" s="359"/>
      <c r="X747" s="359"/>
      <c r="Y747" s="359"/>
      <c r="Z747" s="359"/>
      <c r="AA747" s="359"/>
      <c r="AB747" s="359"/>
      <c r="AC747" s="359"/>
      <c r="AD747" s="359"/>
      <c r="AE747" s="359"/>
      <c r="AF747" s="359"/>
      <c r="AG747" s="359"/>
      <c r="AH747" s="359"/>
      <c r="AI747" s="359"/>
      <c r="AJ747" s="359"/>
      <c r="AK747" s="359"/>
      <c r="AL747" s="359"/>
      <c r="AM747" s="359"/>
      <c r="AN747" s="359"/>
      <c r="AO747" s="359"/>
      <c r="AP747" s="359"/>
      <c r="AQ747" s="359"/>
      <c r="AR747" s="359"/>
      <c r="AS747" s="359"/>
      <c r="AT747" s="359"/>
      <c r="AU747" s="359"/>
      <c r="AV747" s="359"/>
      <c r="AW747" s="359"/>
      <c r="AX747" s="359"/>
      <c r="AY747" s="359"/>
      <c r="AZ747" s="359"/>
      <c r="BA747" s="359"/>
      <c r="BB747" s="359"/>
      <c r="BC747" s="359"/>
      <c r="BD747" s="359"/>
      <c r="BE747" s="359"/>
      <c r="BF747" s="359"/>
      <c r="BG747" s="359"/>
      <c r="BH747" s="359"/>
      <c r="BI747" s="359"/>
      <c r="BJ747" s="359"/>
      <c r="BK747" s="359"/>
      <c r="BL747" s="359"/>
      <c r="BM747" s="359"/>
      <c r="BN747" s="359"/>
      <c r="BO747" s="359"/>
      <c r="BP747" s="359"/>
      <c r="BQ747" s="359"/>
      <c r="BR747" s="359"/>
      <c r="BS747" s="359"/>
      <c r="BT747" s="359"/>
      <c r="BU747" s="359"/>
      <c r="BV747" s="359"/>
      <c r="BW747" s="359"/>
      <c r="BX747" s="359"/>
      <c r="BY747" s="359"/>
      <c r="BZ747" s="359"/>
    </row>
    <row r="748" spans="1:78" ht="15" customHeight="1" x14ac:dyDescent="0.2">
      <c r="A748" s="313" t="str">
        <f t="shared" si="17"/>
        <v>DNV-TRCA - 475</v>
      </c>
      <c r="E748" s="358">
        <v>475</v>
      </c>
      <c r="H748" s="359"/>
      <c r="I748" s="359"/>
      <c r="J748" s="359"/>
      <c r="K748" s="359"/>
      <c r="L748" s="359"/>
      <c r="M748" s="359"/>
      <c r="N748" s="359"/>
      <c r="O748" s="359"/>
      <c r="P748" s="359"/>
      <c r="Q748" s="359"/>
      <c r="R748" s="359"/>
      <c r="S748" s="359"/>
      <c r="T748" s="359"/>
      <c r="U748" s="359"/>
      <c r="V748" s="359"/>
      <c r="W748" s="359"/>
      <c r="X748" s="359"/>
      <c r="Y748" s="359"/>
      <c r="Z748" s="359"/>
      <c r="AA748" s="359"/>
      <c r="AB748" s="359"/>
      <c r="AC748" s="359"/>
      <c r="AD748" s="359"/>
      <c r="AE748" s="359"/>
      <c r="AF748" s="359"/>
      <c r="AG748" s="359"/>
      <c r="AH748" s="359"/>
      <c r="AI748" s="359"/>
      <c r="AJ748" s="359"/>
      <c r="AK748" s="359"/>
      <c r="AL748" s="359"/>
      <c r="AM748" s="359"/>
      <c r="AN748" s="359"/>
      <c r="AO748" s="359"/>
      <c r="AP748" s="359"/>
      <c r="AQ748" s="359"/>
      <c r="AR748" s="359"/>
      <c r="AS748" s="359"/>
      <c r="AT748" s="359"/>
      <c r="AU748" s="359"/>
      <c r="AV748" s="359"/>
      <c r="AW748" s="359"/>
      <c r="AX748" s="359"/>
      <c r="AY748" s="359"/>
      <c r="AZ748" s="359"/>
      <c r="BA748" s="359"/>
      <c r="BB748" s="359"/>
      <c r="BC748" s="359"/>
      <c r="BD748" s="359"/>
      <c r="BE748" s="359"/>
      <c r="BF748" s="359"/>
      <c r="BG748" s="359"/>
      <c r="BH748" s="359"/>
      <c r="BI748" s="359"/>
      <c r="BJ748" s="359"/>
      <c r="BK748" s="359"/>
      <c r="BL748" s="359"/>
      <c r="BM748" s="359"/>
      <c r="BN748" s="359"/>
      <c r="BO748" s="359"/>
      <c r="BP748" s="359"/>
      <c r="BQ748" s="359"/>
      <c r="BR748" s="359"/>
      <c r="BS748" s="359"/>
      <c r="BT748" s="359"/>
      <c r="BU748" s="359"/>
      <c r="BV748" s="359"/>
      <c r="BW748" s="359"/>
      <c r="BX748" s="359"/>
      <c r="BY748" s="359"/>
      <c r="BZ748" s="359"/>
    </row>
    <row r="749" spans="1:78" ht="15" customHeight="1" x14ac:dyDescent="0.2">
      <c r="A749" s="313" t="str">
        <f t="shared" si="17"/>
        <v>DNV-TRCA - 500</v>
      </c>
      <c r="E749" s="358">
        <v>500</v>
      </c>
      <c r="H749" s="359"/>
      <c r="I749" s="359"/>
      <c r="J749" s="359"/>
      <c r="K749" s="359"/>
      <c r="L749" s="359"/>
      <c r="M749" s="359"/>
      <c r="N749" s="359"/>
      <c r="O749" s="359"/>
      <c r="P749" s="359"/>
      <c r="Q749" s="359"/>
      <c r="R749" s="359"/>
      <c r="S749" s="359"/>
      <c r="T749" s="359"/>
      <c r="U749" s="359"/>
      <c r="V749" s="359"/>
      <c r="W749" s="359"/>
      <c r="X749" s="359"/>
      <c r="Y749" s="359"/>
      <c r="Z749" s="359"/>
      <c r="AA749" s="359"/>
      <c r="AB749" s="359"/>
      <c r="AC749" s="359"/>
      <c r="AD749" s="359"/>
      <c r="AE749" s="359"/>
      <c r="AF749" s="359"/>
      <c r="AG749" s="359"/>
      <c r="AH749" s="359"/>
      <c r="AI749" s="359"/>
      <c r="AJ749" s="359"/>
      <c r="AK749" s="359"/>
      <c r="AL749" s="359"/>
      <c r="AM749" s="359"/>
      <c r="AN749" s="359"/>
      <c r="AO749" s="359"/>
      <c r="AP749" s="359"/>
      <c r="AQ749" s="359"/>
      <c r="AR749" s="359"/>
      <c r="AS749" s="359"/>
      <c r="AT749" s="359"/>
      <c r="AU749" s="359"/>
      <c r="AV749" s="359"/>
      <c r="AW749" s="359"/>
      <c r="AX749" s="359"/>
      <c r="AY749" s="359"/>
      <c r="AZ749" s="359"/>
      <c r="BA749" s="359"/>
      <c r="BB749" s="359"/>
      <c r="BC749" s="359"/>
      <c r="BD749" s="359"/>
      <c r="BE749" s="359"/>
      <c r="BF749" s="359"/>
      <c r="BG749" s="359"/>
      <c r="BH749" s="359"/>
      <c r="BI749" s="359"/>
      <c r="BJ749" s="359"/>
      <c r="BK749" s="359"/>
      <c r="BL749" s="359"/>
      <c r="BM749" s="359"/>
      <c r="BN749" s="359"/>
      <c r="BO749" s="359"/>
      <c r="BP749" s="359"/>
      <c r="BQ749" s="359"/>
      <c r="BR749" s="359"/>
      <c r="BS749" s="359"/>
      <c r="BT749" s="359"/>
      <c r="BU749" s="359"/>
      <c r="BV749" s="359"/>
      <c r="BW749" s="359"/>
      <c r="BX749" s="359"/>
      <c r="BY749" s="359"/>
      <c r="BZ749" s="359"/>
    </row>
    <row r="750" spans="1:78" ht="15" customHeight="1" x14ac:dyDescent="0.2">
      <c r="A750" s="313" t="str">
        <f t="shared" si="17"/>
        <v>DNV-TRCA - 600</v>
      </c>
      <c r="E750" s="358">
        <v>600</v>
      </c>
      <c r="H750" s="359"/>
      <c r="I750" s="359"/>
      <c r="J750" s="359"/>
      <c r="K750" s="359"/>
      <c r="L750" s="359"/>
      <c r="M750" s="359"/>
      <c r="N750" s="359"/>
      <c r="O750" s="359"/>
      <c r="P750" s="359"/>
      <c r="Q750" s="359"/>
      <c r="R750" s="359"/>
      <c r="S750" s="359"/>
      <c r="T750" s="359"/>
      <c r="U750" s="359"/>
      <c r="V750" s="359"/>
      <c r="W750" s="359"/>
      <c r="X750" s="359"/>
      <c r="Y750" s="359"/>
      <c r="Z750" s="359"/>
      <c r="AA750" s="359"/>
      <c r="AB750" s="359"/>
      <c r="AC750" s="359"/>
      <c r="AD750" s="359"/>
      <c r="AE750" s="359"/>
      <c r="AF750" s="359"/>
      <c r="AG750" s="359"/>
      <c r="AH750" s="359"/>
      <c r="AI750" s="359"/>
      <c r="AJ750" s="359"/>
      <c r="AK750" s="359"/>
      <c r="AL750" s="359"/>
      <c r="AM750" s="359"/>
      <c r="AN750" s="359"/>
      <c r="AO750" s="359"/>
      <c r="AP750" s="359"/>
      <c r="AQ750" s="359"/>
      <c r="AR750" s="359"/>
      <c r="AS750" s="359"/>
      <c r="AT750" s="359"/>
      <c r="AU750" s="359"/>
      <c r="AV750" s="359"/>
      <c r="AW750" s="359"/>
      <c r="AX750" s="359"/>
      <c r="AY750" s="359"/>
      <c r="AZ750" s="359"/>
      <c r="BA750" s="359"/>
      <c r="BB750" s="359"/>
      <c r="BC750" s="359"/>
      <c r="BD750" s="359"/>
      <c r="BE750" s="359"/>
      <c r="BF750" s="359"/>
      <c r="BG750" s="359"/>
      <c r="BH750" s="359"/>
      <c r="BI750" s="359"/>
      <c r="BJ750" s="359"/>
      <c r="BK750" s="359"/>
      <c r="BL750" s="359"/>
      <c r="BM750" s="359"/>
      <c r="BN750" s="359"/>
      <c r="BO750" s="359"/>
      <c r="BP750" s="359"/>
      <c r="BQ750" s="359"/>
      <c r="BR750" s="359"/>
      <c r="BS750" s="359"/>
      <c r="BT750" s="359"/>
      <c r="BU750" s="359"/>
      <c r="BV750" s="359"/>
      <c r="BW750" s="359"/>
      <c r="BX750" s="359"/>
      <c r="BY750" s="359"/>
      <c r="BZ750" s="359"/>
    </row>
    <row r="751" spans="1:78" ht="15" customHeight="1" x14ac:dyDescent="0.2">
      <c r="A751" s="313" t="str">
        <f t="shared" si="17"/>
        <v>DNV-TRCA - 800</v>
      </c>
      <c r="E751" s="358">
        <v>800</v>
      </c>
      <c r="H751" s="359"/>
      <c r="I751" s="359"/>
      <c r="J751" s="359"/>
      <c r="K751" s="359"/>
      <c r="L751" s="359"/>
      <c r="M751" s="359"/>
      <c r="N751" s="359"/>
      <c r="O751" s="359"/>
      <c r="P751" s="359"/>
      <c r="Q751" s="359"/>
      <c r="R751" s="359"/>
      <c r="S751" s="359"/>
      <c r="T751" s="359"/>
      <c r="U751" s="359"/>
      <c r="V751" s="359"/>
      <c r="W751" s="359"/>
      <c r="X751" s="359"/>
      <c r="Y751" s="359"/>
      <c r="Z751" s="359"/>
      <c r="AA751" s="359"/>
      <c r="AB751" s="359"/>
      <c r="AC751" s="359"/>
      <c r="AD751" s="359"/>
      <c r="AE751" s="359"/>
      <c r="AF751" s="359"/>
      <c r="AG751" s="359"/>
      <c r="AH751" s="359"/>
      <c r="AI751" s="359"/>
      <c r="AJ751" s="359"/>
      <c r="AK751" s="359"/>
      <c r="AL751" s="359"/>
      <c r="AM751" s="359"/>
      <c r="AN751" s="359"/>
      <c r="AO751" s="359"/>
      <c r="AP751" s="359"/>
      <c r="AQ751" s="359"/>
      <c r="AR751" s="359"/>
      <c r="AS751" s="359"/>
      <c r="AT751" s="359"/>
      <c r="AU751" s="359"/>
      <c r="AV751" s="359"/>
      <c r="AW751" s="359"/>
      <c r="AX751" s="359"/>
      <c r="AY751" s="359"/>
      <c r="AZ751" s="359"/>
      <c r="BA751" s="359"/>
      <c r="BB751" s="359"/>
      <c r="BC751" s="359"/>
      <c r="BD751" s="359"/>
      <c r="BE751" s="359"/>
      <c r="BF751" s="359"/>
      <c r="BG751" s="359"/>
      <c r="BH751" s="359"/>
      <c r="BI751" s="359"/>
      <c r="BJ751" s="359"/>
      <c r="BK751" s="359"/>
      <c r="BL751" s="359"/>
      <c r="BM751" s="359"/>
      <c r="BN751" s="359"/>
      <c r="BO751" s="359"/>
      <c r="BP751" s="359"/>
      <c r="BQ751" s="359"/>
      <c r="BR751" s="359"/>
      <c r="BS751" s="359"/>
      <c r="BT751" s="359"/>
      <c r="BU751" s="359"/>
      <c r="BV751" s="359"/>
      <c r="BW751" s="359"/>
      <c r="BX751" s="359"/>
      <c r="BY751" s="359"/>
      <c r="BZ751" s="359"/>
    </row>
    <row r="752" spans="1:78" ht="15" customHeight="1" x14ac:dyDescent="0.2">
      <c r="A752" s="313" t="str">
        <f t="shared" si="17"/>
        <v>DNV-TRCA - 1000</v>
      </c>
      <c r="E752" s="358">
        <v>1000</v>
      </c>
      <c r="H752" s="359"/>
      <c r="I752" s="359"/>
      <c r="J752" s="359"/>
      <c r="K752" s="359"/>
      <c r="L752" s="359"/>
      <c r="M752" s="359"/>
      <c r="N752" s="359"/>
      <c r="O752" s="359"/>
      <c r="P752" s="359"/>
      <c r="Q752" s="359"/>
      <c r="R752" s="359"/>
      <c r="S752" s="359"/>
      <c r="T752" s="359"/>
      <c r="U752" s="359"/>
      <c r="V752" s="359"/>
      <c r="W752" s="359"/>
      <c r="X752" s="359"/>
      <c r="Y752" s="359"/>
      <c r="Z752" s="359"/>
      <c r="AA752" s="359"/>
      <c r="AB752" s="359"/>
      <c r="AC752" s="359"/>
      <c r="AD752" s="359"/>
      <c r="AE752" s="359"/>
      <c r="AF752" s="359"/>
      <c r="AG752" s="359"/>
      <c r="AH752" s="359"/>
      <c r="AI752" s="359"/>
      <c r="AJ752" s="359"/>
      <c r="AK752" s="359"/>
      <c r="AL752" s="359"/>
      <c r="AM752" s="359"/>
      <c r="AN752" s="359"/>
      <c r="AO752" s="359"/>
      <c r="AP752" s="359"/>
      <c r="AQ752" s="359"/>
      <c r="AR752" s="359"/>
      <c r="AS752" s="359"/>
      <c r="AT752" s="359"/>
      <c r="AU752" s="359"/>
      <c r="AV752" s="359"/>
      <c r="AW752" s="359"/>
      <c r="AX752" s="359"/>
      <c r="AY752" s="359"/>
      <c r="AZ752" s="359"/>
      <c r="BA752" s="359"/>
      <c r="BB752" s="359"/>
      <c r="BC752" s="359"/>
      <c r="BD752" s="359"/>
      <c r="BE752" s="359"/>
      <c r="BF752" s="359"/>
      <c r="BG752" s="359"/>
      <c r="BH752" s="359"/>
      <c r="BI752" s="359"/>
      <c r="BJ752" s="359"/>
      <c r="BK752" s="359"/>
      <c r="BL752" s="359"/>
      <c r="BM752" s="359"/>
      <c r="BN752" s="359"/>
      <c r="BO752" s="359"/>
      <c r="BP752" s="359"/>
      <c r="BQ752" s="359"/>
      <c r="BR752" s="359"/>
      <c r="BS752" s="359"/>
      <c r="BT752" s="359"/>
      <c r="BU752" s="359"/>
      <c r="BV752" s="359"/>
      <c r="BW752" s="359"/>
      <c r="BX752" s="359"/>
      <c r="BY752" s="359"/>
      <c r="BZ752" s="359"/>
    </row>
    <row r="753" spans="1:78" ht="15" customHeight="1" x14ac:dyDescent="0.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2"/>
      <c r="AD753" s="322"/>
      <c r="AE753" s="322"/>
      <c r="AF753" s="322"/>
      <c r="AG753" s="322"/>
      <c r="AH753" s="322"/>
      <c r="AI753" s="322"/>
      <c r="AJ753" s="322"/>
      <c r="AK753" s="322"/>
      <c r="AL753" s="322"/>
      <c r="AM753" s="322"/>
      <c r="AN753" s="322"/>
      <c r="AO753" s="322"/>
      <c r="AP753" s="322"/>
      <c r="AQ753" s="322"/>
      <c r="AR753" s="322"/>
      <c r="AS753" s="322"/>
      <c r="AT753" s="322"/>
      <c r="AU753" s="322"/>
      <c r="AV753" s="322"/>
      <c r="AW753" s="322"/>
      <c r="AX753" s="322"/>
      <c r="AY753" s="322"/>
      <c r="AZ753" s="322"/>
      <c r="BA753" s="322"/>
      <c r="BB753" s="322"/>
      <c r="BC753" s="322"/>
      <c r="BD753" s="322"/>
      <c r="BE753" s="322"/>
      <c r="BF753" s="322"/>
      <c r="BG753" s="322"/>
      <c r="BH753" s="322"/>
      <c r="BI753" s="322"/>
      <c r="BJ753" s="322"/>
      <c r="BK753" s="322"/>
      <c r="BL753" s="322"/>
      <c r="BM753" s="322"/>
      <c r="BN753" s="322"/>
      <c r="BO753" s="322"/>
      <c r="BP753" s="322"/>
      <c r="BQ753" s="322"/>
      <c r="BR753" s="322"/>
      <c r="BS753" s="322"/>
      <c r="BT753" s="322"/>
      <c r="BU753" s="322"/>
      <c r="BV753" s="322"/>
      <c r="BW753" s="322"/>
      <c r="BX753" s="322"/>
      <c r="BY753" s="322"/>
      <c r="BZ753" s="322"/>
    </row>
    <row r="754" spans="1:78" ht="15" customHeight="1" x14ac:dyDescent="0.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2"/>
      <c r="AD754" s="322"/>
      <c r="AE754" s="322"/>
      <c r="AF754" s="322"/>
      <c r="AG754" s="322"/>
      <c r="AH754" s="322"/>
      <c r="AI754" s="322"/>
      <c r="AJ754" s="322"/>
      <c r="AK754" s="322"/>
      <c r="AL754" s="322"/>
      <c r="AM754" s="322"/>
      <c r="AN754" s="322"/>
      <c r="AO754" s="322"/>
      <c r="AP754" s="322"/>
      <c r="AQ754" s="322"/>
      <c r="AR754" s="322"/>
      <c r="AS754" s="322"/>
      <c r="AT754" s="322"/>
      <c r="AU754" s="322"/>
      <c r="AV754" s="322"/>
      <c r="AW754" s="322"/>
      <c r="AX754" s="322"/>
      <c r="AY754" s="322"/>
      <c r="AZ754" s="322"/>
      <c r="BA754" s="322"/>
      <c r="BB754" s="322"/>
      <c r="BC754" s="322"/>
      <c r="BD754" s="322"/>
      <c r="BE754" s="322"/>
      <c r="BF754" s="322"/>
      <c r="BG754" s="322"/>
      <c r="BH754" s="322"/>
      <c r="BI754" s="322"/>
      <c r="BJ754" s="322"/>
      <c r="BK754" s="322"/>
      <c r="BL754" s="322"/>
      <c r="BM754" s="322"/>
      <c r="BN754" s="322"/>
      <c r="BO754" s="322"/>
      <c r="BP754" s="322"/>
      <c r="BQ754" s="322"/>
      <c r="BR754" s="322"/>
      <c r="BS754" s="322"/>
      <c r="BT754" s="322"/>
      <c r="BU754" s="322"/>
      <c r="BV754" s="322"/>
      <c r="BW754" s="322"/>
      <c r="BX754" s="322"/>
      <c r="BY754" s="322"/>
      <c r="BZ754" s="322"/>
    </row>
    <row r="755" spans="1:78" ht="15" customHeight="1" x14ac:dyDescent="0.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2"/>
      <c r="AD755" s="322"/>
      <c r="AE755" s="322"/>
      <c r="AF755" s="322"/>
      <c r="AG755" s="322"/>
      <c r="AH755" s="322"/>
      <c r="AI755" s="322"/>
      <c r="AJ755" s="322"/>
      <c r="AK755" s="322"/>
      <c r="AL755" s="322"/>
      <c r="AM755" s="322"/>
      <c r="AN755" s="322"/>
      <c r="AO755" s="322"/>
      <c r="AP755" s="322"/>
      <c r="AQ755" s="322"/>
      <c r="AR755" s="322"/>
      <c r="AS755" s="322"/>
      <c r="AT755" s="322"/>
      <c r="AU755" s="322"/>
      <c r="AV755" s="322"/>
      <c r="AW755" s="322"/>
      <c r="AX755" s="322"/>
      <c r="AY755" s="322"/>
      <c r="AZ755" s="322"/>
      <c r="BA755" s="322"/>
      <c r="BB755" s="322"/>
      <c r="BC755" s="322"/>
      <c r="BD755" s="322"/>
      <c r="BE755" s="322"/>
      <c r="BF755" s="322"/>
      <c r="BG755" s="322"/>
      <c r="BH755" s="322"/>
      <c r="BI755" s="322"/>
      <c r="BJ755" s="322"/>
      <c r="BK755" s="322"/>
      <c r="BL755" s="322"/>
      <c r="BM755" s="322"/>
      <c r="BN755" s="322"/>
      <c r="BO755" s="322"/>
      <c r="BP755" s="322"/>
      <c r="BQ755" s="322"/>
      <c r="BR755" s="322"/>
      <c r="BS755" s="322"/>
      <c r="BT755" s="322"/>
      <c r="BU755" s="322"/>
      <c r="BV755" s="322"/>
      <c r="BW755" s="322"/>
      <c r="BX755" s="322"/>
      <c r="BY755" s="322"/>
      <c r="BZ755" s="322"/>
    </row>
    <row r="756" spans="1:78" ht="15" customHeight="1" x14ac:dyDescent="0.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2"/>
      <c r="AD756" s="322"/>
      <c r="AE756" s="322"/>
      <c r="AF756" s="322"/>
      <c r="AG756" s="322"/>
      <c r="AH756" s="322"/>
      <c r="AI756" s="322"/>
      <c r="AJ756" s="322"/>
      <c r="AK756" s="322"/>
      <c r="AL756" s="322"/>
      <c r="AM756" s="322"/>
      <c r="AN756" s="322"/>
      <c r="AO756" s="322"/>
      <c r="AP756" s="322"/>
      <c r="AQ756" s="322"/>
      <c r="AR756" s="322"/>
      <c r="AS756" s="322"/>
      <c r="AT756" s="322"/>
      <c r="AU756" s="322"/>
      <c r="AV756" s="322"/>
      <c r="AW756" s="322"/>
      <c r="AX756" s="322"/>
      <c r="AY756" s="322"/>
      <c r="AZ756" s="322"/>
      <c r="BA756" s="322"/>
      <c r="BB756" s="322"/>
      <c r="BC756" s="322"/>
      <c r="BD756" s="322"/>
      <c r="BE756" s="322"/>
      <c r="BF756" s="322"/>
      <c r="BG756" s="322"/>
      <c r="BH756" s="322"/>
      <c r="BI756" s="322"/>
      <c r="BJ756" s="322"/>
      <c r="BK756" s="322"/>
      <c r="BL756" s="322"/>
      <c r="BM756" s="322"/>
      <c r="BN756" s="322"/>
      <c r="BO756" s="322"/>
      <c r="BP756" s="322"/>
      <c r="BQ756" s="322"/>
      <c r="BR756" s="322"/>
      <c r="BS756" s="322"/>
      <c r="BT756" s="322"/>
      <c r="BU756" s="322"/>
      <c r="BV756" s="322"/>
      <c r="BW756" s="322"/>
      <c r="BX756" s="322"/>
      <c r="BY756" s="322"/>
      <c r="BZ756" s="322"/>
    </row>
    <row r="757" spans="1:78" ht="15" customHeight="1" x14ac:dyDescent="0.2">
      <c r="A757" s="320"/>
      <c r="B757" s="315" t="s">
        <v>1483</v>
      </c>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2"/>
      <c r="AD757" s="322"/>
      <c r="AE757" s="322"/>
      <c r="AF757" s="322"/>
      <c r="AG757" s="322"/>
      <c r="AH757" s="322"/>
      <c r="AI757" s="322"/>
      <c r="AJ757" s="322"/>
      <c r="AK757" s="322"/>
      <c r="AL757" s="322"/>
      <c r="AM757" s="322"/>
      <c r="AN757" s="322"/>
      <c r="AO757" s="322"/>
      <c r="AP757" s="322"/>
      <c r="AQ757" s="322"/>
      <c r="AR757" s="322"/>
      <c r="AS757" s="322"/>
      <c r="AT757" s="322"/>
      <c r="AU757" s="322"/>
      <c r="AV757" s="322"/>
      <c r="AW757" s="322"/>
      <c r="AX757" s="322"/>
      <c r="AY757" s="322"/>
      <c r="AZ757" s="322"/>
      <c r="BA757" s="322"/>
      <c r="BB757" s="322"/>
      <c r="BC757" s="322"/>
      <c r="BD757" s="322"/>
      <c r="BE757" s="322"/>
      <c r="BF757" s="322"/>
      <c r="BG757" s="322"/>
      <c r="BH757" s="322"/>
      <c r="BI757" s="322"/>
      <c r="BJ757" s="322"/>
      <c r="BK757" s="322"/>
      <c r="BL757" s="322"/>
      <c r="BM757" s="322"/>
      <c r="BN757" s="322"/>
      <c r="BO757" s="322"/>
      <c r="BP757" s="322"/>
      <c r="BQ757" s="322"/>
      <c r="BR757" s="322"/>
      <c r="BS757" s="322"/>
      <c r="BT757" s="322"/>
      <c r="BU757" s="322"/>
      <c r="BV757" s="322"/>
      <c r="BW757" s="322"/>
      <c r="BX757" s="322"/>
      <c r="BY757" s="322"/>
      <c r="BZ757" s="322"/>
    </row>
    <row r="758" spans="1:78" ht="15" customHeight="1" x14ac:dyDescent="0.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2"/>
      <c r="AD758" s="322"/>
      <c r="AE758" s="322"/>
      <c r="AF758" s="322"/>
      <c r="AG758" s="322"/>
      <c r="AH758" s="322"/>
      <c r="AI758" s="322"/>
      <c r="AJ758" s="322"/>
      <c r="AK758" s="322"/>
      <c r="AL758" s="322"/>
      <c r="AM758" s="322"/>
      <c r="AN758" s="322"/>
      <c r="AO758" s="322"/>
      <c r="AP758" s="322"/>
      <c r="AQ758" s="322"/>
      <c r="AR758" s="322"/>
      <c r="AS758" s="322"/>
      <c r="AT758" s="322"/>
      <c r="AU758" s="322"/>
      <c r="AV758" s="322"/>
      <c r="AW758" s="322"/>
      <c r="AX758" s="322"/>
      <c r="AY758" s="322"/>
      <c r="AZ758" s="322"/>
      <c r="BA758" s="322"/>
      <c r="BB758" s="322"/>
      <c r="BC758" s="322"/>
      <c r="BD758" s="322"/>
      <c r="BE758" s="322"/>
      <c r="BF758" s="322"/>
      <c r="BG758" s="322"/>
      <c r="BH758" s="322"/>
      <c r="BI758" s="322"/>
      <c r="BJ758" s="322"/>
      <c r="BK758" s="322"/>
      <c r="BL758" s="322"/>
      <c r="BM758" s="322"/>
      <c r="BN758" s="322"/>
      <c r="BO758" s="322"/>
      <c r="BP758" s="322"/>
      <c r="BQ758" s="322"/>
      <c r="BR758" s="322"/>
      <c r="BS758" s="322"/>
      <c r="BT758" s="322"/>
      <c r="BU758" s="322"/>
      <c r="BV758" s="322"/>
      <c r="BW758" s="322"/>
      <c r="BX758" s="322"/>
      <c r="BY758" s="322"/>
      <c r="BZ758" s="322"/>
    </row>
    <row r="759" spans="1:78" ht="15" customHeight="1" x14ac:dyDescent="0.2">
      <c r="B759" s="313" t="s">
        <v>50</v>
      </c>
      <c r="C759" s="316" t="s">
        <v>858</v>
      </c>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2"/>
      <c r="AD759" s="322"/>
      <c r="AE759" s="322"/>
      <c r="AF759" s="322"/>
      <c r="AG759" s="322"/>
      <c r="AH759" s="322"/>
      <c r="AI759" s="322"/>
      <c r="AJ759" s="322"/>
      <c r="AK759" s="322"/>
      <c r="AL759" s="322"/>
      <c r="AM759" s="322"/>
      <c r="AN759" s="322"/>
      <c r="AO759" s="322"/>
      <c r="AP759" s="322"/>
      <c r="AQ759" s="322"/>
      <c r="AR759" s="322"/>
      <c r="AS759" s="322"/>
      <c r="AT759" s="322"/>
      <c r="AU759" s="322"/>
      <c r="AV759" s="322"/>
      <c r="AW759" s="322"/>
      <c r="AX759" s="322"/>
      <c r="AY759" s="322"/>
      <c r="AZ759" s="322"/>
      <c r="BA759" s="322"/>
      <c r="BB759" s="322"/>
      <c r="BC759" s="322"/>
      <c r="BD759" s="322"/>
      <c r="BE759" s="322"/>
      <c r="BF759" s="322"/>
      <c r="BG759" s="322"/>
      <c r="BH759" s="322"/>
      <c r="BI759" s="322"/>
      <c r="BJ759" s="322"/>
      <c r="BK759" s="322"/>
      <c r="BL759" s="322"/>
      <c r="BM759" s="322"/>
      <c r="BN759" s="322"/>
      <c r="BO759" s="322"/>
      <c r="BP759" s="322"/>
      <c r="BQ759" s="322"/>
      <c r="BR759" s="322"/>
      <c r="BS759" s="322"/>
      <c r="BT759" s="322"/>
      <c r="BU759" s="322"/>
      <c r="BV759" s="322"/>
      <c r="BW759" s="322"/>
      <c r="BX759" s="322"/>
      <c r="BY759" s="322"/>
      <c r="BZ759" s="322"/>
    </row>
    <row r="760" spans="1:78" ht="15" customHeight="1" x14ac:dyDescent="0.2">
      <c r="A760" s="313" t="str">
        <f>CONCATENATE("IIEE-SJ - ",B760)</f>
        <v>IIEE-SJ - 1</v>
      </c>
      <c r="B760" s="313">
        <v>1</v>
      </c>
      <c r="E760" s="316" t="s">
        <v>859</v>
      </c>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2"/>
      <c r="AD760" s="322"/>
      <c r="AE760" s="322"/>
      <c r="AF760" s="322"/>
      <c r="AG760" s="322"/>
      <c r="AH760" s="322"/>
      <c r="AI760" s="322"/>
      <c r="AJ760" s="322"/>
      <c r="AK760" s="322"/>
      <c r="AL760" s="322"/>
      <c r="AM760" s="322"/>
      <c r="AN760" s="322"/>
      <c r="AO760" s="322"/>
      <c r="AP760" s="322"/>
      <c r="AQ760" s="322"/>
      <c r="AR760" s="322"/>
      <c r="AS760" s="322"/>
      <c r="AT760" s="322"/>
      <c r="AU760" s="322"/>
      <c r="AV760" s="322"/>
      <c r="AW760" s="322"/>
      <c r="AX760" s="322"/>
      <c r="AY760" s="322"/>
      <c r="AZ760" s="322"/>
      <c r="BA760" s="322"/>
      <c r="BB760" s="322"/>
      <c r="BC760" s="322"/>
      <c r="BD760" s="322"/>
      <c r="BE760" s="322"/>
      <c r="BF760" s="322"/>
      <c r="BG760" s="322"/>
      <c r="BH760" s="322"/>
      <c r="BI760" s="322"/>
      <c r="BJ760" s="322"/>
      <c r="BK760" s="322"/>
      <c r="BL760" s="322"/>
      <c r="BM760" s="322"/>
      <c r="BN760" s="322"/>
      <c r="BO760" s="322"/>
      <c r="BP760" s="322"/>
      <c r="BQ760" s="322"/>
      <c r="BR760" s="322"/>
      <c r="BS760" s="322"/>
      <c r="BT760" s="322"/>
      <c r="BU760" s="322"/>
      <c r="BV760" s="322"/>
      <c r="BW760" s="322"/>
      <c r="BX760" s="322"/>
      <c r="BY760" s="322"/>
      <c r="BZ760" s="322"/>
    </row>
    <row r="761" spans="1:78" ht="15" customHeight="1" x14ac:dyDescent="0.2">
      <c r="A761" s="313" t="s">
        <v>1484</v>
      </c>
      <c r="B761" s="313">
        <v>101000</v>
      </c>
      <c r="E761" s="316" t="s">
        <v>726</v>
      </c>
      <c r="G761" s="360">
        <v>0.1</v>
      </c>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2"/>
      <c r="AD761" s="322"/>
      <c r="AE761" s="322"/>
      <c r="AF761" s="322"/>
      <c r="AG761" s="322"/>
      <c r="AH761" s="322"/>
      <c r="AI761" s="322"/>
      <c r="AJ761" s="322"/>
      <c r="AK761" s="322"/>
      <c r="AL761" s="322"/>
      <c r="AM761" s="322"/>
      <c r="AN761" s="322"/>
      <c r="AO761" s="322"/>
      <c r="AP761" s="322"/>
      <c r="AQ761" s="322"/>
      <c r="AR761" s="322"/>
      <c r="AS761" s="322"/>
      <c r="AT761" s="322"/>
      <c r="AU761" s="322"/>
      <c r="AV761" s="322"/>
      <c r="AW761" s="322"/>
      <c r="AX761" s="322"/>
      <c r="AY761" s="322"/>
      <c r="AZ761" s="322"/>
      <c r="BA761" s="322"/>
      <c r="BB761" s="322"/>
      <c r="BC761" s="322"/>
      <c r="BD761" s="322"/>
      <c r="BE761" s="322"/>
      <c r="BF761" s="322"/>
      <c r="BG761" s="322"/>
      <c r="BH761" s="322"/>
      <c r="BI761" s="322"/>
      <c r="BJ761" s="322"/>
      <c r="BK761" s="322"/>
      <c r="BL761" s="322"/>
      <c r="BM761" s="322"/>
      <c r="BN761" s="322"/>
      <c r="BO761" s="322"/>
      <c r="BP761" s="322"/>
      <c r="BQ761" s="322"/>
      <c r="BR761" s="322"/>
      <c r="BS761" s="322"/>
      <c r="BT761" s="322"/>
      <c r="BU761" s="322"/>
      <c r="BV761" s="322"/>
      <c r="BW761" s="322"/>
      <c r="BX761" s="322"/>
      <c r="BY761" s="322"/>
      <c r="BZ761" s="322"/>
    </row>
    <row r="762" spans="1:78" ht="15" customHeight="1" x14ac:dyDescent="0.2">
      <c r="A762" s="313" t="s">
        <v>1485</v>
      </c>
      <c r="B762" s="313">
        <v>102000</v>
      </c>
      <c r="E762" s="316" t="s">
        <v>727</v>
      </c>
      <c r="G762" s="360">
        <v>0.4</v>
      </c>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322"/>
      <c r="AE762" s="322"/>
      <c r="AF762" s="322"/>
      <c r="AG762" s="322"/>
      <c r="AH762" s="322"/>
      <c r="AI762" s="322"/>
      <c r="AJ762" s="322"/>
      <c r="AK762" s="322"/>
      <c r="AL762" s="322"/>
      <c r="AM762" s="322"/>
      <c r="AN762" s="322"/>
      <c r="AO762" s="322"/>
      <c r="AP762" s="322"/>
      <c r="AQ762" s="322"/>
      <c r="AR762" s="322"/>
      <c r="AS762" s="322"/>
      <c r="AT762" s="322"/>
      <c r="AU762" s="322"/>
      <c r="AV762" s="322"/>
      <c r="AW762" s="322"/>
      <c r="AX762" s="322"/>
      <c r="AY762" s="322"/>
      <c r="AZ762" s="322"/>
      <c r="BA762" s="322"/>
      <c r="BB762" s="322"/>
      <c r="BC762" s="322"/>
      <c r="BD762" s="322"/>
      <c r="BE762" s="322"/>
      <c r="BF762" s="322"/>
      <c r="BG762" s="322"/>
      <c r="BH762" s="322"/>
      <c r="BI762" s="322"/>
      <c r="BJ762" s="322"/>
      <c r="BK762" s="322"/>
      <c r="BL762" s="322"/>
      <c r="BM762" s="322"/>
      <c r="BN762" s="322"/>
      <c r="BO762" s="322"/>
      <c r="BP762" s="322"/>
      <c r="BQ762" s="322"/>
      <c r="BR762" s="322"/>
      <c r="BS762" s="322"/>
      <c r="BT762" s="322"/>
      <c r="BU762" s="322"/>
      <c r="BV762" s="322"/>
      <c r="BW762" s="322"/>
      <c r="BX762" s="322"/>
      <c r="BY762" s="322"/>
      <c r="BZ762" s="322"/>
    </row>
    <row r="763" spans="1:78" ht="15" customHeight="1" x14ac:dyDescent="0.2">
      <c r="A763" s="313" t="s">
        <v>1486</v>
      </c>
      <c r="B763" s="313">
        <v>103000</v>
      </c>
      <c r="E763" s="316" t="s">
        <v>728</v>
      </c>
      <c r="G763" s="360">
        <v>0.5</v>
      </c>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2"/>
      <c r="AD763" s="322"/>
      <c r="AE763" s="322"/>
      <c r="AF763" s="322"/>
      <c r="AG763" s="322"/>
      <c r="AH763" s="322"/>
      <c r="AI763" s="322"/>
      <c r="AJ763" s="322"/>
      <c r="AK763" s="322"/>
      <c r="AL763" s="322"/>
      <c r="AM763" s="322"/>
      <c r="AN763" s="322"/>
      <c r="AO763" s="322"/>
      <c r="AP763" s="322"/>
      <c r="AQ763" s="322"/>
      <c r="AR763" s="322"/>
      <c r="AS763" s="322"/>
      <c r="AT763" s="322"/>
      <c r="AU763" s="322"/>
      <c r="AV763" s="322"/>
      <c r="AW763" s="322"/>
      <c r="AX763" s="322"/>
      <c r="AY763" s="322"/>
      <c r="AZ763" s="322"/>
      <c r="BA763" s="322"/>
      <c r="BB763" s="322"/>
      <c r="BC763" s="322"/>
      <c r="BD763" s="322"/>
      <c r="BE763" s="322"/>
      <c r="BF763" s="322"/>
      <c r="BG763" s="322"/>
      <c r="BH763" s="322"/>
      <c r="BI763" s="322"/>
      <c r="BJ763" s="322"/>
      <c r="BK763" s="322"/>
      <c r="BL763" s="322"/>
      <c r="BM763" s="322"/>
      <c r="BN763" s="322"/>
      <c r="BO763" s="322"/>
      <c r="BP763" s="322"/>
      <c r="BQ763" s="322"/>
      <c r="BR763" s="322"/>
      <c r="BS763" s="322"/>
      <c r="BT763" s="322"/>
      <c r="BU763" s="322"/>
      <c r="BV763" s="322"/>
      <c r="BW763" s="322"/>
      <c r="BX763" s="322"/>
      <c r="BY763" s="322"/>
      <c r="BZ763" s="322"/>
    </row>
    <row r="764" spans="1:78" ht="15" customHeight="1" x14ac:dyDescent="0.2">
      <c r="A764" s="313"/>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2"/>
      <c r="AD764" s="322"/>
      <c r="AE764" s="322"/>
      <c r="AF764" s="322"/>
      <c r="AG764" s="322"/>
      <c r="AH764" s="322"/>
      <c r="AI764" s="322"/>
      <c r="AJ764" s="322"/>
      <c r="AK764" s="322"/>
      <c r="AL764" s="322"/>
      <c r="AM764" s="322"/>
      <c r="AN764" s="322"/>
      <c r="AO764" s="322"/>
      <c r="AP764" s="322"/>
      <c r="AQ764" s="322"/>
      <c r="AR764" s="322"/>
      <c r="AS764" s="322"/>
      <c r="AT764" s="322"/>
      <c r="AU764" s="322"/>
      <c r="AV764" s="322"/>
      <c r="AW764" s="322"/>
      <c r="AX764" s="322"/>
      <c r="AY764" s="322"/>
      <c r="AZ764" s="322"/>
      <c r="BA764" s="322"/>
      <c r="BB764" s="322"/>
      <c r="BC764" s="322"/>
      <c r="BD764" s="322"/>
      <c r="BE764" s="322"/>
      <c r="BF764" s="322"/>
      <c r="BG764" s="322"/>
      <c r="BH764" s="322"/>
      <c r="BI764" s="322"/>
      <c r="BJ764" s="322"/>
      <c r="BK764" s="322"/>
      <c r="BL764" s="322"/>
      <c r="BM764" s="322"/>
      <c r="BN764" s="322"/>
      <c r="BO764" s="322"/>
      <c r="BP764" s="322"/>
      <c r="BQ764" s="322"/>
      <c r="BR764" s="322"/>
      <c r="BS764" s="322"/>
      <c r="BT764" s="322"/>
      <c r="BU764" s="322"/>
      <c r="BV764" s="322"/>
      <c r="BW764" s="322"/>
      <c r="BX764" s="322"/>
      <c r="BY764" s="322"/>
      <c r="BZ764" s="322"/>
    </row>
    <row r="765" spans="1:78" ht="15" customHeight="1" x14ac:dyDescent="0.2">
      <c r="A765" s="313" t="s">
        <v>1487</v>
      </c>
      <c r="B765" s="313">
        <v>2</v>
      </c>
      <c r="E765" s="316" t="s">
        <v>860</v>
      </c>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2"/>
      <c r="AD765" s="322"/>
      <c r="AE765" s="322"/>
      <c r="AF765" s="322"/>
      <c r="AG765" s="322"/>
      <c r="AH765" s="322"/>
      <c r="AI765" s="322"/>
      <c r="AJ765" s="322"/>
      <c r="AK765" s="322"/>
      <c r="AL765" s="322"/>
      <c r="AM765" s="322"/>
      <c r="AN765" s="322"/>
      <c r="AO765" s="322"/>
      <c r="AP765" s="322"/>
      <c r="AQ765" s="322"/>
      <c r="AR765" s="322"/>
      <c r="AS765" s="322"/>
      <c r="AT765" s="322"/>
      <c r="AU765" s="322"/>
      <c r="AV765" s="322"/>
      <c r="AW765" s="322"/>
      <c r="AX765" s="322"/>
      <c r="AY765" s="322"/>
      <c r="AZ765" s="322"/>
      <c r="BA765" s="322"/>
      <c r="BB765" s="322"/>
      <c r="BC765" s="322"/>
      <c r="BD765" s="322"/>
      <c r="BE765" s="322"/>
      <c r="BF765" s="322"/>
      <c r="BG765" s="322"/>
      <c r="BH765" s="322"/>
      <c r="BI765" s="322"/>
      <c r="BJ765" s="322"/>
      <c r="BK765" s="322"/>
      <c r="BL765" s="322"/>
      <c r="BM765" s="322"/>
      <c r="BN765" s="322"/>
      <c r="BO765" s="322"/>
      <c r="BP765" s="322"/>
      <c r="BQ765" s="322"/>
      <c r="BR765" s="322"/>
      <c r="BS765" s="322"/>
      <c r="BT765" s="322"/>
      <c r="BU765" s="322"/>
      <c r="BV765" s="322"/>
      <c r="BW765" s="322"/>
      <c r="BX765" s="322"/>
      <c r="BY765" s="322"/>
      <c r="BZ765" s="322"/>
    </row>
    <row r="766" spans="1:78" ht="15" customHeight="1" x14ac:dyDescent="0.2">
      <c r="A766" s="313"/>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2"/>
      <c r="AD766" s="322"/>
      <c r="AE766" s="322"/>
      <c r="AF766" s="322"/>
      <c r="AG766" s="322"/>
      <c r="AH766" s="322"/>
      <c r="AI766" s="322"/>
      <c r="AJ766" s="322"/>
      <c r="AK766" s="322"/>
      <c r="AL766" s="322"/>
      <c r="AM766" s="322"/>
      <c r="AN766" s="322"/>
      <c r="AO766" s="322"/>
      <c r="AP766" s="322"/>
      <c r="AQ766" s="322"/>
      <c r="AR766" s="322"/>
      <c r="AS766" s="322"/>
      <c r="AT766" s="322"/>
      <c r="AU766" s="322"/>
      <c r="AV766" s="322"/>
      <c r="AW766" s="322"/>
      <c r="AX766" s="322"/>
      <c r="AY766" s="322"/>
      <c r="AZ766" s="322"/>
      <c r="BA766" s="322"/>
      <c r="BB766" s="322"/>
      <c r="BC766" s="322"/>
      <c r="BD766" s="322"/>
      <c r="BE766" s="322"/>
      <c r="BF766" s="322"/>
      <c r="BG766" s="322"/>
      <c r="BH766" s="322"/>
      <c r="BI766" s="322"/>
      <c r="BJ766" s="322"/>
      <c r="BK766" s="322"/>
      <c r="BL766" s="322"/>
      <c r="BM766" s="322"/>
      <c r="BN766" s="322"/>
      <c r="BO766" s="322"/>
      <c r="BP766" s="322"/>
      <c r="BQ766" s="322"/>
      <c r="BR766" s="322"/>
      <c r="BS766" s="322"/>
      <c r="BT766" s="322"/>
      <c r="BU766" s="322"/>
      <c r="BV766" s="322"/>
      <c r="BW766" s="322"/>
      <c r="BX766" s="322"/>
      <c r="BY766" s="322"/>
      <c r="BZ766" s="322"/>
    </row>
    <row r="767" spans="1:78" ht="15" customHeight="1" x14ac:dyDescent="0.2">
      <c r="A767" s="313" t="s">
        <v>1488</v>
      </c>
      <c r="B767" s="313">
        <v>201</v>
      </c>
      <c r="E767" s="316" t="s">
        <v>861</v>
      </c>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2"/>
      <c r="AD767" s="322"/>
      <c r="AE767" s="322"/>
      <c r="AF767" s="322"/>
      <c r="AG767" s="322"/>
      <c r="AH767" s="322"/>
      <c r="AI767" s="322"/>
      <c r="AJ767" s="322"/>
      <c r="AK767" s="322"/>
      <c r="AL767" s="322"/>
      <c r="AM767" s="322"/>
      <c r="AN767" s="322"/>
      <c r="AO767" s="322"/>
      <c r="AP767" s="322"/>
      <c r="AQ767" s="322"/>
      <c r="AR767" s="322"/>
      <c r="AS767" s="322"/>
      <c r="AT767" s="322"/>
      <c r="AU767" s="322"/>
      <c r="AV767" s="322"/>
      <c r="AW767" s="322"/>
      <c r="AX767" s="322"/>
      <c r="AY767" s="322"/>
      <c r="AZ767" s="322"/>
      <c r="BA767" s="322"/>
      <c r="BB767" s="322"/>
      <c r="BC767" s="322"/>
      <c r="BD767" s="322"/>
      <c r="BE767" s="322"/>
      <c r="BF767" s="322"/>
      <c r="BG767" s="322"/>
      <c r="BH767" s="322"/>
      <c r="BI767" s="322"/>
      <c r="BJ767" s="322"/>
      <c r="BK767" s="322"/>
      <c r="BL767" s="322"/>
      <c r="BM767" s="322"/>
      <c r="BN767" s="322"/>
      <c r="BO767" s="322"/>
      <c r="BP767" s="322"/>
      <c r="BQ767" s="322"/>
      <c r="BR767" s="322"/>
      <c r="BS767" s="322"/>
      <c r="BT767" s="322"/>
      <c r="BU767" s="322"/>
      <c r="BV767" s="322"/>
      <c r="BW767" s="322"/>
      <c r="BX767" s="322"/>
      <c r="BY767" s="322"/>
      <c r="BZ767" s="322"/>
    </row>
    <row r="768" spans="1:78" ht="15" customHeight="1" x14ac:dyDescent="0.2">
      <c r="A768" s="313" t="s">
        <v>1489</v>
      </c>
      <c r="B768" s="313">
        <v>201001</v>
      </c>
      <c r="E768" s="316" t="s">
        <v>587</v>
      </c>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2"/>
      <c r="AD768" s="322"/>
      <c r="AE768" s="322"/>
      <c r="AF768" s="322"/>
      <c r="AG768" s="322"/>
      <c r="AH768" s="322"/>
      <c r="AI768" s="322"/>
      <c r="AJ768" s="322"/>
      <c r="AK768" s="322"/>
      <c r="AL768" s="322"/>
      <c r="AM768" s="322"/>
      <c r="AN768" s="322"/>
      <c r="AO768" s="322"/>
      <c r="AP768" s="322"/>
      <c r="AQ768" s="322"/>
      <c r="AR768" s="322"/>
      <c r="AS768" s="322"/>
      <c r="AT768" s="322"/>
      <c r="AU768" s="322"/>
      <c r="AV768" s="322"/>
      <c r="AW768" s="322"/>
      <c r="AX768" s="322"/>
      <c r="AY768" s="322"/>
      <c r="AZ768" s="322"/>
      <c r="BA768" s="322"/>
      <c r="BB768" s="322"/>
      <c r="BC768" s="322"/>
      <c r="BD768" s="322"/>
      <c r="BE768" s="322"/>
      <c r="BF768" s="322"/>
      <c r="BG768" s="322"/>
      <c r="BH768" s="322"/>
      <c r="BI768" s="322"/>
      <c r="BJ768" s="322"/>
      <c r="BK768" s="322"/>
      <c r="BL768" s="322"/>
      <c r="BM768" s="322"/>
      <c r="BN768" s="322"/>
      <c r="BO768" s="322"/>
      <c r="BP768" s="322"/>
      <c r="BQ768" s="322"/>
      <c r="BR768" s="322"/>
      <c r="BS768" s="322"/>
      <c r="BT768" s="322"/>
      <c r="BU768" s="322"/>
      <c r="BV768" s="322"/>
      <c r="BW768" s="322"/>
      <c r="BX768" s="322"/>
      <c r="BY768" s="322"/>
      <c r="BZ768" s="322"/>
    </row>
    <row r="769" spans="1:78" ht="15" customHeight="1" x14ac:dyDescent="0.2">
      <c r="A769" s="313" t="s">
        <v>1490</v>
      </c>
      <c r="B769" s="313">
        <v>201002</v>
      </c>
      <c r="E769" s="316" t="s">
        <v>588</v>
      </c>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2"/>
      <c r="AD769" s="322"/>
      <c r="AE769" s="322"/>
      <c r="AF769" s="322"/>
      <c r="AG769" s="322"/>
      <c r="AH769" s="322"/>
      <c r="AI769" s="322"/>
      <c r="AJ769" s="322"/>
      <c r="AK769" s="322"/>
      <c r="AL769" s="322"/>
      <c r="AM769" s="322"/>
      <c r="AN769" s="322"/>
      <c r="AO769" s="322"/>
      <c r="AP769" s="322"/>
      <c r="AQ769" s="322"/>
      <c r="AR769" s="322"/>
      <c r="AS769" s="322"/>
      <c r="AT769" s="322"/>
      <c r="AU769" s="322"/>
      <c r="AV769" s="322"/>
      <c r="AW769" s="322"/>
      <c r="AX769" s="322"/>
      <c r="AY769" s="322"/>
      <c r="AZ769" s="322"/>
      <c r="BA769" s="322"/>
      <c r="BB769" s="322"/>
      <c r="BC769" s="322"/>
      <c r="BD769" s="322"/>
      <c r="BE769" s="322"/>
      <c r="BF769" s="322"/>
      <c r="BG769" s="322"/>
      <c r="BH769" s="322"/>
      <c r="BI769" s="322"/>
      <c r="BJ769" s="322"/>
      <c r="BK769" s="322"/>
      <c r="BL769" s="322"/>
      <c r="BM769" s="322"/>
      <c r="BN769" s="322"/>
      <c r="BO769" s="322"/>
      <c r="BP769" s="322"/>
      <c r="BQ769" s="322"/>
      <c r="BR769" s="322"/>
      <c r="BS769" s="322"/>
      <c r="BT769" s="322"/>
      <c r="BU769" s="322"/>
      <c r="BV769" s="322"/>
      <c r="BW769" s="322"/>
      <c r="BX769" s="322"/>
      <c r="BY769" s="322"/>
      <c r="BZ769" s="322"/>
    </row>
    <row r="770" spans="1:78" ht="15" customHeight="1" x14ac:dyDescent="0.2">
      <c r="A770" s="313" t="s">
        <v>1491</v>
      </c>
      <c r="B770" s="313">
        <v>201003</v>
      </c>
      <c r="E770" s="316" t="s">
        <v>589</v>
      </c>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2"/>
      <c r="AD770" s="322"/>
      <c r="AE770" s="322"/>
      <c r="AF770" s="322"/>
      <c r="AG770" s="322"/>
      <c r="AH770" s="322"/>
      <c r="AI770" s="322"/>
      <c r="AJ770" s="322"/>
      <c r="AK770" s="322"/>
      <c r="AL770" s="322"/>
      <c r="AM770" s="322"/>
      <c r="AN770" s="322"/>
      <c r="AO770" s="322"/>
      <c r="AP770" s="322"/>
      <c r="AQ770" s="322"/>
      <c r="AR770" s="322"/>
      <c r="AS770" s="322"/>
      <c r="AT770" s="322"/>
      <c r="AU770" s="322"/>
      <c r="AV770" s="322"/>
      <c r="AW770" s="322"/>
      <c r="AX770" s="322"/>
      <c r="AY770" s="322"/>
      <c r="AZ770" s="322"/>
      <c r="BA770" s="322"/>
      <c r="BB770" s="322"/>
      <c r="BC770" s="322"/>
      <c r="BD770" s="322"/>
      <c r="BE770" s="322"/>
      <c r="BF770" s="322"/>
      <c r="BG770" s="322"/>
      <c r="BH770" s="322"/>
      <c r="BI770" s="322"/>
      <c r="BJ770" s="322"/>
      <c r="BK770" s="322"/>
      <c r="BL770" s="322"/>
      <c r="BM770" s="322"/>
      <c r="BN770" s="322"/>
      <c r="BO770" s="322"/>
      <c r="BP770" s="322"/>
      <c r="BQ770" s="322"/>
      <c r="BR770" s="322"/>
      <c r="BS770" s="322"/>
      <c r="BT770" s="322"/>
      <c r="BU770" s="322"/>
      <c r="BV770" s="322"/>
      <c r="BW770" s="322"/>
      <c r="BX770" s="322"/>
      <c r="BY770" s="322"/>
      <c r="BZ770" s="322"/>
    </row>
    <row r="771" spans="1:78" s="326" customFormat="1" ht="15" customHeight="1" x14ac:dyDescent="0.2">
      <c r="A771" s="324" t="s">
        <v>1492</v>
      </c>
      <c r="B771" s="324">
        <v>201004</v>
      </c>
      <c r="D771" s="324"/>
      <c r="E771" s="326" t="s">
        <v>712</v>
      </c>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c r="AH771" s="327"/>
      <c r="AI771" s="327"/>
      <c r="AJ771" s="327"/>
      <c r="AK771" s="327"/>
      <c r="AL771" s="327"/>
      <c r="AM771" s="327"/>
      <c r="AN771" s="327"/>
      <c r="AO771" s="327"/>
      <c r="AP771" s="327"/>
      <c r="AQ771" s="327"/>
      <c r="AR771" s="327"/>
      <c r="AS771" s="327"/>
      <c r="AT771" s="327"/>
      <c r="AU771" s="327"/>
      <c r="AV771" s="327"/>
      <c r="AW771" s="327"/>
      <c r="AX771" s="327"/>
      <c r="AY771" s="327"/>
      <c r="AZ771" s="327"/>
      <c r="BA771" s="327"/>
      <c r="BB771" s="327"/>
      <c r="BC771" s="327"/>
      <c r="BD771" s="327"/>
      <c r="BE771" s="327"/>
      <c r="BF771" s="327"/>
      <c r="BG771" s="327"/>
      <c r="BH771" s="327"/>
      <c r="BI771" s="327"/>
      <c r="BJ771" s="327"/>
      <c r="BK771" s="327"/>
      <c r="BL771" s="327"/>
      <c r="BM771" s="327"/>
      <c r="BN771" s="327"/>
      <c r="BO771" s="327"/>
      <c r="BP771" s="327"/>
      <c r="BQ771" s="327"/>
      <c r="BR771" s="327"/>
      <c r="BS771" s="327"/>
      <c r="BT771" s="327"/>
      <c r="BU771" s="327"/>
      <c r="BV771" s="327"/>
      <c r="BW771" s="327"/>
      <c r="BX771" s="327"/>
      <c r="BY771" s="327"/>
      <c r="BZ771" s="327"/>
    </row>
    <row r="772" spans="1:78" ht="15" customHeight="1" x14ac:dyDescent="0.2">
      <c r="A772" s="313"/>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2"/>
      <c r="AD772" s="322"/>
      <c r="AE772" s="322"/>
      <c r="AF772" s="322"/>
      <c r="AG772" s="322"/>
      <c r="AH772" s="322"/>
      <c r="AI772" s="322"/>
      <c r="AJ772" s="322"/>
      <c r="AK772" s="322"/>
      <c r="AL772" s="322"/>
      <c r="AM772" s="322"/>
      <c r="AN772" s="322"/>
      <c r="AO772" s="322"/>
      <c r="AP772" s="322"/>
      <c r="AQ772" s="322"/>
      <c r="AR772" s="322"/>
      <c r="AS772" s="322"/>
      <c r="AT772" s="322"/>
      <c r="AU772" s="322"/>
      <c r="AV772" s="322"/>
      <c r="AW772" s="322"/>
      <c r="AX772" s="322"/>
      <c r="AY772" s="322"/>
      <c r="AZ772" s="322"/>
      <c r="BA772" s="322"/>
      <c r="BB772" s="322"/>
      <c r="BC772" s="322"/>
      <c r="BD772" s="322"/>
      <c r="BE772" s="322"/>
      <c r="BF772" s="322"/>
      <c r="BG772" s="322"/>
      <c r="BH772" s="322"/>
      <c r="BI772" s="322"/>
      <c r="BJ772" s="322"/>
      <c r="BK772" s="322"/>
      <c r="BL772" s="322"/>
      <c r="BM772" s="322"/>
      <c r="BN772" s="322"/>
      <c r="BO772" s="322"/>
      <c r="BP772" s="322"/>
      <c r="BQ772" s="322"/>
      <c r="BR772" s="322"/>
      <c r="BS772" s="322"/>
      <c r="BT772" s="322"/>
      <c r="BU772" s="322"/>
      <c r="BV772" s="322"/>
      <c r="BW772" s="322"/>
      <c r="BX772" s="322"/>
      <c r="BY772" s="322"/>
      <c r="BZ772" s="322"/>
    </row>
    <row r="773" spans="1:78" ht="15" customHeight="1" x14ac:dyDescent="0.2">
      <c r="A773" s="313" t="s">
        <v>1493</v>
      </c>
      <c r="B773" s="313">
        <v>202</v>
      </c>
      <c r="E773" s="316" t="s">
        <v>862</v>
      </c>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2"/>
      <c r="AD773" s="322"/>
      <c r="AE773" s="322"/>
      <c r="AF773" s="322"/>
      <c r="AG773" s="322"/>
      <c r="AH773" s="322"/>
      <c r="AI773" s="322"/>
      <c r="AJ773" s="322"/>
      <c r="AK773" s="322"/>
      <c r="AL773" s="322"/>
      <c r="AM773" s="322"/>
      <c r="AN773" s="322"/>
      <c r="AO773" s="322"/>
      <c r="AP773" s="322"/>
      <c r="AQ773" s="322"/>
      <c r="AR773" s="322"/>
      <c r="AS773" s="322"/>
      <c r="AT773" s="322"/>
      <c r="AU773" s="322"/>
      <c r="AV773" s="322"/>
      <c r="AW773" s="322"/>
      <c r="AX773" s="322"/>
      <c r="AY773" s="322"/>
      <c r="AZ773" s="322"/>
      <c r="BA773" s="322"/>
      <c r="BB773" s="322"/>
      <c r="BC773" s="322"/>
      <c r="BD773" s="322"/>
      <c r="BE773" s="322"/>
      <c r="BF773" s="322"/>
      <c r="BG773" s="322"/>
      <c r="BH773" s="322"/>
      <c r="BI773" s="322"/>
      <c r="BJ773" s="322"/>
      <c r="BK773" s="322"/>
      <c r="BL773" s="322"/>
      <c r="BM773" s="322"/>
      <c r="BN773" s="322"/>
      <c r="BO773" s="322"/>
      <c r="BP773" s="322"/>
      <c r="BQ773" s="322"/>
      <c r="BR773" s="322"/>
      <c r="BS773" s="322"/>
      <c r="BT773" s="322"/>
      <c r="BU773" s="322"/>
      <c r="BV773" s="322"/>
      <c r="BW773" s="322"/>
      <c r="BX773" s="322"/>
      <c r="BY773" s="322"/>
      <c r="BZ773" s="322"/>
    </row>
    <row r="774" spans="1:78" ht="15" customHeight="1" x14ac:dyDescent="0.2">
      <c r="A774" s="313" t="s">
        <v>1494</v>
      </c>
      <c r="B774" s="313">
        <v>202001</v>
      </c>
      <c r="E774" s="316" t="s">
        <v>590</v>
      </c>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2"/>
      <c r="AD774" s="322"/>
      <c r="AE774" s="322"/>
      <c r="AF774" s="322"/>
      <c r="AG774" s="322"/>
      <c r="AH774" s="322"/>
      <c r="AI774" s="322"/>
      <c r="AJ774" s="322"/>
      <c r="AK774" s="322"/>
      <c r="AL774" s="322"/>
      <c r="AM774" s="322"/>
      <c r="AN774" s="322"/>
      <c r="AO774" s="322"/>
      <c r="AP774" s="322"/>
      <c r="AQ774" s="322"/>
      <c r="AR774" s="322"/>
      <c r="AS774" s="322"/>
      <c r="AT774" s="322"/>
      <c r="AU774" s="322"/>
      <c r="AV774" s="322"/>
      <c r="AW774" s="322"/>
      <c r="AX774" s="322"/>
      <c r="AY774" s="322"/>
      <c r="AZ774" s="322"/>
      <c r="BA774" s="322"/>
      <c r="BB774" s="322"/>
      <c r="BC774" s="322"/>
      <c r="BD774" s="322"/>
      <c r="BE774" s="322"/>
      <c r="BF774" s="322"/>
      <c r="BG774" s="322"/>
      <c r="BH774" s="322"/>
      <c r="BI774" s="322"/>
      <c r="BJ774" s="322"/>
      <c r="BK774" s="322"/>
      <c r="BL774" s="322"/>
      <c r="BM774" s="322"/>
      <c r="BN774" s="322"/>
      <c r="BO774" s="322"/>
      <c r="BP774" s="322"/>
      <c r="BQ774" s="322"/>
      <c r="BR774" s="322"/>
      <c r="BS774" s="322"/>
      <c r="BT774" s="322"/>
      <c r="BU774" s="322"/>
      <c r="BV774" s="322"/>
      <c r="BW774" s="322"/>
      <c r="BX774" s="322"/>
      <c r="BY774" s="322"/>
      <c r="BZ774" s="322"/>
    </row>
    <row r="775" spans="1:78" ht="15" customHeight="1" x14ac:dyDescent="0.2">
      <c r="A775" s="313" t="s">
        <v>1495</v>
      </c>
      <c r="B775" s="313">
        <v>202002</v>
      </c>
      <c r="E775" s="316" t="s">
        <v>591</v>
      </c>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2"/>
      <c r="AD775" s="322"/>
      <c r="AE775" s="322"/>
      <c r="AF775" s="322"/>
      <c r="AG775" s="322"/>
      <c r="AH775" s="322"/>
      <c r="AI775" s="322"/>
      <c r="AJ775" s="322"/>
      <c r="AK775" s="322"/>
      <c r="AL775" s="322"/>
      <c r="AM775" s="322"/>
      <c r="AN775" s="322"/>
      <c r="AO775" s="322"/>
      <c r="AP775" s="322"/>
      <c r="AQ775" s="322"/>
      <c r="AR775" s="322"/>
      <c r="AS775" s="322"/>
      <c r="AT775" s="322"/>
      <c r="AU775" s="322"/>
      <c r="AV775" s="322"/>
      <c r="AW775" s="322"/>
      <c r="AX775" s="322"/>
      <c r="AY775" s="322"/>
      <c r="AZ775" s="322"/>
      <c r="BA775" s="322"/>
      <c r="BB775" s="322"/>
      <c r="BC775" s="322"/>
      <c r="BD775" s="322"/>
      <c r="BE775" s="322"/>
      <c r="BF775" s="322"/>
      <c r="BG775" s="322"/>
      <c r="BH775" s="322"/>
      <c r="BI775" s="322"/>
      <c r="BJ775" s="322"/>
      <c r="BK775" s="322"/>
      <c r="BL775" s="322"/>
      <c r="BM775" s="322"/>
      <c r="BN775" s="322"/>
      <c r="BO775" s="322"/>
      <c r="BP775" s="322"/>
      <c r="BQ775" s="322"/>
      <c r="BR775" s="322"/>
      <c r="BS775" s="322"/>
      <c r="BT775" s="322"/>
      <c r="BU775" s="322"/>
      <c r="BV775" s="322"/>
      <c r="BW775" s="322"/>
      <c r="BX775" s="322"/>
      <c r="BY775" s="322"/>
      <c r="BZ775" s="322"/>
    </row>
    <row r="776" spans="1:78" ht="15" customHeight="1" x14ac:dyDescent="0.2">
      <c r="A776" s="313" t="s">
        <v>1496</v>
      </c>
      <c r="B776" s="313">
        <v>202003</v>
      </c>
      <c r="E776" s="316" t="s">
        <v>592</v>
      </c>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2"/>
      <c r="AD776" s="322"/>
      <c r="AE776" s="322"/>
      <c r="AF776" s="322"/>
      <c r="AG776" s="322"/>
      <c r="AH776" s="322"/>
      <c r="AI776" s="322"/>
      <c r="AJ776" s="322"/>
      <c r="AK776" s="322"/>
      <c r="AL776" s="322"/>
      <c r="AM776" s="322"/>
      <c r="AN776" s="322"/>
      <c r="AO776" s="322"/>
      <c r="AP776" s="322"/>
      <c r="AQ776" s="322"/>
      <c r="AR776" s="322"/>
      <c r="AS776" s="322"/>
      <c r="AT776" s="322"/>
      <c r="AU776" s="322"/>
      <c r="AV776" s="322"/>
      <c r="AW776" s="322"/>
      <c r="AX776" s="322"/>
      <c r="AY776" s="322"/>
      <c r="AZ776" s="322"/>
      <c r="BA776" s="322"/>
      <c r="BB776" s="322"/>
      <c r="BC776" s="322"/>
      <c r="BD776" s="322"/>
      <c r="BE776" s="322"/>
      <c r="BF776" s="322"/>
      <c r="BG776" s="322"/>
      <c r="BH776" s="322"/>
      <c r="BI776" s="322"/>
      <c r="BJ776" s="322"/>
      <c r="BK776" s="322"/>
      <c r="BL776" s="322"/>
      <c r="BM776" s="322"/>
      <c r="BN776" s="322"/>
      <c r="BO776" s="322"/>
      <c r="BP776" s="322"/>
      <c r="BQ776" s="322"/>
      <c r="BR776" s="322"/>
      <c r="BS776" s="322"/>
      <c r="BT776" s="322"/>
      <c r="BU776" s="322"/>
      <c r="BV776" s="322"/>
      <c r="BW776" s="322"/>
      <c r="BX776" s="322"/>
      <c r="BY776" s="322"/>
      <c r="BZ776" s="322"/>
    </row>
    <row r="777" spans="1:78" s="326" customFormat="1" ht="15" customHeight="1" x14ac:dyDescent="0.2">
      <c r="A777" s="324" t="s">
        <v>1497</v>
      </c>
      <c r="B777" s="324">
        <v>202004</v>
      </c>
      <c r="D777" s="324"/>
      <c r="E777" s="326" t="s">
        <v>685</v>
      </c>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c r="AH777" s="327"/>
      <c r="AI777" s="327"/>
      <c r="AJ777" s="327"/>
      <c r="AK777" s="327"/>
      <c r="AL777" s="327"/>
      <c r="AM777" s="327"/>
      <c r="AN777" s="327"/>
      <c r="AO777" s="327"/>
      <c r="AP777" s="327"/>
      <c r="AQ777" s="327"/>
      <c r="AR777" s="327"/>
      <c r="AS777" s="327"/>
      <c r="AT777" s="327"/>
      <c r="AU777" s="327"/>
      <c r="AV777" s="327"/>
      <c r="AW777" s="327"/>
      <c r="AX777" s="327"/>
      <c r="AY777" s="327"/>
      <c r="AZ777" s="327"/>
      <c r="BA777" s="327"/>
      <c r="BB777" s="327"/>
      <c r="BC777" s="327"/>
      <c r="BD777" s="327"/>
      <c r="BE777" s="327"/>
      <c r="BF777" s="327"/>
      <c r="BG777" s="327"/>
      <c r="BH777" s="327"/>
      <c r="BI777" s="327"/>
      <c r="BJ777" s="327"/>
      <c r="BK777" s="327"/>
      <c r="BL777" s="327"/>
      <c r="BM777" s="327"/>
      <c r="BN777" s="327"/>
      <c r="BO777" s="327"/>
      <c r="BP777" s="327"/>
      <c r="BQ777" s="327"/>
      <c r="BR777" s="327"/>
      <c r="BS777" s="327"/>
      <c r="BT777" s="327"/>
      <c r="BU777" s="327"/>
      <c r="BV777" s="327"/>
      <c r="BW777" s="327"/>
      <c r="BX777" s="327"/>
      <c r="BY777" s="327"/>
      <c r="BZ777" s="327"/>
    </row>
    <row r="778" spans="1:78" ht="15" customHeight="1" x14ac:dyDescent="0.2">
      <c r="A778" s="313"/>
      <c r="H778" s="322"/>
      <c r="I778" s="322"/>
      <c r="J778" s="322"/>
      <c r="K778" s="322"/>
      <c r="L778" s="322"/>
      <c r="M778" s="322"/>
      <c r="N778" s="322"/>
      <c r="O778" s="322"/>
      <c r="P778" s="322"/>
      <c r="Q778" s="322"/>
      <c r="R778" s="322"/>
      <c r="S778" s="322"/>
      <c r="T778" s="322"/>
      <c r="U778" s="322"/>
      <c r="V778" s="322"/>
      <c r="W778" s="322"/>
      <c r="X778" s="322"/>
      <c r="Y778" s="322"/>
      <c r="Z778" s="322"/>
      <c r="AA778" s="322"/>
      <c r="AB778" s="322"/>
      <c r="AC778" s="322"/>
      <c r="AD778" s="322"/>
      <c r="AE778" s="322"/>
      <c r="AF778" s="322"/>
      <c r="AG778" s="322"/>
      <c r="AH778" s="322"/>
      <c r="AI778" s="322"/>
      <c r="AJ778" s="322"/>
      <c r="AK778" s="322"/>
      <c r="AL778" s="322"/>
      <c r="AM778" s="322"/>
      <c r="AN778" s="322"/>
      <c r="AO778" s="322"/>
      <c r="AP778" s="322"/>
      <c r="AQ778" s="322"/>
      <c r="AR778" s="322"/>
      <c r="AS778" s="322"/>
      <c r="AT778" s="322"/>
      <c r="AU778" s="322"/>
      <c r="AV778" s="322"/>
      <c r="AW778" s="322"/>
      <c r="AX778" s="322"/>
      <c r="AY778" s="322"/>
      <c r="AZ778" s="322"/>
      <c r="BA778" s="322"/>
      <c r="BB778" s="322"/>
      <c r="BC778" s="322"/>
      <c r="BD778" s="322"/>
      <c r="BE778" s="322"/>
      <c r="BF778" s="322"/>
      <c r="BG778" s="322"/>
      <c r="BH778" s="322"/>
      <c r="BI778" s="322"/>
      <c r="BJ778" s="322"/>
      <c r="BK778" s="322"/>
      <c r="BL778" s="322"/>
      <c r="BM778" s="322"/>
      <c r="BN778" s="322"/>
      <c r="BO778" s="322"/>
      <c r="BP778" s="322"/>
      <c r="BQ778" s="322"/>
      <c r="BR778" s="322"/>
      <c r="BS778" s="322"/>
      <c r="BT778" s="322"/>
      <c r="BU778" s="322"/>
      <c r="BV778" s="322"/>
      <c r="BW778" s="322"/>
      <c r="BX778" s="322"/>
      <c r="BY778" s="322"/>
      <c r="BZ778" s="322"/>
    </row>
    <row r="779" spans="1:78" ht="15" customHeight="1" x14ac:dyDescent="0.2">
      <c r="A779" s="313" t="s">
        <v>1498</v>
      </c>
      <c r="B779" s="313">
        <v>203</v>
      </c>
      <c r="E779" s="316" t="s">
        <v>863</v>
      </c>
      <c r="H779" s="322"/>
      <c r="I779" s="322"/>
      <c r="J779" s="322"/>
      <c r="K779" s="322"/>
      <c r="L779" s="322"/>
      <c r="M779" s="322"/>
      <c r="N779" s="322"/>
      <c r="O779" s="322"/>
      <c r="P779" s="322"/>
      <c r="Q779" s="322"/>
      <c r="R779" s="322"/>
      <c r="S779" s="322"/>
      <c r="T779" s="322"/>
      <c r="U779" s="322"/>
      <c r="V779" s="322"/>
      <c r="W779" s="322"/>
      <c r="X779" s="322"/>
      <c r="Y779" s="322"/>
      <c r="Z779" s="322"/>
      <c r="AA779" s="322"/>
      <c r="AB779" s="322"/>
      <c r="AC779" s="322"/>
      <c r="AD779" s="322"/>
      <c r="AE779" s="322"/>
      <c r="AF779" s="322"/>
      <c r="AG779" s="322"/>
      <c r="AH779" s="322"/>
      <c r="AI779" s="322"/>
      <c r="AJ779" s="322"/>
      <c r="AK779" s="322"/>
      <c r="AL779" s="322"/>
      <c r="AM779" s="322"/>
      <c r="AN779" s="322"/>
      <c r="AO779" s="322"/>
      <c r="AP779" s="322"/>
      <c r="AQ779" s="322"/>
      <c r="AR779" s="322"/>
      <c r="AS779" s="322"/>
      <c r="AT779" s="322"/>
      <c r="AU779" s="322"/>
      <c r="AV779" s="322"/>
      <c r="AW779" s="322"/>
      <c r="AX779" s="322"/>
      <c r="AY779" s="322"/>
      <c r="AZ779" s="322"/>
      <c r="BA779" s="322"/>
      <c r="BB779" s="322"/>
      <c r="BC779" s="322"/>
      <c r="BD779" s="322"/>
      <c r="BE779" s="322"/>
      <c r="BF779" s="322"/>
      <c r="BG779" s="322"/>
      <c r="BH779" s="322"/>
      <c r="BI779" s="322"/>
      <c r="BJ779" s="322"/>
      <c r="BK779" s="322"/>
      <c r="BL779" s="322"/>
      <c r="BM779" s="322"/>
      <c r="BN779" s="322"/>
      <c r="BO779" s="322"/>
      <c r="BP779" s="322"/>
      <c r="BQ779" s="322"/>
      <c r="BR779" s="322"/>
      <c r="BS779" s="322"/>
      <c r="BT779" s="322"/>
      <c r="BU779" s="322"/>
      <c r="BV779" s="322"/>
      <c r="BW779" s="322"/>
      <c r="BX779" s="322"/>
      <c r="BY779" s="322"/>
      <c r="BZ779" s="322"/>
    </row>
    <row r="780" spans="1:78" ht="15" customHeight="1" x14ac:dyDescent="0.2">
      <c r="A780" s="313" t="s">
        <v>1499</v>
      </c>
      <c r="B780" s="313">
        <v>203001</v>
      </c>
      <c r="E780" s="316" t="s">
        <v>864</v>
      </c>
      <c r="H780" s="322"/>
      <c r="I780" s="322"/>
      <c r="J780" s="322"/>
      <c r="K780" s="322"/>
      <c r="L780" s="322"/>
      <c r="M780" s="322"/>
      <c r="N780" s="322"/>
      <c r="O780" s="322"/>
      <c r="P780" s="322"/>
      <c r="Q780" s="322"/>
      <c r="R780" s="322"/>
      <c r="S780" s="322"/>
      <c r="T780" s="322"/>
      <c r="U780" s="322"/>
      <c r="V780" s="322"/>
      <c r="W780" s="322"/>
      <c r="X780" s="322"/>
      <c r="Y780" s="322"/>
      <c r="Z780" s="322"/>
      <c r="AA780" s="322"/>
      <c r="AB780" s="322"/>
      <c r="AC780" s="322"/>
      <c r="AD780" s="322"/>
      <c r="AE780" s="322"/>
      <c r="AF780" s="322"/>
      <c r="AG780" s="322"/>
      <c r="AH780" s="322"/>
      <c r="AI780" s="322"/>
      <c r="AJ780" s="322"/>
      <c r="AK780" s="322"/>
      <c r="AL780" s="322"/>
      <c r="AM780" s="322"/>
      <c r="AN780" s="322"/>
      <c r="AO780" s="322"/>
      <c r="AP780" s="322"/>
      <c r="AQ780" s="322"/>
      <c r="AR780" s="322"/>
      <c r="AS780" s="322"/>
      <c r="AT780" s="322"/>
      <c r="AU780" s="322"/>
      <c r="AV780" s="322"/>
      <c r="AW780" s="322"/>
      <c r="AX780" s="322"/>
      <c r="AY780" s="322"/>
      <c r="AZ780" s="322"/>
      <c r="BA780" s="322"/>
      <c r="BB780" s="322"/>
      <c r="BC780" s="322"/>
      <c r="BD780" s="322"/>
      <c r="BE780" s="322"/>
      <c r="BF780" s="322"/>
      <c r="BG780" s="322"/>
      <c r="BH780" s="322"/>
      <c r="BI780" s="322"/>
      <c r="BJ780" s="322"/>
      <c r="BK780" s="322"/>
      <c r="BL780" s="322"/>
      <c r="BM780" s="322"/>
      <c r="BN780" s="322"/>
      <c r="BO780" s="322"/>
      <c r="BP780" s="322"/>
      <c r="BQ780" s="322"/>
      <c r="BR780" s="322"/>
      <c r="BS780" s="322"/>
      <c r="BT780" s="322"/>
      <c r="BU780" s="322"/>
      <c r="BV780" s="322"/>
      <c r="BW780" s="322"/>
      <c r="BX780" s="322"/>
      <c r="BY780" s="322"/>
      <c r="BZ780" s="322"/>
    </row>
    <row r="781" spans="1:78" ht="15" customHeight="1" x14ac:dyDescent="0.2">
      <c r="A781" s="313" t="s">
        <v>1500</v>
      </c>
      <c r="B781" s="313">
        <v>203002</v>
      </c>
      <c r="E781" s="316" t="s">
        <v>715</v>
      </c>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2"/>
      <c r="AD781" s="322"/>
      <c r="AE781" s="322"/>
      <c r="AF781" s="322"/>
      <c r="AG781" s="322"/>
      <c r="AH781" s="322"/>
      <c r="AI781" s="322"/>
      <c r="AJ781" s="322"/>
      <c r="AK781" s="322"/>
      <c r="AL781" s="322"/>
      <c r="AM781" s="322"/>
      <c r="AN781" s="322"/>
      <c r="AO781" s="322"/>
      <c r="AP781" s="322"/>
      <c r="AQ781" s="322"/>
      <c r="AR781" s="322"/>
      <c r="AS781" s="322"/>
      <c r="AT781" s="322"/>
      <c r="AU781" s="322"/>
      <c r="AV781" s="322"/>
      <c r="AW781" s="322"/>
      <c r="AX781" s="322"/>
      <c r="AY781" s="322"/>
      <c r="AZ781" s="322"/>
      <c r="BA781" s="322"/>
      <c r="BB781" s="322"/>
      <c r="BC781" s="322"/>
      <c r="BD781" s="322"/>
      <c r="BE781" s="322"/>
      <c r="BF781" s="322"/>
      <c r="BG781" s="322"/>
      <c r="BH781" s="322"/>
      <c r="BI781" s="322"/>
      <c r="BJ781" s="322"/>
      <c r="BK781" s="322"/>
      <c r="BL781" s="322"/>
      <c r="BM781" s="322"/>
      <c r="BN781" s="322"/>
      <c r="BO781" s="322"/>
      <c r="BP781" s="322"/>
      <c r="BQ781" s="322"/>
      <c r="BR781" s="322"/>
      <c r="BS781" s="322"/>
      <c r="BT781" s="322"/>
      <c r="BU781" s="322"/>
      <c r="BV781" s="322"/>
      <c r="BW781" s="322"/>
      <c r="BX781" s="322"/>
      <c r="BY781" s="322"/>
      <c r="BZ781" s="322"/>
    </row>
    <row r="782" spans="1:78" ht="15" customHeight="1" x14ac:dyDescent="0.2">
      <c r="A782" s="313"/>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2"/>
      <c r="AD782" s="322"/>
      <c r="AE782" s="322"/>
      <c r="AF782" s="322"/>
      <c r="AG782" s="322"/>
      <c r="AH782" s="322"/>
      <c r="AI782" s="322"/>
      <c r="AJ782" s="322"/>
      <c r="AK782" s="322"/>
      <c r="AL782" s="322"/>
      <c r="AM782" s="322"/>
      <c r="AN782" s="322"/>
      <c r="AO782" s="322"/>
      <c r="AP782" s="322"/>
      <c r="AQ782" s="322"/>
      <c r="AR782" s="322"/>
      <c r="AS782" s="322"/>
      <c r="AT782" s="322"/>
      <c r="AU782" s="322"/>
      <c r="AV782" s="322"/>
      <c r="AW782" s="322"/>
      <c r="AX782" s="322"/>
      <c r="AY782" s="322"/>
      <c r="AZ782" s="322"/>
      <c r="BA782" s="322"/>
      <c r="BB782" s="322"/>
      <c r="BC782" s="322"/>
      <c r="BD782" s="322"/>
      <c r="BE782" s="322"/>
      <c r="BF782" s="322"/>
      <c r="BG782" s="322"/>
      <c r="BH782" s="322"/>
      <c r="BI782" s="322"/>
      <c r="BJ782" s="322"/>
      <c r="BK782" s="322"/>
      <c r="BL782" s="322"/>
      <c r="BM782" s="322"/>
      <c r="BN782" s="322"/>
      <c r="BO782" s="322"/>
      <c r="BP782" s="322"/>
      <c r="BQ782" s="322"/>
      <c r="BR782" s="322"/>
      <c r="BS782" s="322"/>
      <c r="BT782" s="322"/>
      <c r="BU782" s="322"/>
      <c r="BV782" s="322"/>
      <c r="BW782" s="322"/>
      <c r="BX782" s="322"/>
      <c r="BY782" s="322"/>
      <c r="BZ782" s="322"/>
    </row>
    <row r="783" spans="1:78" ht="15" customHeight="1" x14ac:dyDescent="0.2">
      <c r="A783" s="313" t="s">
        <v>1501</v>
      </c>
      <c r="B783" s="313">
        <v>204</v>
      </c>
      <c r="E783" s="316" t="s">
        <v>865</v>
      </c>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2"/>
      <c r="AD783" s="322"/>
      <c r="AE783" s="322"/>
      <c r="AF783" s="322"/>
      <c r="AG783" s="322"/>
      <c r="AH783" s="322"/>
      <c r="AI783" s="322"/>
      <c r="AJ783" s="322"/>
      <c r="AK783" s="322"/>
      <c r="AL783" s="322"/>
      <c r="AM783" s="322"/>
      <c r="AN783" s="322"/>
      <c r="AO783" s="322"/>
      <c r="AP783" s="322"/>
      <c r="AQ783" s="322"/>
      <c r="AR783" s="322"/>
      <c r="AS783" s="322"/>
      <c r="AT783" s="322"/>
      <c r="AU783" s="322"/>
      <c r="AV783" s="322"/>
      <c r="AW783" s="322"/>
      <c r="AX783" s="322"/>
      <c r="AY783" s="322"/>
      <c r="AZ783" s="322"/>
      <c r="BA783" s="322"/>
      <c r="BB783" s="322"/>
      <c r="BC783" s="322"/>
      <c r="BD783" s="322"/>
      <c r="BE783" s="322"/>
      <c r="BF783" s="322"/>
      <c r="BG783" s="322"/>
      <c r="BH783" s="322"/>
      <c r="BI783" s="322"/>
      <c r="BJ783" s="322"/>
      <c r="BK783" s="322"/>
      <c r="BL783" s="322"/>
      <c r="BM783" s="322"/>
      <c r="BN783" s="322"/>
      <c r="BO783" s="322"/>
      <c r="BP783" s="322"/>
      <c r="BQ783" s="322"/>
      <c r="BR783" s="322"/>
      <c r="BS783" s="322"/>
      <c r="BT783" s="322"/>
      <c r="BU783" s="322"/>
      <c r="BV783" s="322"/>
      <c r="BW783" s="322"/>
      <c r="BX783" s="322"/>
      <c r="BY783" s="322"/>
      <c r="BZ783" s="322"/>
    </row>
    <row r="784" spans="1:78" ht="15" customHeight="1" x14ac:dyDescent="0.2">
      <c r="A784" s="313" t="s">
        <v>1502</v>
      </c>
      <c r="B784" s="313">
        <v>204001</v>
      </c>
      <c r="E784" s="329" t="s">
        <v>866</v>
      </c>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2"/>
      <c r="AD784" s="322"/>
      <c r="AE784" s="322"/>
      <c r="AF784" s="322"/>
      <c r="AG784" s="322"/>
      <c r="AH784" s="322"/>
      <c r="AI784" s="322"/>
      <c r="AJ784" s="322"/>
      <c r="AK784" s="322"/>
      <c r="AL784" s="322"/>
      <c r="AM784" s="322"/>
      <c r="AN784" s="322"/>
      <c r="AO784" s="322"/>
      <c r="AP784" s="322"/>
      <c r="AQ784" s="322"/>
      <c r="AR784" s="322"/>
      <c r="AS784" s="322"/>
      <c r="AT784" s="322"/>
      <c r="AU784" s="322"/>
      <c r="AV784" s="322"/>
      <c r="AW784" s="322"/>
      <c r="AX784" s="322"/>
      <c r="AY784" s="322"/>
      <c r="AZ784" s="322"/>
      <c r="BA784" s="322"/>
      <c r="BB784" s="322"/>
      <c r="BC784" s="322"/>
      <c r="BD784" s="322"/>
      <c r="BE784" s="322"/>
      <c r="BF784" s="322"/>
      <c r="BG784" s="322"/>
      <c r="BH784" s="322"/>
      <c r="BI784" s="322"/>
      <c r="BJ784" s="322"/>
      <c r="BK784" s="322"/>
      <c r="BL784" s="322"/>
      <c r="BM784" s="322"/>
      <c r="BN784" s="322"/>
      <c r="BO784" s="322"/>
      <c r="BP784" s="322"/>
      <c r="BQ784" s="322"/>
      <c r="BR784" s="322"/>
      <c r="BS784" s="322"/>
      <c r="BT784" s="322"/>
      <c r="BU784" s="322"/>
      <c r="BV784" s="322"/>
      <c r="BW784" s="322"/>
      <c r="BX784" s="322"/>
      <c r="BY784" s="322"/>
      <c r="BZ784" s="322"/>
    </row>
    <row r="785" spans="1:78" ht="15" customHeight="1" x14ac:dyDescent="0.2">
      <c r="A785" s="313" t="s">
        <v>1503</v>
      </c>
      <c r="B785" s="313">
        <v>204002</v>
      </c>
      <c r="E785" s="329" t="s">
        <v>867</v>
      </c>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2"/>
      <c r="AD785" s="322"/>
      <c r="AE785" s="322"/>
      <c r="AF785" s="322"/>
      <c r="AG785" s="322"/>
      <c r="AH785" s="322"/>
      <c r="AI785" s="322"/>
      <c r="AJ785" s="322"/>
      <c r="AK785" s="322"/>
      <c r="AL785" s="322"/>
      <c r="AM785" s="322"/>
      <c r="AN785" s="322"/>
      <c r="AO785" s="322"/>
      <c r="AP785" s="322"/>
      <c r="AQ785" s="322"/>
      <c r="AR785" s="322"/>
      <c r="AS785" s="322"/>
      <c r="AT785" s="322"/>
      <c r="AU785" s="322"/>
      <c r="AV785" s="322"/>
      <c r="AW785" s="322"/>
      <c r="AX785" s="322"/>
      <c r="AY785" s="322"/>
      <c r="AZ785" s="322"/>
      <c r="BA785" s="322"/>
      <c r="BB785" s="322"/>
      <c r="BC785" s="322"/>
      <c r="BD785" s="322"/>
      <c r="BE785" s="322"/>
      <c r="BF785" s="322"/>
      <c r="BG785" s="322"/>
      <c r="BH785" s="322"/>
      <c r="BI785" s="322"/>
      <c r="BJ785" s="322"/>
      <c r="BK785" s="322"/>
      <c r="BL785" s="322"/>
      <c r="BM785" s="322"/>
      <c r="BN785" s="322"/>
      <c r="BO785" s="322"/>
      <c r="BP785" s="322"/>
      <c r="BQ785" s="322"/>
      <c r="BR785" s="322"/>
      <c r="BS785" s="322"/>
      <c r="BT785" s="322"/>
      <c r="BU785" s="322"/>
      <c r="BV785" s="322"/>
      <c r="BW785" s="322"/>
      <c r="BX785" s="322"/>
      <c r="BY785" s="322"/>
      <c r="BZ785" s="322"/>
    </row>
    <row r="786" spans="1:78" ht="15" customHeight="1" x14ac:dyDescent="0.2">
      <c r="A786" s="313" t="s">
        <v>1504</v>
      </c>
      <c r="B786" s="313">
        <v>204003</v>
      </c>
      <c r="E786" s="329" t="s">
        <v>868</v>
      </c>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322"/>
      <c r="AF786" s="322"/>
      <c r="AG786" s="322"/>
      <c r="AH786" s="322"/>
      <c r="AI786" s="322"/>
      <c r="AJ786" s="322"/>
      <c r="AK786" s="322"/>
      <c r="AL786" s="322"/>
      <c r="AM786" s="322"/>
      <c r="AN786" s="322"/>
      <c r="AO786" s="322"/>
      <c r="AP786" s="322"/>
      <c r="AQ786" s="322"/>
      <c r="AR786" s="322"/>
      <c r="AS786" s="322"/>
      <c r="AT786" s="322"/>
      <c r="AU786" s="322"/>
      <c r="AV786" s="322"/>
      <c r="AW786" s="322"/>
      <c r="AX786" s="322"/>
      <c r="AY786" s="322"/>
      <c r="AZ786" s="322"/>
      <c r="BA786" s="322"/>
      <c r="BB786" s="322"/>
      <c r="BC786" s="322"/>
      <c r="BD786" s="322"/>
      <c r="BE786" s="322"/>
      <c r="BF786" s="322"/>
      <c r="BG786" s="322"/>
      <c r="BH786" s="322"/>
      <c r="BI786" s="322"/>
      <c r="BJ786" s="322"/>
      <c r="BK786" s="322"/>
      <c r="BL786" s="322"/>
      <c r="BM786" s="322"/>
      <c r="BN786" s="322"/>
      <c r="BO786" s="322"/>
      <c r="BP786" s="322"/>
      <c r="BQ786" s="322"/>
      <c r="BR786" s="322"/>
      <c r="BS786" s="322"/>
      <c r="BT786" s="322"/>
      <c r="BU786" s="322"/>
      <c r="BV786" s="322"/>
      <c r="BW786" s="322"/>
      <c r="BX786" s="322"/>
      <c r="BY786" s="322"/>
      <c r="BZ786" s="322"/>
    </row>
    <row r="787" spans="1:78" s="326" customFormat="1" ht="15" customHeight="1" x14ac:dyDescent="0.2">
      <c r="A787" s="324" t="s">
        <v>1505</v>
      </c>
      <c r="B787" s="324">
        <v>204004</v>
      </c>
      <c r="D787" s="324"/>
      <c r="E787" s="326" t="s">
        <v>695</v>
      </c>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c r="AH787" s="327"/>
      <c r="AI787" s="327"/>
      <c r="AJ787" s="327"/>
      <c r="AK787" s="327"/>
      <c r="AL787" s="327"/>
      <c r="AM787" s="327"/>
      <c r="AN787" s="327"/>
      <c r="AO787" s="327"/>
      <c r="AP787" s="327"/>
      <c r="AQ787" s="327"/>
      <c r="AR787" s="327"/>
      <c r="AS787" s="327"/>
      <c r="AT787" s="327"/>
      <c r="AU787" s="327"/>
      <c r="AV787" s="327"/>
      <c r="AW787" s="327"/>
      <c r="AX787" s="327"/>
      <c r="AY787" s="327"/>
      <c r="AZ787" s="327"/>
      <c r="BA787" s="327"/>
      <c r="BB787" s="327"/>
      <c r="BC787" s="327"/>
      <c r="BD787" s="327"/>
      <c r="BE787" s="327"/>
      <c r="BF787" s="327"/>
      <c r="BG787" s="327"/>
      <c r="BH787" s="327"/>
      <c r="BI787" s="327"/>
      <c r="BJ787" s="327"/>
      <c r="BK787" s="327"/>
      <c r="BL787" s="327"/>
      <c r="BM787" s="327"/>
      <c r="BN787" s="327"/>
      <c r="BO787" s="327"/>
      <c r="BP787" s="327"/>
      <c r="BQ787" s="327"/>
      <c r="BR787" s="327"/>
      <c r="BS787" s="327"/>
      <c r="BT787" s="327"/>
      <c r="BU787" s="327"/>
      <c r="BV787" s="327"/>
      <c r="BW787" s="327"/>
      <c r="BX787" s="327"/>
      <c r="BY787" s="327"/>
      <c r="BZ787" s="327"/>
    </row>
    <row r="788" spans="1:78" s="326" customFormat="1" ht="15" customHeight="1" x14ac:dyDescent="0.2">
      <c r="A788" s="324" t="s">
        <v>1506</v>
      </c>
      <c r="B788" s="324">
        <v>204005</v>
      </c>
      <c r="D788" s="324"/>
      <c r="E788" s="326" t="s">
        <v>696</v>
      </c>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c r="AH788" s="327"/>
      <c r="AI788" s="327"/>
      <c r="AJ788" s="327"/>
      <c r="AK788" s="327"/>
      <c r="AL788" s="327"/>
      <c r="AM788" s="327"/>
      <c r="AN788" s="327"/>
      <c r="AO788" s="327"/>
      <c r="AP788" s="327"/>
      <c r="AQ788" s="327"/>
      <c r="AR788" s="327"/>
      <c r="AS788" s="327"/>
      <c r="AT788" s="327"/>
      <c r="AU788" s="327"/>
      <c r="AV788" s="327"/>
      <c r="AW788" s="327"/>
      <c r="AX788" s="327"/>
      <c r="AY788" s="327"/>
      <c r="AZ788" s="327"/>
      <c r="BA788" s="327"/>
      <c r="BB788" s="327"/>
      <c r="BC788" s="327"/>
      <c r="BD788" s="327"/>
      <c r="BE788" s="327"/>
      <c r="BF788" s="327"/>
      <c r="BG788" s="327"/>
      <c r="BH788" s="327"/>
      <c r="BI788" s="327"/>
      <c r="BJ788" s="327"/>
      <c r="BK788" s="327"/>
      <c r="BL788" s="327"/>
      <c r="BM788" s="327"/>
      <c r="BN788" s="327"/>
      <c r="BO788" s="327"/>
      <c r="BP788" s="327"/>
      <c r="BQ788" s="327"/>
      <c r="BR788" s="327"/>
      <c r="BS788" s="327"/>
      <c r="BT788" s="327"/>
      <c r="BU788" s="327"/>
      <c r="BV788" s="327"/>
      <c r="BW788" s="327"/>
      <c r="BX788" s="327"/>
      <c r="BY788" s="327"/>
      <c r="BZ788" s="327"/>
    </row>
    <row r="789" spans="1:78" ht="15" customHeight="1" x14ac:dyDescent="0.2">
      <c r="A789" s="313"/>
      <c r="H789" s="322"/>
      <c r="I789" s="322"/>
      <c r="J789" s="322"/>
      <c r="K789" s="322"/>
      <c r="L789" s="322"/>
      <c r="M789" s="322"/>
      <c r="N789" s="322"/>
      <c r="O789" s="322"/>
      <c r="P789" s="322"/>
      <c r="Q789" s="322"/>
      <c r="R789" s="322"/>
      <c r="S789" s="322"/>
      <c r="T789" s="322"/>
      <c r="U789" s="322"/>
      <c r="V789" s="322"/>
      <c r="W789" s="322"/>
      <c r="X789" s="322"/>
      <c r="Y789" s="322"/>
      <c r="Z789" s="322"/>
      <c r="AA789" s="322"/>
      <c r="AB789" s="322"/>
      <c r="AC789" s="322"/>
      <c r="AD789" s="322"/>
      <c r="AE789" s="322"/>
      <c r="AF789" s="322"/>
      <c r="AG789" s="322"/>
      <c r="AH789" s="322"/>
      <c r="AI789" s="322"/>
      <c r="AJ789" s="322"/>
      <c r="AK789" s="322"/>
      <c r="AL789" s="322"/>
      <c r="AM789" s="322"/>
      <c r="AN789" s="322"/>
      <c r="AO789" s="322"/>
      <c r="AP789" s="322"/>
      <c r="AQ789" s="322"/>
      <c r="AR789" s="322"/>
      <c r="AS789" s="322"/>
      <c r="AT789" s="322"/>
      <c r="AU789" s="322"/>
      <c r="AV789" s="322"/>
      <c r="AW789" s="322"/>
      <c r="AX789" s="322"/>
      <c r="AY789" s="322"/>
      <c r="AZ789" s="322"/>
      <c r="BA789" s="322"/>
      <c r="BB789" s="322"/>
      <c r="BC789" s="322"/>
      <c r="BD789" s="322"/>
      <c r="BE789" s="322"/>
      <c r="BF789" s="322"/>
      <c r="BG789" s="322"/>
      <c r="BH789" s="322"/>
      <c r="BI789" s="322"/>
      <c r="BJ789" s="322"/>
      <c r="BK789" s="322"/>
      <c r="BL789" s="322"/>
      <c r="BM789" s="322"/>
      <c r="BN789" s="322"/>
      <c r="BO789" s="322"/>
      <c r="BP789" s="322"/>
      <c r="BQ789" s="322"/>
      <c r="BR789" s="322"/>
      <c r="BS789" s="322"/>
      <c r="BT789" s="322"/>
      <c r="BU789" s="322"/>
      <c r="BV789" s="322"/>
      <c r="BW789" s="322"/>
      <c r="BX789" s="322"/>
      <c r="BY789" s="322"/>
      <c r="BZ789" s="322"/>
    </row>
    <row r="790" spans="1:78" ht="15" customHeight="1" x14ac:dyDescent="0.2">
      <c r="A790" s="313" t="s">
        <v>1507</v>
      </c>
      <c r="B790" s="313">
        <v>205</v>
      </c>
      <c r="E790" s="316" t="s">
        <v>869</v>
      </c>
      <c r="H790" s="322"/>
      <c r="I790" s="322"/>
      <c r="J790" s="322"/>
      <c r="K790" s="322"/>
      <c r="L790" s="322"/>
      <c r="M790" s="322"/>
      <c r="N790" s="322"/>
      <c r="O790" s="322"/>
      <c r="P790" s="322"/>
      <c r="Q790" s="322"/>
      <c r="R790" s="322"/>
      <c r="S790" s="322"/>
      <c r="T790" s="322"/>
      <c r="U790" s="322"/>
      <c r="V790" s="322"/>
      <c r="W790" s="322"/>
      <c r="X790" s="322"/>
      <c r="Y790" s="322"/>
      <c r="Z790" s="322"/>
      <c r="AA790" s="322"/>
      <c r="AB790" s="322"/>
      <c r="AC790" s="322"/>
      <c r="AD790" s="322"/>
      <c r="AE790" s="322"/>
      <c r="AF790" s="322"/>
      <c r="AG790" s="322"/>
      <c r="AH790" s="322"/>
      <c r="AI790" s="322"/>
      <c r="AJ790" s="322"/>
      <c r="AK790" s="322"/>
      <c r="AL790" s="322"/>
      <c r="AM790" s="322"/>
      <c r="AN790" s="322"/>
      <c r="AO790" s="322"/>
      <c r="AP790" s="322"/>
      <c r="AQ790" s="322"/>
      <c r="AR790" s="322"/>
      <c r="AS790" s="322"/>
      <c r="AT790" s="322"/>
      <c r="AU790" s="322"/>
      <c r="AV790" s="322"/>
      <c r="AW790" s="322"/>
      <c r="AX790" s="322"/>
      <c r="AY790" s="322"/>
      <c r="AZ790" s="322"/>
      <c r="BA790" s="322"/>
      <c r="BB790" s="322"/>
      <c r="BC790" s="322"/>
      <c r="BD790" s="322"/>
      <c r="BE790" s="322"/>
      <c r="BF790" s="322"/>
      <c r="BG790" s="322"/>
      <c r="BH790" s="322"/>
      <c r="BI790" s="322"/>
      <c r="BJ790" s="322"/>
      <c r="BK790" s="322"/>
      <c r="BL790" s="322"/>
      <c r="BM790" s="322"/>
      <c r="BN790" s="322"/>
      <c r="BO790" s="322"/>
      <c r="BP790" s="322"/>
      <c r="BQ790" s="322"/>
      <c r="BR790" s="322"/>
      <c r="BS790" s="322"/>
      <c r="BT790" s="322"/>
      <c r="BU790" s="322"/>
      <c r="BV790" s="322"/>
      <c r="BW790" s="322"/>
      <c r="BX790" s="322"/>
      <c r="BY790" s="322"/>
      <c r="BZ790" s="322"/>
    </row>
    <row r="791" spans="1:78" ht="15" customHeight="1" x14ac:dyDescent="0.2">
      <c r="A791" s="313" t="s">
        <v>1508</v>
      </c>
      <c r="B791" s="313">
        <v>205001</v>
      </c>
      <c r="E791" s="316" t="s">
        <v>1509</v>
      </c>
      <c r="H791" s="322"/>
      <c r="I791" s="322"/>
      <c r="J791" s="322"/>
      <c r="K791" s="322"/>
      <c r="L791" s="322"/>
      <c r="M791" s="322"/>
      <c r="N791" s="322"/>
      <c r="O791" s="322"/>
      <c r="P791" s="322"/>
      <c r="Q791" s="322"/>
      <c r="R791" s="322"/>
      <c r="S791" s="322"/>
      <c r="T791" s="322"/>
      <c r="U791" s="322"/>
      <c r="V791" s="322"/>
      <c r="W791" s="322"/>
      <c r="X791" s="322"/>
      <c r="Y791" s="322"/>
      <c r="Z791" s="322"/>
      <c r="AA791" s="322"/>
      <c r="AB791" s="322"/>
      <c r="AC791" s="322"/>
      <c r="AD791" s="322"/>
      <c r="AE791" s="322"/>
      <c r="AF791" s="322"/>
      <c r="AG791" s="322"/>
      <c r="AH791" s="322"/>
      <c r="AI791" s="322"/>
      <c r="AJ791" s="322"/>
      <c r="AK791" s="322"/>
      <c r="AL791" s="322"/>
      <c r="AM791" s="322"/>
      <c r="AN791" s="322"/>
      <c r="AO791" s="322"/>
      <c r="AP791" s="322"/>
      <c r="AQ791" s="322"/>
      <c r="AR791" s="322"/>
      <c r="AS791" s="322"/>
      <c r="AT791" s="322"/>
      <c r="AU791" s="322"/>
      <c r="AV791" s="322"/>
      <c r="AW791" s="322"/>
      <c r="AX791" s="322"/>
      <c r="AY791" s="322"/>
      <c r="AZ791" s="322"/>
      <c r="BA791" s="322"/>
      <c r="BB791" s="322"/>
      <c r="BC791" s="322"/>
      <c r="BD791" s="322"/>
      <c r="BE791" s="322"/>
      <c r="BF791" s="322"/>
      <c r="BG791" s="322"/>
      <c r="BH791" s="322"/>
      <c r="BI791" s="322"/>
      <c r="BJ791" s="322"/>
      <c r="BK791" s="322"/>
      <c r="BL791" s="322"/>
      <c r="BM791" s="322"/>
      <c r="BN791" s="322"/>
      <c r="BO791" s="322"/>
      <c r="BP791" s="322"/>
      <c r="BQ791" s="322"/>
      <c r="BR791" s="322"/>
      <c r="BS791" s="322"/>
      <c r="BT791" s="322"/>
      <c r="BU791" s="322"/>
      <c r="BV791" s="322"/>
      <c r="BW791" s="322"/>
      <c r="BX791" s="322"/>
      <c r="BY791" s="322"/>
      <c r="BZ791" s="322"/>
    </row>
    <row r="792" spans="1:78" ht="15" customHeight="1" x14ac:dyDescent="0.2">
      <c r="A792" s="313" t="s">
        <v>1510</v>
      </c>
      <c r="B792" s="313">
        <v>205002</v>
      </c>
      <c r="E792" s="316" t="s">
        <v>1511</v>
      </c>
      <c r="H792" s="322"/>
      <c r="I792" s="322"/>
      <c r="J792" s="322"/>
      <c r="K792" s="322"/>
      <c r="L792" s="322"/>
      <c r="M792" s="322"/>
      <c r="N792" s="322"/>
      <c r="O792" s="322"/>
      <c r="P792" s="322"/>
      <c r="Q792" s="322"/>
      <c r="R792" s="322"/>
      <c r="S792" s="322"/>
      <c r="T792" s="322"/>
      <c r="U792" s="322"/>
      <c r="V792" s="322"/>
      <c r="W792" s="322"/>
      <c r="X792" s="322"/>
      <c r="Y792" s="322"/>
      <c r="Z792" s="322"/>
      <c r="AA792" s="322"/>
      <c r="AB792" s="322"/>
      <c r="AC792" s="322"/>
      <c r="AD792" s="322"/>
      <c r="AE792" s="322"/>
      <c r="AF792" s="322"/>
      <c r="AG792" s="322"/>
      <c r="AH792" s="322"/>
      <c r="AI792" s="322"/>
      <c r="AJ792" s="322"/>
      <c r="AK792" s="322"/>
      <c r="AL792" s="322"/>
      <c r="AM792" s="322"/>
      <c r="AN792" s="322"/>
      <c r="AO792" s="322"/>
      <c r="AP792" s="322"/>
      <c r="AQ792" s="322"/>
      <c r="AR792" s="322"/>
      <c r="AS792" s="322"/>
      <c r="AT792" s="322"/>
      <c r="AU792" s="322"/>
      <c r="AV792" s="322"/>
      <c r="AW792" s="322"/>
      <c r="AX792" s="322"/>
      <c r="AY792" s="322"/>
      <c r="AZ792" s="322"/>
      <c r="BA792" s="322"/>
      <c r="BB792" s="322"/>
      <c r="BC792" s="322"/>
      <c r="BD792" s="322"/>
      <c r="BE792" s="322"/>
      <c r="BF792" s="322"/>
      <c r="BG792" s="322"/>
      <c r="BH792" s="322"/>
      <c r="BI792" s="322"/>
      <c r="BJ792" s="322"/>
      <c r="BK792" s="322"/>
      <c r="BL792" s="322"/>
      <c r="BM792" s="322"/>
      <c r="BN792" s="322"/>
      <c r="BO792" s="322"/>
      <c r="BP792" s="322"/>
      <c r="BQ792" s="322"/>
      <c r="BR792" s="322"/>
      <c r="BS792" s="322"/>
      <c r="BT792" s="322"/>
      <c r="BU792" s="322"/>
      <c r="BV792" s="322"/>
      <c r="BW792" s="322"/>
      <c r="BX792" s="322"/>
      <c r="BY792" s="322"/>
      <c r="BZ792" s="322"/>
    </row>
    <row r="793" spans="1:78" s="326" customFormat="1" ht="15" customHeight="1" x14ac:dyDescent="0.2">
      <c r="A793" s="324" t="s">
        <v>1512</v>
      </c>
      <c r="B793" s="324">
        <v>205003</v>
      </c>
      <c r="D793" s="324"/>
      <c r="E793" s="326" t="s">
        <v>693</v>
      </c>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c r="AH793" s="327"/>
      <c r="AI793" s="327"/>
      <c r="AJ793" s="327"/>
      <c r="AK793" s="327"/>
      <c r="AL793" s="327"/>
      <c r="AM793" s="327"/>
      <c r="AN793" s="327"/>
      <c r="AO793" s="327"/>
      <c r="AP793" s="327"/>
      <c r="AQ793" s="327"/>
      <c r="AR793" s="327"/>
      <c r="AS793" s="327"/>
      <c r="AT793" s="327"/>
      <c r="AU793" s="327"/>
      <c r="AV793" s="327"/>
      <c r="AW793" s="327"/>
      <c r="AX793" s="327"/>
      <c r="AY793" s="327"/>
      <c r="AZ793" s="327"/>
      <c r="BA793" s="327"/>
      <c r="BB793" s="327"/>
      <c r="BC793" s="327"/>
      <c r="BD793" s="327"/>
      <c r="BE793" s="327"/>
      <c r="BF793" s="327"/>
      <c r="BG793" s="327"/>
      <c r="BH793" s="327"/>
      <c r="BI793" s="327"/>
      <c r="BJ793" s="327"/>
      <c r="BK793" s="327"/>
      <c r="BL793" s="327"/>
      <c r="BM793" s="327"/>
      <c r="BN793" s="327"/>
      <c r="BO793" s="327"/>
      <c r="BP793" s="327"/>
      <c r="BQ793" s="327"/>
      <c r="BR793" s="327"/>
      <c r="BS793" s="327"/>
      <c r="BT793" s="327"/>
      <c r="BU793" s="327"/>
      <c r="BV793" s="327"/>
      <c r="BW793" s="327"/>
      <c r="BX793" s="327"/>
      <c r="BY793" s="327"/>
      <c r="BZ793" s="327"/>
    </row>
    <row r="794" spans="1:78" s="326" customFormat="1" ht="15" customHeight="1" x14ac:dyDescent="0.2">
      <c r="A794" s="324" t="s">
        <v>1513</v>
      </c>
      <c r="B794" s="324">
        <v>205004</v>
      </c>
      <c r="D794" s="324"/>
      <c r="E794" s="326" t="s">
        <v>694</v>
      </c>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c r="AH794" s="327"/>
      <c r="AI794" s="327"/>
      <c r="AJ794" s="327"/>
      <c r="AK794" s="327"/>
      <c r="AL794" s="327"/>
      <c r="AM794" s="327"/>
      <c r="AN794" s="327"/>
      <c r="AO794" s="327"/>
      <c r="AP794" s="327"/>
      <c r="AQ794" s="327"/>
      <c r="AR794" s="327"/>
      <c r="AS794" s="327"/>
      <c r="AT794" s="327"/>
      <c r="AU794" s="327"/>
      <c r="AV794" s="327"/>
      <c r="AW794" s="327"/>
      <c r="AX794" s="327"/>
      <c r="AY794" s="327"/>
      <c r="AZ794" s="327"/>
      <c r="BA794" s="327"/>
      <c r="BB794" s="327"/>
      <c r="BC794" s="327"/>
      <c r="BD794" s="327"/>
      <c r="BE794" s="327"/>
      <c r="BF794" s="327"/>
      <c r="BG794" s="327"/>
      <c r="BH794" s="327"/>
      <c r="BI794" s="327"/>
      <c r="BJ794" s="327"/>
      <c r="BK794" s="327"/>
      <c r="BL794" s="327"/>
      <c r="BM794" s="327"/>
      <c r="BN794" s="327"/>
      <c r="BO794" s="327"/>
      <c r="BP794" s="327"/>
      <c r="BQ794" s="327"/>
      <c r="BR794" s="327"/>
      <c r="BS794" s="327"/>
      <c r="BT794" s="327"/>
      <c r="BU794" s="327"/>
      <c r="BV794" s="327"/>
      <c r="BW794" s="327"/>
      <c r="BX794" s="327"/>
      <c r="BY794" s="327"/>
      <c r="BZ794" s="327"/>
    </row>
    <row r="795" spans="1:78" s="326" customFormat="1" ht="15" customHeight="1" x14ac:dyDescent="0.2">
      <c r="A795" s="324" t="s">
        <v>1514</v>
      </c>
      <c r="B795" s="324">
        <v>205005</v>
      </c>
      <c r="D795" s="324"/>
      <c r="E795" s="326" t="s">
        <v>692</v>
      </c>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c r="AH795" s="327"/>
      <c r="AI795" s="327"/>
      <c r="AJ795" s="327"/>
      <c r="AK795" s="327"/>
      <c r="AL795" s="327"/>
      <c r="AM795" s="327"/>
      <c r="AN795" s="327"/>
      <c r="AO795" s="327"/>
      <c r="AP795" s="327"/>
      <c r="AQ795" s="327"/>
      <c r="AR795" s="327"/>
      <c r="AS795" s="327"/>
      <c r="AT795" s="327"/>
      <c r="AU795" s="327"/>
      <c r="AV795" s="327"/>
      <c r="AW795" s="327"/>
      <c r="AX795" s="327"/>
      <c r="AY795" s="327"/>
      <c r="AZ795" s="327"/>
      <c r="BA795" s="327"/>
      <c r="BB795" s="327"/>
      <c r="BC795" s="327"/>
      <c r="BD795" s="327"/>
      <c r="BE795" s="327"/>
      <c r="BF795" s="327"/>
      <c r="BG795" s="327"/>
      <c r="BH795" s="327"/>
      <c r="BI795" s="327"/>
      <c r="BJ795" s="327"/>
      <c r="BK795" s="327"/>
      <c r="BL795" s="327"/>
      <c r="BM795" s="327"/>
      <c r="BN795" s="327"/>
      <c r="BO795" s="327"/>
      <c r="BP795" s="327"/>
      <c r="BQ795" s="327"/>
      <c r="BR795" s="327"/>
      <c r="BS795" s="327"/>
      <c r="BT795" s="327"/>
      <c r="BU795" s="327"/>
      <c r="BV795" s="327"/>
      <c r="BW795" s="327"/>
      <c r="BX795" s="327"/>
      <c r="BY795" s="327"/>
      <c r="BZ795" s="327"/>
    </row>
    <row r="796" spans="1:78" ht="15" customHeight="1" x14ac:dyDescent="0.2">
      <c r="A796" s="313"/>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2"/>
      <c r="AD796" s="322"/>
      <c r="AE796" s="322"/>
      <c r="AF796" s="322"/>
      <c r="AG796" s="322"/>
      <c r="AH796" s="322"/>
      <c r="AI796" s="322"/>
      <c r="AJ796" s="322"/>
      <c r="AK796" s="322"/>
      <c r="AL796" s="322"/>
      <c r="AM796" s="322"/>
      <c r="AN796" s="322"/>
      <c r="AO796" s="322"/>
      <c r="AP796" s="322"/>
      <c r="AQ796" s="322"/>
      <c r="AR796" s="322"/>
      <c r="AS796" s="322"/>
      <c r="AT796" s="322"/>
      <c r="AU796" s="322"/>
      <c r="AV796" s="322"/>
      <c r="AW796" s="322"/>
      <c r="AX796" s="322"/>
      <c r="AY796" s="322"/>
      <c r="AZ796" s="322"/>
      <c r="BA796" s="322"/>
      <c r="BB796" s="322"/>
      <c r="BC796" s="322"/>
      <c r="BD796" s="322"/>
      <c r="BE796" s="322"/>
      <c r="BF796" s="322"/>
      <c r="BG796" s="322"/>
      <c r="BH796" s="322"/>
      <c r="BI796" s="322"/>
      <c r="BJ796" s="322"/>
      <c r="BK796" s="322"/>
      <c r="BL796" s="322"/>
      <c r="BM796" s="322"/>
      <c r="BN796" s="322"/>
      <c r="BO796" s="322"/>
      <c r="BP796" s="322"/>
      <c r="BQ796" s="322"/>
      <c r="BR796" s="322"/>
      <c r="BS796" s="322"/>
      <c r="BT796" s="322"/>
      <c r="BU796" s="322"/>
      <c r="BV796" s="322"/>
      <c r="BW796" s="322"/>
      <c r="BX796" s="322"/>
      <c r="BY796" s="322"/>
      <c r="BZ796" s="322"/>
    </row>
    <row r="797" spans="1:78" ht="15" customHeight="1" x14ac:dyDescent="0.2">
      <c r="A797" s="313" t="s">
        <v>1515</v>
      </c>
      <c r="B797" s="313">
        <v>206</v>
      </c>
      <c r="E797" s="316" t="s">
        <v>870</v>
      </c>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2"/>
      <c r="AD797" s="322"/>
      <c r="AE797" s="322"/>
      <c r="AF797" s="322"/>
      <c r="AG797" s="322"/>
      <c r="AH797" s="322"/>
      <c r="AI797" s="322"/>
      <c r="AJ797" s="322"/>
      <c r="AK797" s="322"/>
      <c r="AL797" s="322"/>
      <c r="AM797" s="322"/>
      <c r="AN797" s="322"/>
      <c r="AO797" s="322"/>
      <c r="AP797" s="322"/>
      <c r="AQ797" s="322"/>
      <c r="AR797" s="322"/>
      <c r="AS797" s="322"/>
      <c r="AT797" s="322"/>
      <c r="AU797" s="322"/>
      <c r="AV797" s="322"/>
      <c r="AW797" s="322"/>
      <c r="AX797" s="322"/>
      <c r="AY797" s="322"/>
      <c r="AZ797" s="322"/>
      <c r="BA797" s="322"/>
      <c r="BB797" s="322"/>
      <c r="BC797" s="322"/>
      <c r="BD797" s="322"/>
      <c r="BE797" s="322"/>
      <c r="BF797" s="322"/>
      <c r="BG797" s="322"/>
      <c r="BH797" s="322"/>
      <c r="BI797" s="322"/>
      <c r="BJ797" s="322"/>
      <c r="BK797" s="322"/>
      <c r="BL797" s="322"/>
      <c r="BM797" s="322"/>
      <c r="BN797" s="322"/>
      <c r="BO797" s="322"/>
      <c r="BP797" s="322"/>
      <c r="BQ797" s="322"/>
      <c r="BR797" s="322"/>
      <c r="BS797" s="322"/>
      <c r="BT797" s="322"/>
      <c r="BU797" s="322"/>
      <c r="BV797" s="322"/>
      <c r="BW797" s="322"/>
      <c r="BX797" s="322"/>
      <c r="BY797" s="322"/>
      <c r="BZ797" s="322"/>
    </row>
    <row r="798" spans="1:78" ht="15" customHeight="1" x14ac:dyDescent="0.2">
      <c r="A798" s="313" t="s">
        <v>1516</v>
      </c>
      <c r="B798" s="313">
        <v>206001</v>
      </c>
      <c r="E798" s="316" t="s">
        <v>871</v>
      </c>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2"/>
      <c r="AD798" s="322"/>
      <c r="AE798" s="322"/>
      <c r="AF798" s="322"/>
      <c r="AG798" s="322"/>
      <c r="AH798" s="322"/>
      <c r="AI798" s="322"/>
      <c r="AJ798" s="322"/>
      <c r="AK798" s="322"/>
      <c r="AL798" s="322"/>
      <c r="AM798" s="322"/>
      <c r="AN798" s="322"/>
      <c r="AO798" s="322"/>
      <c r="AP798" s="322"/>
      <c r="AQ798" s="322"/>
      <c r="AR798" s="322"/>
      <c r="AS798" s="322"/>
      <c r="AT798" s="322"/>
      <c r="AU798" s="322"/>
      <c r="AV798" s="322"/>
      <c r="AW798" s="322"/>
      <c r="AX798" s="322"/>
      <c r="AY798" s="322"/>
      <c r="AZ798" s="322"/>
      <c r="BA798" s="322"/>
      <c r="BB798" s="322"/>
      <c r="BC798" s="322"/>
      <c r="BD798" s="322"/>
      <c r="BE798" s="322"/>
      <c r="BF798" s="322"/>
      <c r="BG798" s="322"/>
      <c r="BH798" s="322"/>
      <c r="BI798" s="322"/>
      <c r="BJ798" s="322"/>
      <c r="BK798" s="322"/>
      <c r="BL798" s="322"/>
      <c r="BM798" s="322"/>
      <c r="BN798" s="322"/>
      <c r="BO798" s="322"/>
      <c r="BP798" s="322"/>
      <c r="BQ798" s="322"/>
      <c r="BR798" s="322"/>
      <c r="BS798" s="322"/>
      <c r="BT798" s="322"/>
      <c r="BU798" s="322"/>
      <c r="BV798" s="322"/>
      <c r="BW798" s="322"/>
      <c r="BX798" s="322"/>
      <c r="BY798" s="322"/>
      <c r="BZ798" s="322"/>
    </row>
    <row r="799" spans="1:78" ht="15" customHeight="1" x14ac:dyDescent="0.2">
      <c r="A799" s="313" t="s">
        <v>1517</v>
      </c>
      <c r="B799" s="313">
        <v>206002</v>
      </c>
      <c r="E799" s="316" t="s">
        <v>593</v>
      </c>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2"/>
      <c r="AD799" s="322"/>
      <c r="AE799" s="322"/>
      <c r="AF799" s="322"/>
      <c r="AG799" s="322"/>
      <c r="AH799" s="322"/>
      <c r="AI799" s="322"/>
      <c r="AJ799" s="322"/>
      <c r="AK799" s="322"/>
      <c r="AL799" s="322"/>
      <c r="AM799" s="322"/>
      <c r="AN799" s="322"/>
      <c r="AO799" s="322"/>
      <c r="AP799" s="322"/>
      <c r="AQ799" s="322"/>
      <c r="AR799" s="322"/>
      <c r="AS799" s="322"/>
      <c r="AT799" s="322"/>
      <c r="AU799" s="322"/>
      <c r="AV799" s="322"/>
      <c r="AW799" s="322"/>
      <c r="AX799" s="322"/>
      <c r="AY799" s="322"/>
      <c r="AZ799" s="322"/>
      <c r="BA799" s="322"/>
      <c r="BB799" s="322"/>
      <c r="BC799" s="322"/>
      <c r="BD799" s="322"/>
      <c r="BE799" s="322"/>
      <c r="BF799" s="322"/>
      <c r="BG799" s="322"/>
      <c r="BH799" s="322"/>
      <c r="BI799" s="322"/>
      <c r="BJ799" s="322"/>
      <c r="BK799" s="322"/>
      <c r="BL799" s="322"/>
      <c r="BM799" s="322"/>
      <c r="BN799" s="322"/>
      <c r="BO799" s="322"/>
      <c r="BP799" s="322"/>
      <c r="BQ799" s="322"/>
      <c r="BR799" s="322"/>
      <c r="BS799" s="322"/>
      <c r="BT799" s="322"/>
      <c r="BU799" s="322"/>
      <c r="BV799" s="322"/>
      <c r="BW799" s="322"/>
      <c r="BX799" s="322"/>
      <c r="BY799" s="322"/>
      <c r="BZ799" s="322"/>
    </row>
    <row r="800" spans="1:78" s="326" customFormat="1" ht="15" customHeight="1" x14ac:dyDescent="0.2">
      <c r="A800" s="324" t="s">
        <v>1518</v>
      </c>
      <c r="B800" s="324">
        <v>206003</v>
      </c>
      <c r="D800" s="324"/>
      <c r="E800" s="326" t="s">
        <v>686</v>
      </c>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c r="AH800" s="327"/>
      <c r="AI800" s="327"/>
      <c r="AJ800" s="327"/>
      <c r="AK800" s="327"/>
      <c r="AL800" s="327"/>
      <c r="AM800" s="327"/>
      <c r="AN800" s="327"/>
      <c r="AO800" s="327"/>
      <c r="AP800" s="327"/>
      <c r="AQ800" s="327"/>
      <c r="AR800" s="327"/>
      <c r="AS800" s="327"/>
      <c r="AT800" s="327"/>
      <c r="AU800" s="327"/>
      <c r="AV800" s="327"/>
      <c r="AW800" s="327"/>
      <c r="AX800" s="327"/>
      <c r="AY800" s="327"/>
      <c r="AZ800" s="327"/>
      <c r="BA800" s="327"/>
      <c r="BB800" s="327"/>
      <c r="BC800" s="327"/>
      <c r="BD800" s="327"/>
      <c r="BE800" s="327"/>
      <c r="BF800" s="327"/>
      <c r="BG800" s="327"/>
      <c r="BH800" s="327"/>
      <c r="BI800" s="327"/>
      <c r="BJ800" s="327"/>
      <c r="BK800" s="327"/>
      <c r="BL800" s="327"/>
      <c r="BM800" s="327"/>
      <c r="BN800" s="327"/>
      <c r="BO800" s="327"/>
      <c r="BP800" s="327"/>
      <c r="BQ800" s="327"/>
      <c r="BR800" s="327"/>
      <c r="BS800" s="327"/>
      <c r="BT800" s="327"/>
      <c r="BU800" s="327"/>
      <c r="BV800" s="327"/>
      <c r="BW800" s="327"/>
      <c r="BX800" s="327"/>
      <c r="BY800" s="327"/>
      <c r="BZ800" s="327"/>
    </row>
    <row r="801" spans="1:78" s="326" customFormat="1" ht="15" customHeight="1" x14ac:dyDescent="0.2">
      <c r="A801" s="324" t="s">
        <v>1519</v>
      </c>
      <c r="B801" s="324">
        <v>206004</v>
      </c>
      <c r="D801" s="324"/>
      <c r="E801" s="326" t="s">
        <v>687</v>
      </c>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c r="AH801" s="327"/>
      <c r="AI801" s="327"/>
      <c r="AJ801" s="327"/>
      <c r="AK801" s="327"/>
      <c r="AL801" s="327"/>
      <c r="AM801" s="327"/>
      <c r="AN801" s="327"/>
      <c r="AO801" s="327"/>
      <c r="AP801" s="327"/>
      <c r="AQ801" s="327"/>
      <c r="AR801" s="327"/>
      <c r="AS801" s="327"/>
      <c r="AT801" s="327"/>
      <c r="AU801" s="327"/>
      <c r="AV801" s="327"/>
      <c r="AW801" s="327"/>
      <c r="AX801" s="327"/>
      <c r="AY801" s="327"/>
      <c r="AZ801" s="327"/>
      <c r="BA801" s="327"/>
      <c r="BB801" s="327"/>
      <c r="BC801" s="327"/>
      <c r="BD801" s="327"/>
      <c r="BE801" s="327"/>
      <c r="BF801" s="327"/>
      <c r="BG801" s="327"/>
      <c r="BH801" s="327"/>
      <c r="BI801" s="327"/>
      <c r="BJ801" s="327"/>
      <c r="BK801" s="327"/>
      <c r="BL801" s="327"/>
      <c r="BM801" s="327"/>
      <c r="BN801" s="327"/>
      <c r="BO801" s="327"/>
      <c r="BP801" s="327"/>
      <c r="BQ801" s="327"/>
      <c r="BR801" s="327"/>
      <c r="BS801" s="327"/>
      <c r="BT801" s="327"/>
      <c r="BU801" s="327"/>
      <c r="BV801" s="327"/>
      <c r="BW801" s="327"/>
      <c r="BX801" s="327"/>
      <c r="BY801" s="327"/>
      <c r="BZ801" s="327"/>
    </row>
    <row r="802" spans="1:78" ht="15" customHeight="1" x14ac:dyDescent="0.2">
      <c r="A802" s="313"/>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2"/>
      <c r="AD802" s="322"/>
      <c r="AE802" s="322"/>
      <c r="AF802" s="322"/>
      <c r="AG802" s="322"/>
      <c r="AH802" s="322"/>
      <c r="AI802" s="322"/>
      <c r="AJ802" s="322"/>
      <c r="AK802" s="322"/>
      <c r="AL802" s="322"/>
      <c r="AM802" s="322"/>
      <c r="AN802" s="322"/>
      <c r="AO802" s="322"/>
      <c r="AP802" s="322"/>
      <c r="AQ802" s="322"/>
      <c r="AR802" s="322"/>
      <c r="AS802" s="322"/>
      <c r="AT802" s="322"/>
      <c r="AU802" s="322"/>
      <c r="AV802" s="322"/>
      <c r="AW802" s="322"/>
      <c r="AX802" s="322"/>
      <c r="AY802" s="322"/>
      <c r="AZ802" s="322"/>
      <c r="BA802" s="322"/>
      <c r="BB802" s="322"/>
      <c r="BC802" s="322"/>
      <c r="BD802" s="322"/>
      <c r="BE802" s="322"/>
      <c r="BF802" s="322"/>
      <c r="BG802" s="322"/>
      <c r="BH802" s="322"/>
      <c r="BI802" s="322"/>
      <c r="BJ802" s="322"/>
      <c r="BK802" s="322"/>
      <c r="BL802" s="322"/>
      <c r="BM802" s="322"/>
      <c r="BN802" s="322"/>
      <c r="BO802" s="322"/>
      <c r="BP802" s="322"/>
      <c r="BQ802" s="322"/>
      <c r="BR802" s="322"/>
      <c r="BS802" s="322"/>
      <c r="BT802" s="322"/>
      <c r="BU802" s="322"/>
      <c r="BV802" s="322"/>
      <c r="BW802" s="322"/>
      <c r="BX802" s="322"/>
      <c r="BY802" s="322"/>
      <c r="BZ802" s="322"/>
    </row>
    <row r="803" spans="1:78" ht="15" customHeight="1" x14ac:dyDescent="0.2">
      <c r="A803" s="313" t="s">
        <v>1520</v>
      </c>
      <c r="B803" s="313">
        <v>207</v>
      </c>
      <c r="E803" s="316" t="s">
        <v>872</v>
      </c>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2"/>
      <c r="AD803" s="322"/>
      <c r="AE803" s="322"/>
      <c r="AF803" s="322"/>
      <c r="AG803" s="322"/>
      <c r="AH803" s="322"/>
      <c r="AI803" s="322"/>
      <c r="AJ803" s="322"/>
      <c r="AK803" s="322"/>
      <c r="AL803" s="322"/>
      <c r="AM803" s="322"/>
      <c r="AN803" s="322"/>
      <c r="AO803" s="322"/>
      <c r="AP803" s="322"/>
      <c r="AQ803" s="322"/>
      <c r="AR803" s="322"/>
      <c r="AS803" s="322"/>
      <c r="AT803" s="322"/>
      <c r="AU803" s="322"/>
      <c r="AV803" s="322"/>
      <c r="AW803" s="322"/>
      <c r="AX803" s="322"/>
      <c r="AY803" s="322"/>
      <c r="AZ803" s="322"/>
      <c r="BA803" s="322"/>
      <c r="BB803" s="322"/>
      <c r="BC803" s="322"/>
      <c r="BD803" s="322"/>
      <c r="BE803" s="322"/>
      <c r="BF803" s="322"/>
      <c r="BG803" s="322"/>
      <c r="BH803" s="322"/>
      <c r="BI803" s="322"/>
      <c r="BJ803" s="322"/>
      <c r="BK803" s="322"/>
      <c r="BL803" s="322"/>
      <c r="BM803" s="322"/>
      <c r="BN803" s="322"/>
      <c r="BO803" s="322"/>
      <c r="BP803" s="322"/>
      <c r="BQ803" s="322"/>
      <c r="BR803" s="322"/>
      <c r="BS803" s="322"/>
      <c r="BT803" s="322"/>
      <c r="BU803" s="322"/>
      <c r="BV803" s="322"/>
      <c r="BW803" s="322"/>
      <c r="BX803" s="322"/>
      <c r="BY803" s="322"/>
      <c r="BZ803" s="322"/>
    </row>
    <row r="804" spans="1:78" ht="15" customHeight="1" x14ac:dyDescent="0.2">
      <c r="A804" s="313" t="s">
        <v>1521</v>
      </c>
      <c r="B804" s="313">
        <v>207001</v>
      </c>
      <c r="E804" s="316" t="s">
        <v>594</v>
      </c>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2"/>
      <c r="AD804" s="322"/>
      <c r="AE804" s="322"/>
      <c r="AF804" s="322"/>
      <c r="AG804" s="322"/>
      <c r="AH804" s="322"/>
      <c r="AI804" s="322"/>
      <c r="AJ804" s="322"/>
      <c r="AK804" s="322"/>
      <c r="AL804" s="322"/>
      <c r="AM804" s="322"/>
      <c r="AN804" s="322"/>
      <c r="AO804" s="322"/>
      <c r="AP804" s="322"/>
      <c r="AQ804" s="322"/>
      <c r="AR804" s="322"/>
      <c r="AS804" s="322"/>
      <c r="AT804" s="322"/>
      <c r="AU804" s="322"/>
      <c r="AV804" s="322"/>
      <c r="AW804" s="322"/>
      <c r="AX804" s="322"/>
      <c r="AY804" s="322"/>
      <c r="AZ804" s="322"/>
      <c r="BA804" s="322"/>
      <c r="BB804" s="322"/>
      <c r="BC804" s="322"/>
      <c r="BD804" s="322"/>
      <c r="BE804" s="322"/>
      <c r="BF804" s="322"/>
      <c r="BG804" s="322"/>
      <c r="BH804" s="322"/>
      <c r="BI804" s="322"/>
      <c r="BJ804" s="322"/>
      <c r="BK804" s="322"/>
      <c r="BL804" s="322"/>
      <c r="BM804" s="322"/>
      <c r="BN804" s="322"/>
      <c r="BO804" s="322"/>
      <c r="BP804" s="322"/>
      <c r="BQ804" s="322"/>
      <c r="BR804" s="322"/>
      <c r="BS804" s="322"/>
      <c r="BT804" s="322"/>
      <c r="BU804" s="322"/>
      <c r="BV804" s="322"/>
      <c r="BW804" s="322"/>
      <c r="BX804" s="322"/>
      <c r="BY804" s="322"/>
      <c r="BZ804" s="322"/>
    </row>
    <row r="805" spans="1:78" s="326" customFormat="1" ht="15" customHeight="1" x14ac:dyDescent="0.2">
      <c r="A805" s="324" t="s">
        <v>1522</v>
      </c>
      <c r="B805" s="324">
        <v>207002</v>
      </c>
      <c r="D805" s="324"/>
      <c r="E805" s="326" t="s">
        <v>873</v>
      </c>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c r="AI805" s="327"/>
      <c r="AJ805" s="327"/>
      <c r="AK805" s="327"/>
      <c r="AL805" s="327"/>
      <c r="AM805" s="327"/>
      <c r="AN805" s="327"/>
      <c r="AO805" s="327"/>
      <c r="AP805" s="327"/>
      <c r="AQ805" s="327"/>
      <c r="AR805" s="327"/>
      <c r="AS805" s="327"/>
      <c r="AT805" s="327"/>
      <c r="AU805" s="327"/>
      <c r="AV805" s="327"/>
      <c r="AW805" s="327"/>
      <c r="AX805" s="327"/>
      <c r="AY805" s="327"/>
      <c r="AZ805" s="327"/>
      <c r="BA805" s="327"/>
      <c r="BB805" s="327"/>
      <c r="BC805" s="327"/>
      <c r="BD805" s="327"/>
      <c r="BE805" s="327"/>
      <c r="BF805" s="327"/>
      <c r="BG805" s="327"/>
      <c r="BH805" s="327"/>
      <c r="BI805" s="327"/>
      <c r="BJ805" s="327"/>
      <c r="BK805" s="327"/>
      <c r="BL805" s="327"/>
      <c r="BM805" s="327"/>
      <c r="BN805" s="327"/>
      <c r="BO805" s="327"/>
      <c r="BP805" s="327"/>
      <c r="BQ805" s="327"/>
      <c r="BR805" s="327"/>
      <c r="BS805" s="327"/>
      <c r="BT805" s="327"/>
      <c r="BU805" s="327"/>
      <c r="BV805" s="327"/>
      <c r="BW805" s="327"/>
      <c r="BX805" s="327"/>
      <c r="BY805" s="327"/>
      <c r="BZ805" s="327"/>
    </row>
    <row r="806" spans="1:78" s="326" customFormat="1" ht="15" customHeight="1" x14ac:dyDescent="0.2">
      <c r="A806" s="324" t="s">
        <v>1523</v>
      </c>
      <c r="B806" s="324">
        <v>207003</v>
      </c>
      <c r="D806" s="324"/>
      <c r="E806" s="326" t="s">
        <v>688</v>
      </c>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c r="AH806" s="327"/>
      <c r="AI806" s="327"/>
      <c r="AJ806" s="327"/>
      <c r="AK806" s="327"/>
      <c r="AL806" s="327"/>
      <c r="AM806" s="327"/>
      <c r="AN806" s="327"/>
      <c r="AO806" s="327"/>
      <c r="AP806" s="327"/>
      <c r="AQ806" s="327"/>
      <c r="AR806" s="327"/>
      <c r="AS806" s="327"/>
      <c r="AT806" s="327"/>
      <c r="AU806" s="327"/>
      <c r="AV806" s="327"/>
      <c r="AW806" s="327"/>
      <c r="AX806" s="327"/>
      <c r="AY806" s="327"/>
      <c r="AZ806" s="327"/>
      <c r="BA806" s="327"/>
      <c r="BB806" s="327"/>
      <c r="BC806" s="327"/>
      <c r="BD806" s="327"/>
      <c r="BE806" s="327"/>
      <c r="BF806" s="327"/>
      <c r="BG806" s="327"/>
      <c r="BH806" s="327"/>
      <c r="BI806" s="327"/>
      <c r="BJ806" s="327"/>
      <c r="BK806" s="327"/>
      <c r="BL806" s="327"/>
      <c r="BM806" s="327"/>
      <c r="BN806" s="327"/>
      <c r="BO806" s="327"/>
      <c r="BP806" s="327"/>
      <c r="BQ806" s="327"/>
      <c r="BR806" s="327"/>
      <c r="BS806" s="327"/>
      <c r="BT806" s="327"/>
      <c r="BU806" s="327"/>
      <c r="BV806" s="327"/>
      <c r="BW806" s="327"/>
      <c r="BX806" s="327"/>
      <c r="BY806" s="327"/>
      <c r="BZ806" s="327"/>
    </row>
    <row r="807" spans="1:78" s="326" customFormat="1" ht="15" customHeight="1" x14ac:dyDescent="0.2">
      <c r="A807" s="324" t="s">
        <v>1524</v>
      </c>
      <c r="B807" s="324">
        <v>207004</v>
      </c>
      <c r="D807" s="324"/>
      <c r="E807" s="326" t="s">
        <v>691</v>
      </c>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c r="AH807" s="327"/>
      <c r="AI807" s="327"/>
      <c r="AJ807" s="327"/>
      <c r="AK807" s="327"/>
      <c r="AL807" s="327"/>
      <c r="AM807" s="327"/>
      <c r="AN807" s="327"/>
      <c r="AO807" s="327"/>
      <c r="AP807" s="327"/>
      <c r="AQ807" s="327"/>
      <c r="AR807" s="327"/>
      <c r="AS807" s="327"/>
      <c r="AT807" s="327"/>
      <c r="AU807" s="327"/>
      <c r="AV807" s="327"/>
      <c r="AW807" s="327"/>
      <c r="AX807" s="327"/>
      <c r="AY807" s="327"/>
      <c r="AZ807" s="327"/>
      <c r="BA807" s="327"/>
      <c r="BB807" s="327"/>
      <c r="BC807" s="327"/>
      <c r="BD807" s="327"/>
      <c r="BE807" s="327"/>
      <c r="BF807" s="327"/>
      <c r="BG807" s="327"/>
      <c r="BH807" s="327"/>
      <c r="BI807" s="327"/>
      <c r="BJ807" s="327"/>
      <c r="BK807" s="327"/>
      <c r="BL807" s="327"/>
      <c r="BM807" s="327"/>
      <c r="BN807" s="327"/>
      <c r="BO807" s="327"/>
      <c r="BP807" s="327"/>
      <c r="BQ807" s="327"/>
      <c r="BR807" s="327"/>
      <c r="BS807" s="327"/>
      <c r="BT807" s="327"/>
      <c r="BU807" s="327"/>
      <c r="BV807" s="327"/>
      <c r="BW807" s="327"/>
      <c r="BX807" s="327"/>
      <c r="BY807" s="327"/>
      <c r="BZ807" s="327"/>
    </row>
    <row r="808" spans="1:78" ht="15" customHeight="1" x14ac:dyDescent="0.2">
      <c r="A808" s="313"/>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2"/>
      <c r="AD808" s="322"/>
      <c r="AE808" s="322"/>
      <c r="AF808" s="322"/>
      <c r="AG808" s="322"/>
      <c r="AH808" s="322"/>
      <c r="AI808" s="322"/>
      <c r="AJ808" s="322"/>
      <c r="AK808" s="322"/>
      <c r="AL808" s="322"/>
      <c r="AM808" s="322"/>
      <c r="AN808" s="322"/>
      <c r="AO808" s="322"/>
      <c r="AP808" s="322"/>
      <c r="AQ808" s="322"/>
      <c r="AR808" s="322"/>
      <c r="AS808" s="322"/>
      <c r="AT808" s="322"/>
      <c r="AU808" s="322"/>
      <c r="AV808" s="322"/>
      <c r="AW808" s="322"/>
      <c r="AX808" s="322"/>
      <c r="AY808" s="322"/>
      <c r="AZ808" s="322"/>
      <c r="BA808" s="322"/>
      <c r="BB808" s="322"/>
      <c r="BC808" s="322"/>
      <c r="BD808" s="322"/>
      <c r="BE808" s="322"/>
      <c r="BF808" s="322"/>
      <c r="BG808" s="322"/>
      <c r="BH808" s="322"/>
      <c r="BI808" s="322"/>
      <c r="BJ808" s="322"/>
      <c r="BK808" s="322"/>
      <c r="BL808" s="322"/>
      <c r="BM808" s="322"/>
      <c r="BN808" s="322"/>
      <c r="BO808" s="322"/>
      <c r="BP808" s="322"/>
      <c r="BQ808" s="322"/>
      <c r="BR808" s="322"/>
      <c r="BS808" s="322"/>
      <c r="BT808" s="322"/>
      <c r="BU808" s="322"/>
      <c r="BV808" s="322"/>
      <c r="BW808" s="322"/>
      <c r="BX808" s="322"/>
      <c r="BY808" s="322"/>
      <c r="BZ808" s="322"/>
    </row>
    <row r="809" spans="1:78" ht="15" customHeight="1" x14ac:dyDescent="0.2">
      <c r="A809" s="313" t="s">
        <v>1525</v>
      </c>
      <c r="B809" s="313">
        <v>208</v>
      </c>
      <c r="E809" s="316" t="s">
        <v>874</v>
      </c>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2"/>
      <c r="AD809" s="322"/>
      <c r="AE809" s="322"/>
      <c r="AF809" s="322"/>
      <c r="AG809" s="322"/>
      <c r="AH809" s="322"/>
      <c r="AI809" s="322"/>
      <c r="AJ809" s="322"/>
      <c r="AK809" s="322"/>
      <c r="AL809" s="322"/>
      <c r="AM809" s="322"/>
      <c r="AN809" s="322"/>
      <c r="AO809" s="322"/>
      <c r="AP809" s="322"/>
      <c r="AQ809" s="322"/>
      <c r="AR809" s="322"/>
      <c r="AS809" s="322"/>
      <c r="AT809" s="322"/>
      <c r="AU809" s="322"/>
      <c r="AV809" s="322"/>
      <c r="AW809" s="322"/>
      <c r="AX809" s="322"/>
      <c r="AY809" s="322"/>
      <c r="AZ809" s="322"/>
      <c r="BA809" s="322"/>
      <c r="BB809" s="322"/>
      <c r="BC809" s="322"/>
      <c r="BD809" s="322"/>
      <c r="BE809" s="322"/>
      <c r="BF809" s="322"/>
      <c r="BG809" s="322"/>
      <c r="BH809" s="322"/>
      <c r="BI809" s="322"/>
      <c r="BJ809" s="322"/>
      <c r="BK809" s="322"/>
      <c r="BL809" s="322"/>
      <c r="BM809" s="322"/>
      <c r="BN809" s="322"/>
      <c r="BO809" s="322"/>
      <c r="BP809" s="322"/>
      <c r="BQ809" s="322"/>
      <c r="BR809" s="322"/>
      <c r="BS809" s="322"/>
      <c r="BT809" s="322"/>
      <c r="BU809" s="322"/>
      <c r="BV809" s="322"/>
      <c r="BW809" s="322"/>
      <c r="BX809" s="322"/>
      <c r="BY809" s="322"/>
      <c r="BZ809" s="322"/>
    </row>
    <row r="810" spans="1:78" ht="15" customHeight="1" x14ac:dyDescent="0.2">
      <c r="A810" s="313" t="s">
        <v>1526</v>
      </c>
      <c r="B810" s="313">
        <v>208001</v>
      </c>
      <c r="E810" s="316" t="s">
        <v>595</v>
      </c>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2"/>
      <c r="AD810" s="322"/>
      <c r="AE810" s="322"/>
      <c r="AF810" s="322"/>
      <c r="AG810" s="322"/>
      <c r="AH810" s="322"/>
      <c r="AI810" s="322"/>
      <c r="AJ810" s="322"/>
      <c r="AK810" s="322"/>
      <c r="AL810" s="322"/>
      <c r="AM810" s="322"/>
      <c r="AN810" s="322"/>
      <c r="AO810" s="322"/>
      <c r="AP810" s="322"/>
      <c r="AQ810" s="322"/>
      <c r="AR810" s="322"/>
      <c r="AS810" s="322"/>
      <c r="AT810" s="322"/>
      <c r="AU810" s="322"/>
      <c r="AV810" s="322"/>
      <c r="AW810" s="322"/>
      <c r="AX810" s="322"/>
      <c r="AY810" s="322"/>
      <c r="AZ810" s="322"/>
      <c r="BA810" s="322"/>
      <c r="BB810" s="322"/>
      <c r="BC810" s="322"/>
      <c r="BD810" s="322"/>
      <c r="BE810" s="322"/>
      <c r="BF810" s="322"/>
      <c r="BG810" s="322"/>
      <c r="BH810" s="322"/>
      <c r="BI810" s="322"/>
      <c r="BJ810" s="322"/>
      <c r="BK810" s="322"/>
      <c r="BL810" s="322"/>
      <c r="BM810" s="322"/>
      <c r="BN810" s="322"/>
      <c r="BO810" s="322"/>
      <c r="BP810" s="322"/>
      <c r="BQ810" s="322"/>
      <c r="BR810" s="322"/>
      <c r="BS810" s="322"/>
      <c r="BT810" s="322"/>
      <c r="BU810" s="322"/>
      <c r="BV810" s="322"/>
      <c r="BW810" s="322"/>
      <c r="BX810" s="322"/>
      <c r="BY810" s="322"/>
      <c r="BZ810" s="322"/>
    </row>
    <row r="811" spans="1:78" s="326" customFormat="1" ht="15" customHeight="1" x14ac:dyDescent="0.2">
      <c r="A811" s="324" t="s">
        <v>1527</v>
      </c>
      <c r="B811" s="324">
        <v>208002</v>
      </c>
      <c r="D811" s="324"/>
      <c r="E811" s="326" t="s">
        <v>875</v>
      </c>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c r="AH811" s="327"/>
      <c r="AI811" s="327"/>
      <c r="AJ811" s="327"/>
      <c r="AK811" s="327"/>
      <c r="AL811" s="327"/>
      <c r="AM811" s="327"/>
      <c r="AN811" s="327"/>
      <c r="AO811" s="327"/>
      <c r="AP811" s="327"/>
      <c r="AQ811" s="327"/>
      <c r="AR811" s="327"/>
      <c r="AS811" s="327"/>
      <c r="AT811" s="327"/>
      <c r="AU811" s="327"/>
      <c r="AV811" s="327"/>
      <c r="AW811" s="327"/>
      <c r="AX811" s="327"/>
      <c r="AY811" s="327"/>
      <c r="AZ811" s="327"/>
      <c r="BA811" s="327"/>
      <c r="BB811" s="327"/>
      <c r="BC811" s="327"/>
      <c r="BD811" s="327"/>
      <c r="BE811" s="327"/>
      <c r="BF811" s="327"/>
      <c r="BG811" s="327"/>
      <c r="BH811" s="327"/>
      <c r="BI811" s="327"/>
      <c r="BJ811" s="327"/>
      <c r="BK811" s="327"/>
      <c r="BL811" s="327"/>
      <c r="BM811" s="327"/>
      <c r="BN811" s="327"/>
      <c r="BO811" s="327"/>
      <c r="BP811" s="327"/>
      <c r="BQ811" s="327"/>
      <c r="BR811" s="327"/>
      <c r="BS811" s="327"/>
      <c r="BT811" s="327"/>
      <c r="BU811" s="327"/>
      <c r="BV811" s="327"/>
      <c r="BW811" s="327"/>
      <c r="BX811" s="327"/>
      <c r="BY811" s="327"/>
      <c r="BZ811" s="327"/>
    </row>
    <row r="812" spans="1:78" ht="15" customHeight="1" x14ac:dyDescent="0.2">
      <c r="A812" s="313"/>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2"/>
      <c r="AD812" s="322"/>
      <c r="AE812" s="322"/>
      <c r="AF812" s="322"/>
      <c r="AG812" s="322"/>
      <c r="AH812" s="322"/>
      <c r="AI812" s="322"/>
      <c r="AJ812" s="322"/>
      <c r="AK812" s="322"/>
      <c r="AL812" s="322"/>
      <c r="AM812" s="322"/>
      <c r="AN812" s="322"/>
      <c r="AO812" s="322"/>
      <c r="AP812" s="322"/>
      <c r="AQ812" s="322"/>
      <c r="AR812" s="322"/>
      <c r="AS812" s="322"/>
      <c r="AT812" s="322"/>
      <c r="AU812" s="322"/>
      <c r="AV812" s="322"/>
      <c r="AW812" s="322"/>
      <c r="AX812" s="322"/>
      <c r="AY812" s="322"/>
      <c r="AZ812" s="322"/>
      <c r="BA812" s="322"/>
      <c r="BB812" s="322"/>
      <c r="BC812" s="322"/>
      <c r="BD812" s="322"/>
      <c r="BE812" s="322"/>
      <c r="BF812" s="322"/>
      <c r="BG812" s="322"/>
      <c r="BH812" s="322"/>
      <c r="BI812" s="322"/>
      <c r="BJ812" s="322"/>
      <c r="BK812" s="322"/>
      <c r="BL812" s="322"/>
      <c r="BM812" s="322"/>
      <c r="BN812" s="322"/>
      <c r="BO812" s="322"/>
      <c r="BP812" s="322"/>
      <c r="BQ812" s="322"/>
      <c r="BR812" s="322"/>
      <c r="BS812" s="322"/>
      <c r="BT812" s="322"/>
      <c r="BU812" s="322"/>
      <c r="BV812" s="322"/>
      <c r="BW812" s="322"/>
      <c r="BX812" s="322"/>
      <c r="BY812" s="322"/>
      <c r="BZ812" s="322"/>
    </row>
    <row r="813" spans="1:78" ht="15" customHeight="1" x14ac:dyDescent="0.2">
      <c r="A813" s="313" t="s">
        <v>1528</v>
      </c>
      <c r="B813" s="313">
        <v>209</v>
      </c>
      <c r="E813" s="316" t="s">
        <v>876</v>
      </c>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2"/>
      <c r="AD813" s="322"/>
      <c r="AE813" s="322"/>
      <c r="AF813" s="322"/>
      <c r="AG813" s="322"/>
      <c r="AH813" s="322"/>
      <c r="AI813" s="322"/>
      <c r="AJ813" s="322"/>
      <c r="AK813" s="322"/>
      <c r="AL813" s="322"/>
      <c r="AM813" s="322"/>
      <c r="AN813" s="322"/>
      <c r="AO813" s="322"/>
      <c r="AP813" s="322"/>
      <c r="AQ813" s="322"/>
      <c r="AR813" s="322"/>
      <c r="AS813" s="322"/>
      <c r="AT813" s="322"/>
      <c r="AU813" s="322"/>
      <c r="AV813" s="322"/>
      <c r="AW813" s="322"/>
      <c r="AX813" s="322"/>
      <c r="AY813" s="322"/>
      <c r="AZ813" s="322"/>
      <c r="BA813" s="322"/>
      <c r="BB813" s="322"/>
      <c r="BC813" s="322"/>
      <c r="BD813" s="322"/>
      <c r="BE813" s="322"/>
      <c r="BF813" s="322"/>
      <c r="BG813" s="322"/>
      <c r="BH813" s="322"/>
      <c r="BI813" s="322"/>
      <c r="BJ813" s="322"/>
      <c r="BK813" s="322"/>
      <c r="BL813" s="322"/>
      <c r="BM813" s="322"/>
      <c r="BN813" s="322"/>
      <c r="BO813" s="322"/>
      <c r="BP813" s="322"/>
      <c r="BQ813" s="322"/>
      <c r="BR813" s="322"/>
      <c r="BS813" s="322"/>
      <c r="BT813" s="322"/>
      <c r="BU813" s="322"/>
      <c r="BV813" s="322"/>
      <c r="BW813" s="322"/>
      <c r="BX813" s="322"/>
      <c r="BY813" s="322"/>
      <c r="BZ813" s="322"/>
    </row>
    <row r="814" spans="1:78" ht="15" customHeight="1" x14ac:dyDescent="0.2">
      <c r="A814" s="313" t="s">
        <v>1529</v>
      </c>
      <c r="B814" s="313">
        <v>209001</v>
      </c>
      <c r="E814" s="316" t="s">
        <v>596</v>
      </c>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2"/>
      <c r="AD814" s="322"/>
      <c r="AE814" s="322"/>
      <c r="AF814" s="322"/>
      <c r="AG814" s="322"/>
      <c r="AH814" s="322"/>
      <c r="AI814" s="322"/>
      <c r="AJ814" s="322"/>
      <c r="AK814" s="322"/>
      <c r="AL814" s="322"/>
      <c r="AM814" s="322"/>
      <c r="AN814" s="322"/>
      <c r="AO814" s="322"/>
      <c r="AP814" s="322"/>
      <c r="AQ814" s="322"/>
      <c r="AR814" s="322"/>
      <c r="AS814" s="322"/>
      <c r="AT814" s="322"/>
      <c r="AU814" s="322"/>
      <c r="AV814" s="322"/>
      <c r="AW814" s="322"/>
      <c r="AX814" s="322"/>
      <c r="AY814" s="322"/>
      <c r="AZ814" s="322"/>
      <c r="BA814" s="322"/>
      <c r="BB814" s="322"/>
      <c r="BC814" s="322"/>
      <c r="BD814" s="322"/>
      <c r="BE814" s="322"/>
      <c r="BF814" s="322"/>
      <c r="BG814" s="322"/>
      <c r="BH814" s="322"/>
      <c r="BI814" s="322"/>
      <c r="BJ814" s="322"/>
      <c r="BK814" s="322"/>
      <c r="BL814" s="322"/>
      <c r="BM814" s="322"/>
      <c r="BN814" s="322"/>
      <c r="BO814" s="322"/>
      <c r="BP814" s="322"/>
      <c r="BQ814" s="322"/>
      <c r="BR814" s="322"/>
      <c r="BS814" s="322"/>
      <c r="BT814" s="322"/>
      <c r="BU814" s="322"/>
      <c r="BV814" s="322"/>
      <c r="BW814" s="322"/>
      <c r="BX814" s="322"/>
      <c r="BY814" s="322"/>
      <c r="BZ814" s="322"/>
    </row>
    <row r="815" spans="1:78" ht="15" customHeight="1" x14ac:dyDescent="0.2">
      <c r="A815" s="313" t="s">
        <v>1530</v>
      </c>
      <c r="B815" s="313">
        <v>209002</v>
      </c>
      <c r="E815" s="316" t="s">
        <v>597</v>
      </c>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2"/>
      <c r="AD815" s="322"/>
      <c r="AE815" s="322"/>
      <c r="AF815" s="322"/>
      <c r="AG815" s="322"/>
      <c r="AH815" s="322"/>
      <c r="AI815" s="322"/>
      <c r="AJ815" s="322"/>
      <c r="AK815" s="322"/>
      <c r="AL815" s="322"/>
      <c r="AM815" s="322"/>
      <c r="AN815" s="322"/>
      <c r="AO815" s="322"/>
      <c r="AP815" s="322"/>
      <c r="AQ815" s="322"/>
      <c r="AR815" s="322"/>
      <c r="AS815" s="322"/>
      <c r="AT815" s="322"/>
      <c r="AU815" s="322"/>
      <c r="AV815" s="322"/>
      <c r="AW815" s="322"/>
      <c r="AX815" s="322"/>
      <c r="AY815" s="322"/>
      <c r="AZ815" s="322"/>
      <c r="BA815" s="322"/>
      <c r="BB815" s="322"/>
      <c r="BC815" s="322"/>
      <c r="BD815" s="322"/>
      <c r="BE815" s="322"/>
      <c r="BF815" s="322"/>
      <c r="BG815" s="322"/>
      <c r="BH815" s="322"/>
      <c r="BI815" s="322"/>
      <c r="BJ815" s="322"/>
      <c r="BK815" s="322"/>
      <c r="BL815" s="322"/>
      <c r="BM815" s="322"/>
      <c r="BN815" s="322"/>
      <c r="BO815" s="322"/>
      <c r="BP815" s="322"/>
      <c r="BQ815" s="322"/>
      <c r="BR815" s="322"/>
      <c r="BS815" s="322"/>
      <c r="BT815" s="322"/>
      <c r="BU815" s="322"/>
      <c r="BV815" s="322"/>
      <c r="BW815" s="322"/>
      <c r="BX815" s="322"/>
      <c r="BY815" s="322"/>
      <c r="BZ815" s="322"/>
    </row>
    <row r="816" spans="1:78" ht="15" customHeight="1" x14ac:dyDescent="0.2">
      <c r="A816" s="313" t="s">
        <v>1531</v>
      </c>
      <c r="B816" s="313">
        <v>209003</v>
      </c>
      <c r="E816" s="316" t="s">
        <v>598</v>
      </c>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2"/>
      <c r="AD816" s="322"/>
      <c r="AE816" s="322"/>
      <c r="AF816" s="322"/>
      <c r="AG816" s="322"/>
      <c r="AH816" s="322"/>
      <c r="AI816" s="322"/>
      <c r="AJ816" s="322"/>
      <c r="AK816" s="322"/>
      <c r="AL816" s="322"/>
      <c r="AM816" s="322"/>
      <c r="AN816" s="322"/>
      <c r="AO816" s="322"/>
      <c r="AP816" s="322"/>
      <c r="AQ816" s="322"/>
      <c r="AR816" s="322"/>
      <c r="AS816" s="322"/>
      <c r="AT816" s="322"/>
      <c r="AU816" s="322"/>
      <c r="AV816" s="322"/>
      <c r="AW816" s="322"/>
      <c r="AX816" s="322"/>
      <c r="AY816" s="322"/>
      <c r="AZ816" s="322"/>
      <c r="BA816" s="322"/>
      <c r="BB816" s="322"/>
      <c r="BC816" s="322"/>
      <c r="BD816" s="322"/>
      <c r="BE816" s="322"/>
      <c r="BF816" s="322"/>
      <c r="BG816" s="322"/>
      <c r="BH816" s="322"/>
      <c r="BI816" s="322"/>
      <c r="BJ816" s="322"/>
      <c r="BK816" s="322"/>
      <c r="BL816" s="322"/>
      <c r="BM816" s="322"/>
      <c r="BN816" s="322"/>
      <c r="BO816" s="322"/>
      <c r="BP816" s="322"/>
      <c r="BQ816" s="322"/>
      <c r="BR816" s="322"/>
      <c r="BS816" s="322"/>
      <c r="BT816" s="322"/>
      <c r="BU816" s="322"/>
      <c r="BV816" s="322"/>
      <c r="BW816" s="322"/>
      <c r="BX816" s="322"/>
      <c r="BY816" s="322"/>
      <c r="BZ816" s="322"/>
    </row>
    <row r="817" spans="1:78" ht="15" customHeight="1" x14ac:dyDescent="0.2">
      <c r="A817" s="313" t="s">
        <v>1532</v>
      </c>
      <c r="B817" s="313">
        <v>209004</v>
      </c>
      <c r="E817" s="316" t="s">
        <v>599</v>
      </c>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2"/>
      <c r="AD817" s="322"/>
      <c r="AE817" s="322"/>
      <c r="AF817" s="322"/>
      <c r="AG817" s="322"/>
      <c r="AH817" s="322"/>
      <c r="AI817" s="322"/>
      <c r="AJ817" s="322"/>
      <c r="AK817" s="322"/>
      <c r="AL817" s="322"/>
      <c r="AM817" s="322"/>
      <c r="AN817" s="322"/>
      <c r="AO817" s="322"/>
      <c r="AP817" s="322"/>
      <c r="AQ817" s="322"/>
      <c r="AR817" s="322"/>
      <c r="AS817" s="322"/>
      <c r="AT817" s="322"/>
      <c r="AU817" s="322"/>
      <c r="AV817" s="322"/>
      <c r="AW817" s="322"/>
      <c r="AX817" s="322"/>
      <c r="AY817" s="322"/>
      <c r="AZ817" s="322"/>
      <c r="BA817" s="322"/>
      <c r="BB817" s="322"/>
      <c r="BC817" s="322"/>
      <c r="BD817" s="322"/>
      <c r="BE817" s="322"/>
      <c r="BF817" s="322"/>
      <c r="BG817" s="322"/>
      <c r="BH817" s="322"/>
      <c r="BI817" s="322"/>
      <c r="BJ817" s="322"/>
      <c r="BK817" s="322"/>
      <c r="BL817" s="322"/>
      <c r="BM817" s="322"/>
      <c r="BN817" s="322"/>
      <c r="BO817" s="322"/>
      <c r="BP817" s="322"/>
      <c r="BQ817" s="322"/>
      <c r="BR817" s="322"/>
      <c r="BS817" s="322"/>
      <c r="BT817" s="322"/>
      <c r="BU817" s="322"/>
      <c r="BV817" s="322"/>
      <c r="BW817" s="322"/>
      <c r="BX817" s="322"/>
      <c r="BY817" s="322"/>
      <c r="BZ817" s="322"/>
    </row>
    <row r="818" spans="1:78" s="326" customFormat="1" ht="15" customHeight="1" x14ac:dyDescent="0.2">
      <c r="A818" s="324" t="s">
        <v>1533</v>
      </c>
      <c r="B818" s="324">
        <v>209005</v>
      </c>
      <c r="D818" s="324"/>
      <c r="E818" s="326" t="s">
        <v>698</v>
      </c>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c r="AH818" s="327"/>
      <c r="AI818" s="327"/>
      <c r="AJ818" s="327"/>
      <c r="AK818" s="327"/>
      <c r="AL818" s="327"/>
      <c r="AM818" s="327"/>
      <c r="AN818" s="327"/>
      <c r="AO818" s="327"/>
      <c r="AP818" s="327"/>
      <c r="AQ818" s="327"/>
      <c r="AR818" s="327"/>
      <c r="AS818" s="327"/>
      <c r="AT818" s="327"/>
      <c r="AU818" s="327"/>
      <c r="AV818" s="327"/>
      <c r="AW818" s="327"/>
      <c r="AX818" s="327"/>
      <c r="AY818" s="327"/>
      <c r="AZ818" s="327"/>
      <c r="BA818" s="327"/>
      <c r="BB818" s="327"/>
      <c r="BC818" s="327"/>
      <c r="BD818" s="327"/>
      <c r="BE818" s="327"/>
      <c r="BF818" s="327"/>
      <c r="BG818" s="327"/>
      <c r="BH818" s="327"/>
      <c r="BI818" s="327"/>
      <c r="BJ818" s="327"/>
      <c r="BK818" s="327"/>
      <c r="BL818" s="327"/>
      <c r="BM818" s="327"/>
      <c r="BN818" s="327"/>
      <c r="BO818" s="327"/>
      <c r="BP818" s="327"/>
      <c r="BQ818" s="327"/>
      <c r="BR818" s="327"/>
      <c r="BS818" s="327"/>
      <c r="BT818" s="327"/>
      <c r="BU818" s="327"/>
      <c r="BV818" s="327"/>
      <c r="BW818" s="327"/>
      <c r="BX818" s="327"/>
      <c r="BY818" s="327"/>
      <c r="BZ818" s="327"/>
    </row>
    <row r="819" spans="1:78" s="326" customFormat="1" ht="15" customHeight="1" x14ac:dyDescent="0.2">
      <c r="A819" s="324" t="s">
        <v>1534</v>
      </c>
      <c r="B819" s="324">
        <v>209006</v>
      </c>
      <c r="D819" s="324"/>
      <c r="E819" s="326" t="s">
        <v>699</v>
      </c>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c r="AH819" s="327"/>
      <c r="AI819" s="327"/>
      <c r="AJ819" s="327"/>
      <c r="AK819" s="327"/>
      <c r="AL819" s="327"/>
      <c r="AM819" s="327"/>
      <c r="AN819" s="327"/>
      <c r="AO819" s="327"/>
      <c r="AP819" s="327"/>
      <c r="AQ819" s="327"/>
      <c r="AR819" s="327"/>
      <c r="AS819" s="327"/>
      <c r="AT819" s="327"/>
      <c r="AU819" s="327"/>
      <c r="AV819" s="327"/>
      <c r="AW819" s="327"/>
      <c r="AX819" s="327"/>
      <c r="AY819" s="327"/>
      <c r="AZ819" s="327"/>
      <c r="BA819" s="327"/>
      <c r="BB819" s="327"/>
      <c r="BC819" s="327"/>
      <c r="BD819" s="327"/>
      <c r="BE819" s="327"/>
      <c r="BF819" s="327"/>
      <c r="BG819" s="327"/>
      <c r="BH819" s="327"/>
      <c r="BI819" s="327"/>
      <c r="BJ819" s="327"/>
      <c r="BK819" s="327"/>
      <c r="BL819" s="327"/>
      <c r="BM819" s="327"/>
      <c r="BN819" s="327"/>
      <c r="BO819" s="327"/>
      <c r="BP819" s="327"/>
      <c r="BQ819" s="327"/>
      <c r="BR819" s="327"/>
      <c r="BS819" s="327"/>
      <c r="BT819" s="327"/>
      <c r="BU819" s="327"/>
      <c r="BV819" s="327"/>
      <c r="BW819" s="327"/>
      <c r="BX819" s="327"/>
      <c r="BY819" s="327"/>
      <c r="BZ819" s="327"/>
    </row>
    <row r="820" spans="1:78" s="326" customFormat="1" ht="15" customHeight="1" x14ac:dyDescent="0.2">
      <c r="A820" s="324" t="s">
        <v>1535</v>
      </c>
      <c r="B820" s="324">
        <v>209007</v>
      </c>
      <c r="D820" s="324"/>
      <c r="E820" s="326" t="s">
        <v>700</v>
      </c>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c r="AH820" s="327"/>
      <c r="AI820" s="327"/>
      <c r="AJ820" s="327"/>
      <c r="AK820" s="327"/>
      <c r="AL820" s="327"/>
      <c r="AM820" s="327"/>
      <c r="AN820" s="327"/>
      <c r="AO820" s="327"/>
      <c r="AP820" s="327"/>
      <c r="AQ820" s="327"/>
      <c r="AR820" s="327"/>
      <c r="AS820" s="327"/>
      <c r="AT820" s="327"/>
      <c r="AU820" s="327"/>
      <c r="AV820" s="327"/>
      <c r="AW820" s="327"/>
      <c r="AX820" s="327"/>
      <c r="AY820" s="327"/>
      <c r="AZ820" s="327"/>
      <c r="BA820" s="327"/>
      <c r="BB820" s="327"/>
      <c r="BC820" s="327"/>
      <c r="BD820" s="327"/>
      <c r="BE820" s="327"/>
      <c r="BF820" s="327"/>
      <c r="BG820" s="327"/>
      <c r="BH820" s="327"/>
      <c r="BI820" s="327"/>
      <c r="BJ820" s="327"/>
      <c r="BK820" s="327"/>
      <c r="BL820" s="327"/>
      <c r="BM820" s="327"/>
      <c r="BN820" s="327"/>
      <c r="BO820" s="327"/>
      <c r="BP820" s="327"/>
      <c r="BQ820" s="327"/>
      <c r="BR820" s="327"/>
      <c r="BS820" s="327"/>
      <c r="BT820" s="327"/>
      <c r="BU820" s="327"/>
      <c r="BV820" s="327"/>
      <c r="BW820" s="327"/>
      <c r="BX820" s="327"/>
      <c r="BY820" s="327"/>
      <c r="BZ820" s="327"/>
    </row>
    <row r="821" spans="1:78" ht="15" customHeight="1" x14ac:dyDescent="0.2">
      <c r="A821" s="313"/>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2"/>
      <c r="AD821" s="322"/>
      <c r="AE821" s="322"/>
      <c r="AF821" s="322"/>
      <c r="AG821" s="322"/>
      <c r="AH821" s="322"/>
      <c r="AI821" s="322"/>
      <c r="AJ821" s="322"/>
      <c r="AK821" s="322"/>
      <c r="AL821" s="322"/>
      <c r="AM821" s="322"/>
      <c r="AN821" s="322"/>
      <c r="AO821" s="322"/>
      <c r="AP821" s="322"/>
      <c r="AQ821" s="322"/>
      <c r="AR821" s="322"/>
      <c r="AS821" s="322"/>
      <c r="AT821" s="322"/>
      <c r="AU821" s="322"/>
      <c r="AV821" s="322"/>
      <c r="AW821" s="322"/>
      <c r="AX821" s="322"/>
      <c r="AY821" s="322"/>
      <c r="AZ821" s="322"/>
      <c r="BA821" s="322"/>
      <c r="BB821" s="322"/>
      <c r="BC821" s="322"/>
      <c r="BD821" s="322"/>
      <c r="BE821" s="322"/>
      <c r="BF821" s="322"/>
      <c r="BG821" s="322"/>
      <c r="BH821" s="322"/>
      <c r="BI821" s="322"/>
      <c r="BJ821" s="322"/>
      <c r="BK821" s="322"/>
      <c r="BL821" s="322"/>
      <c r="BM821" s="322"/>
      <c r="BN821" s="322"/>
      <c r="BO821" s="322"/>
      <c r="BP821" s="322"/>
      <c r="BQ821" s="322"/>
      <c r="BR821" s="322"/>
      <c r="BS821" s="322"/>
      <c r="BT821" s="322"/>
      <c r="BU821" s="322"/>
      <c r="BV821" s="322"/>
      <c r="BW821" s="322"/>
      <c r="BX821" s="322"/>
      <c r="BY821" s="322"/>
      <c r="BZ821" s="322"/>
    </row>
    <row r="822" spans="1:78" ht="15" customHeight="1" x14ac:dyDescent="0.2">
      <c r="A822" s="313" t="s">
        <v>1536</v>
      </c>
      <c r="B822" s="313">
        <v>210</v>
      </c>
      <c r="E822" s="316" t="s">
        <v>877</v>
      </c>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2"/>
      <c r="AD822" s="322"/>
      <c r="AE822" s="322"/>
      <c r="AF822" s="322"/>
      <c r="AG822" s="322"/>
      <c r="AH822" s="322"/>
      <c r="AI822" s="322"/>
      <c r="AJ822" s="322"/>
      <c r="AK822" s="322"/>
      <c r="AL822" s="322"/>
      <c r="AM822" s="322"/>
      <c r="AN822" s="322"/>
      <c r="AO822" s="322"/>
      <c r="AP822" s="322"/>
      <c r="AQ822" s="322"/>
      <c r="AR822" s="322"/>
      <c r="AS822" s="322"/>
      <c r="AT822" s="322"/>
      <c r="AU822" s="322"/>
      <c r="AV822" s="322"/>
      <c r="AW822" s="322"/>
      <c r="AX822" s="322"/>
      <c r="AY822" s="322"/>
      <c r="AZ822" s="322"/>
      <c r="BA822" s="322"/>
      <c r="BB822" s="322"/>
      <c r="BC822" s="322"/>
      <c r="BD822" s="322"/>
      <c r="BE822" s="322"/>
      <c r="BF822" s="322"/>
      <c r="BG822" s="322"/>
      <c r="BH822" s="322"/>
      <c r="BI822" s="322"/>
      <c r="BJ822" s="322"/>
      <c r="BK822" s="322"/>
      <c r="BL822" s="322"/>
      <c r="BM822" s="322"/>
      <c r="BN822" s="322"/>
      <c r="BO822" s="322"/>
      <c r="BP822" s="322"/>
      <c r="BQ822" s="322"/>
      <c r="BR822" s="322"/>
      <c r="BS822" s="322"/>
      <c r="BT822" s="322"/>
      <c r="BU822" s="322"/>
      <c r="BV822" s="322"/>
      <c r="BW822" s="322"/>
      <c r="BX822" s="322"/>
      <c r="BY822" s="322"/>
      <c r="BZ822" s="322"/>
    </row>
    <row r="823" spans="1:78" ht="15" customHeight="1" x14ac:dyDescent="0.2">
      <c r="A823" s="313" t="s">
        <v>1537</v>
      </c>
      <c r="B823" s="313">
        <v>210001</v>
      </c>
      <c r="E823" s="316" t="s">
        <v>600</v>
      </c>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2"/>
      <c r="AD823" s="322"/>
      <c r="AE823" s="322"/>
      <c r="AF823" s="322"/>
      <c r="AG823" s="322"/>
      <c r="AH823" s="322"/>
      <c r="AI823" s="322"/>
      <c r="AJ823" s="322"/>
      <c r="AK823" s="322"/>
      <c r="AL823" s="322"/>
      <c r="AM823" s="322"/>
      <c r="AN823" s="322"/>
      <c r="AO823" s="322"/>
      <c r="AP823" s="322"/>
      <c r="AQ823" s="322"/>
      <c r="AR823" s="322"/>
      <c r="AS823" s="322"/>
      <c r="AT823" s="322"/>
      <c r="AU823" s="322"/>
      <c r="AV823" s="322"/>
      <c r="AW823" s="322"/>
      <c r="AX823" s="322"/>
      <c r="AY823" s="322"/>
      <c r="AZ823" s="322"/>
      <c r="BA823" s="322"/>
      <c r="BB823" s="322"/>
      <c r="BC823" s="322"/>
      <c r="BD823" s="322"/>
      <c r="BE823" s="322"/>
      <c r="BF823" s="322"/>
      <c r="BG823" s="322"/>
      <c r="BH823" s="322"/>
      <c r="BI823" s="322"/>
      <c r="BJ823" s="322"/>
      <c r="BK823" s="322"/>
      <c r="BL823" s="322"/>
      <c r="BM823" s="322"/>
      <c r="BN823" s="322"/>
      <c r="BO823" s="322"/>
      <c r="BP823" s="322"/>
      <c r="BQ823" s="322"/>
      <c r="BR823" s="322"/>
      <c r="BS823" s="322"/>
      <c r="BT823" s="322"/>
      <c r="BU823" s="322"/>
      <c r="BV823" s="322"/>
      <c r="BW823" s="322"/>
      <c r="BX823" s="322"/>
      <c r="BY823" s="322"/>
      <c r="BZ823" s="322"/>
    </row>
    <row r="824" spans="1:78" ht="15" customHeight="1" x14ac:dyDescent="0.2">
      <c r="A824" s="313" t="s">
        <v>1538</v>
      </c>
      <c r="B824" s="313">
        <v>210002</v>
      </c>
      <c r="E824" s="316" t="s">
        <v>601</v>
      </c>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2"/>
      <c r="AD824" s="322"/>
      <c r="AE824" s="322"/>
      <c r="AF824" s="322"/>
      <c r="AG824" s="322"/>
      <c r="AH824" s="322"/>
      <c r="AI824" s="322"/>
      <c r="AJ824" s="322"/>
      <c r="AK824" s="322"/>
      <c r="AL824" s="322"/>
      <c r="AM824" s="322"/>
      <c r="AN824" s="322"/>
      <c r="AO824" s="322"/>
      <c r="AP824" s="322"/>
      <c r="AQ824" s="322"/>
      <c r="AR824" s="322"/>
      <c r="AS824" s="322"/>
      <c r="AT824" s="322"/>
      <c r="AU824" s="322"/>
      <c r="AV824" s="322"/>
      <c r="AW824" s="322"/>
      <c r="AX824" s="322"/>
      <c r="AY824" s="322"/>
      <c r="AZ824" s="322"/>
      <c r="BA824" s="322"/>
      <c r="BB824" s="322"/>
      <c r="BC824" s="322"/>
      <c r="BD824" s="322"/>
      <c r="BE824" s="322"/>
      <c r="BF824" s="322"/>
      <c r="BG824" s="322"/>
      <c r="BH824" s="322"/>
      <c r="BI824" s="322"/>
      <c r="BJ824" s="322"/>
      <c r="BK824" s="322"/>
      <c r="BL824" s="322"/>
      <c r="BM824" s="322"/>
      <c r="BN824" s="322"/>
      <c r="BO824" s="322"/>
      <c r="BP824" s="322"/>
      <c r="BQ824" s="322"/>
      <c r="BR824" s="322"/>
      <c r="BS824" s="322"/>
      <c r="BT824" s="322"/>
      <c r="BU824" s="322"/>
      <c r="BV824" s="322"/>
      <c r="BW824" s="322"/>
      <c r="BX824" s="322"/>
      <c r="BY824" s="322"/>
      <c r="BZ824" s="322"/>
    </row>
    <row r="825" spans="1:78" ht="15" customHeight="1" x14ac:dyDescent="0.2">
      <c r="A825" s="313" t="s">
        <v>1539</v>
      </c>
      <c r="B825" s="313">
        <v>210003</v>
      </c>
      <c r="E825" s="316" t="s">
        <v>602</v>
      </c>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2"/>
      <c r="AD825" s="322"/>
      <c r="AE825" s="322"/>
      <c r="AF825" s="322"/>
      <c r="AG825" s="322"/>
      <c r="AH825" s="322"/>
      <c r="AI825" s="322"/>
      <c r="AJ825" s="322"/>
      <c r="AK825" s="322"/>
      <c r="AL825" s="322"/>
      <c r="AM825" s="322"/>
      <c r="AN825" s="322"/>
      <c r="AO825" s="322"/>
      <c r="AP825" s="322"/>
      <c r="AQ825" s="322"/>
      <c r="AR825" s="322"/>
      <c r="AS825" s="322"/>
      <c r="AT825" s="322"/>
      <c r="AU825" s="322"/>
      <c r="AV825" s="322"/>
      <c r="AW825" s="322"/>
      <c r="AX825" s="322"/>
      <c r="AY825" s="322"/>
      <c r="AZ825" s="322"/>
      <c r="BA825" s="322"/>
      <c r="BB825" s="322"/>
      <c r="BC825" s="322"/>
      <c r="BD825" s="322"/>
      <c r="BE825" s="322"/>
      <c r="BF825" s="322"/>
      <c r="BG825" s="322"/>
      <c r="BH825" s="322"/>
      <c r="BI825" s="322"/>
      <c r="BJ825" s="322"/>
      <c r="BK825" s="322"/>
      <c r="BL825" s="322"/>
      <c r="BM825" s="322"/>
      <c r="BN825" s="322"/>
      <c r="BO825" s="322"/>
      <c r="BP825" s="322"/>
      <c r="BQ825" s="322"/>
      <c r="BR825" s="322"/>
      <c r="BS825" s="322"/>
      <c r="BT825" s="322"/>
      <c r="BU825" s="322"/>
      <c r="BV825" s="322"/>
      <c r="BW825" s="322"/>
      <c r="BX825" s="322"/>
      <c r="BY825" s="322"/>
      <c r="BZ825" s="322"/>
    </row>
    <row r="826" spans="1:78" ht="15" customHeight="1" x14ac:dyDescent="0.2">
      <c r="A826" s="313" t="s">
        <v>1540</v>
      </c>
      <c r="B826" s="313">
        <v>210004</v>
      </c>
      <c r="E826" s="316" t="s">
        <v>603</v>
      </c>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2"/>
      <c r="AD826" s="322"/>
      <c r="AE826" s="322"/>
      <c r="AF826" s="322"/>
      <c r="AG826" s="322"/>
      <c r="AH826" s="322"/>
      <c r="AI826" s="322"/>
      <c r="AJ826" s="322"/>
      <c r="AK826" s="322"/>
      <c r="AL826" s="322"/>
      <c r="AM826" s="322"/>
      <c r="AN826" s="322"/>
      <c r="AO826" s="322"/>
      <c r="AP826" s="322"/>
      <c r="AQ826" s="322"/>
      <c r="AR826" s="322"/>
      <c r="AS826" s="322"/>
      <c r="AT826" s="322"/>
      <c r="AU826" s="322"/>
      <c r="AV826" s="322"/>
      <c r="AW826" s="322"/>
      <c r="AX826" s="322"/>
      <c r="AY826" s="322"/>
      <c r="AZ826" s="322"/>
      <c r="BA826" s="322"/>
      <c r="BB826" s="322"/>
      <c r="BC826" s="322"/>
      <c r="BD826" s="322"/>
      <c r="BE826" s="322"/>
      <c r="BF826" s="322"/>
      <c r="BG826" s="322"/>
      <c r="BH826" s="322"/>
      <c r="BI826" s="322"/>
      <c r="BJ826" s="322"/>
      <c r="BK826" s="322"/>
      <c r="BL826" s="322"/>
      <c r="BM826" s="322"/>
      <c r="BN826" s="322"/>
      <c r="BO826" s="322"/>
      <c r="BP826" s="322"/>
      <c r="BQ826" s="322"/>
      <c r="BR826" s="322"/>
      <c r="BS826" s="322"/>
      <c r="BT826" s="322"/>
      <c r="BU826" s="322"/>
      <c r="BV826" s="322"/>
      <c r="BW826" s="322"/>
      <c r="BX826" s="322"/>
      <c r="BY826" s="322"/>
      <c r="BZ826" s="322"/>
    </row>
    <row r="827" spans="1:78" ht="15" customHeight="1" x14ac:dyDescent="0.2">
      <c r="A827" s="313" t="s">
        <v>1541</v>
      </c>
      <c r="B827" s="313">
        <v>210005</v>
      </c>
      <c r="E827" s="316" t="s">
        <v>604</v>
      </c>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2"/>
      <c r="AD827" s="322"/>
      <c r="AE827" s="322"/>
      <c r="AF827" s="322"/>
      <c r="AG827" s="322"/>
      <c r="AH827" s="322"/>
      <c r="AI827" s="322"/>
      <c r="AJ827" s="322"/>
      <c r="AK827" s="322"/>
      <c r="AL827" s="322"/>
      <c r="AM827" s="322"/>
      <c r="AN827" s="322"/>
      <c r="AO827" s="322"/>
      <c r="AP827" s="322"/>
      <c r="AQ827" s="322"/>
      <c r="AR827" s="322"/>
      <c r="AS827" s="322"/>
      <c r="AT827" s="322"/>
      <c r="AU827" s="322"/>
      <c r="AV827" s="322"/>
      <c r="AW827" s="322"/>
      <c r="AX827" s="322"/>
      <c r="AY827" s="322"/>
      <c r="AZ827" s="322"/>
      <c r="BA827" s="322"/>
      <c r="BB827" s="322"/>
      <c r="BC827" s="322"/>
      <c r="BD827" s="322"/>
      <c r="BE827" s="322"/>
      <c r="BF827" s="322"/>
      <c r="BG827" s="322"/>
      <c r="BH827" s="322"/>
      <c r="BI827" s="322"/>
      <c r="BJ827" s="322"/>
      <c r="BK827" s="322"/>
      <c r="BL827" s="322"/>
      <c r="BM827" s="322"/>
      <c r="BN827" s="322"/>
      <c r="BO827" s="322"/>
      <c r="BP827" s="322"/>
      <c r="BQ827" s="322"/>
      <c r="BR827" s="322"/>
      <c r="BS827" s="322"/>
      <c r="BT827" s="322"/>
      <c r="BU827" s="322"/>
      <c r="BV827" s="322"/>
      <c r="BW827" s="322"/>
      <c r="BX827" s="322"/>
      <c r="BY827" s="322"/>
      <c r="BZ827" s="322"/>
    </row>
    <row r="828" spans="1:78" ht="15" customHeight="1" x14ac:dyDescent="0.2">
      <c r="A828" s="313" t="s">
        <v>1542</v>
      </c>
      <c r="B828" s="313">
        <v>210006</v>
      </c>
      <c r="E828" s="316" t="s">
        <v>605</v>
      </c>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2"/>
      <c r="AD828" s="322"/>
      <c r="AE828" s="322"/>
      <c r="AF828" s="322"/>
      <c r="AG828" s="322"/>
      <c r="AH828" s="322"/>
      <c r="AI828" s="322"/>
      <c r="AJ828" s="322"/>
      <c r="AK828" s="322"/>
      <c r="AL828" s="322"/>
      <c r="AM828" s="322"/>
      <c r="AN828" s="322"/>
      <c r="AO828" s="322"/>
      <c r="AP828" s="322"/>
      <c r="AQ828" s="322"/>
      <c r="AR828" s="322"/>
      <c r="AS828" s="322"/>
      <c r="AT828" s="322"/>
      <c r="AU828" s="322"/>
      <c r="AV828" s="322"/>
      <c r="AW828" s="322"/>
      <c r="AX828" s="322"/>
      <c r="AY828" s="322"/>
      <c r="AZ828" s="322"/>
      <c r="BA828" s="322"/>
      <c r="BB828" s="322"/>
      <c r="BC828" s="322"/>
      <c r="BD828" s="322"/>
      <c r="BE828" s="322"/>
      <c r="BF828" s="322"/>
      <c r="BG828" s="322"/>
      <c r="BH828" s="322"/>
      <c r="BI828" s="322"/>
      <c r="BJ828" s="322"/>
      <c r="BK828" s="322"/>
      <c r="BL828" s="322"/>
      <c r="BM828" s="322"/>
      <c r="BN828" s="322"/>
      <c r="BO828" s="322"/>
      <c r="BP828" s="322"/>
      <c r="BQ828" s="322"/>
      <c r="BR828" s="322"/>
      <c r="BS828" s="322"/>
      <c r="BT828" s="322"/>
      <c r="BU828" s="322"/>
      <c r="BV828" s="322"/>
      <c r="BW828" s="322"/>
      <c r="BX828" s="322"/>
      <c r="BY828" s="322"/>
      <c r="BZ828" s="322"/>
    </row>
    <row r="829" spans="1:78" ht="15" customHeight="1" x14ac:dyDescent="0.2">
      <c r="A829" s="313" t="s">
        <v>1543</v>
      </c>
      <c r="B829" s="313">
        <v>210007</v>
      </c>
      <c r="E829" s="316" t="s">
        <v>606</v>
      </c>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2"/>
      <c r="AD829" s="322"/>
      <c r="AE829" s="322"/>
      <c r="AF829" s="322"/>
      <c r="AG829" s="322"/>
      <c r="AH829" s="322"/>
      <c r="AI829" s="322"/>
      <c r="AJ829" s="322"/>
      <c r="AK829" s="322"/>
      <c r="AL829" s="322"/>
      <c r="AM829" s="322"/>
      <c r="AN829" s="322"/>
      <c r="AO829" s="322"/>
      <c r="AP829" s="322"/>
      <c r="AQ829" s="322"/>
      <c r="AR829" s="322"/>
      <c r="AS829" s="322"/>
      <c r="AT829" s="322"/>
      <c r="AU829" s="322"/>
      <c r="AV829" s="322"/>
      <c r="AW829" s="322"/>
      <c r="AX829" s="322"/>
      <c r="AY829" s="322"/>
      <c r="AZ829" s="322"/>
      <c r="BA829" s="322"/>
      <c r="BB829" s="322"/>
      <c r="BC829" s="322"/>
      <c r="BD829" s="322"/>
      <c r="BE829" s="322"/>
      <c r="BF829" s="322"/>
      <c r="BG829" s="322"/>
      <c r="BH829" s="322"/>
      <c r="BI829" s="322"/>
      <c r="BJ829" s="322"/>
      <c r="BK829" s="322"/>
      <c r="BL829" s="322"/>
      <c r="BM829" s="322"/>
      <c r="BN829" s="322"/>
      <c r="BO829" s="322"/>
      <c r="BP829" s="322"/>
      <c r="BQ829" s="322"/>
      <c r="BR829" s="322"/>
      <c r="BS829" s="322"/>
      <c r="BT829" s="322"/>
      <c r="BU829" s="322"/>
      <c r="BV829" s="322"/>
      <c r="BW829" s="322"/>
      <c r="BX829" s="322"/>
      <c r="BY829" s="322"/>
      <c r="BZ829" s="322"/>
    </row>
    <row r="830" spans="1:78" ht="15" customHeight="1" x14ac:dyDescent="0.2">
      <c r="A830" s="313" t="s">
        <v>1544</v>
      </c>
      <c r="B830" s="313">
        <v>210008</v>
      </c>
      <c r="E830" s="316" t="s">
        <v>607</v>
      </c>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2"/>
      <c r="AD830" s="322"/>
      <c r="AE830" s="322"/>
      <c r="AF830" s="322"/>
      <c r="AG830" s="322"/>
      <c r="AH830" s="322"/>
      <c r="AI830" s="322"/>
      <c r="AJ830" s="322"/>
      <c r="AK830" s="322"/>
      <c r="AL830" s="322"/>
      <c r="AM830" s="322"/>
      <c r="AN830" s="322"/>
      <c r="AO830" s="322"/>
      <c r="AP830" s="322"/>
      <c r="AQ830" s="322"/>
      <c r="AR830" s="322"/>
      <c r="AS830" s="322"/>
      <c r="AT830" s="322"/>
      <c r="AU830" s="322"/>
      <c r="AV830" s="322"/>
      <c r="AW830" s="322"/>
      <c r="AX830" s="322"/>
      <c r="AY830" s="322"/>
      <c r="AZ830" s="322"/>
      <c r="BA830" s="322"/>
      <c r="BB830" s="322"/>
      <c r="BC830" s="322"/>
      <c r="BD830" s="322"/>
      <c r="BE830" s="322"/>
      <c r="BF830" s="322"/>
      <c r="BG830" s="322"/>
      <c r="BH830" s="322"/>
      <c r="BI830" s="322"/>
      <c r="BJ830" s="322"/>
      <c r="BK830" s="322"/>
      <c r="BL830" s="322"/>
      <c r="BM830" s="322"/>
      <c r="BN830" s="322"/>
      <c r="BO830" s="322"/>
      <c r="BP830" s="322"/>
      <c r="BQ830" s="322"/>
      <c r="BR830" s="322"/>
      <c r="BS830" s="322"/>
      <c r="BT830" s="322"/>
      <c r="BU830" s="322"/>
      <c r="BV830" s="322"/>
      <c r="BW830" s="322"/>
      <c r="BX830" s="322"/>
      <c r="BY830" s="322"/>
      <c r="BZ830" s="322"/>
    </row>
    <row r="831" spans="1:78" ht="15" customHeight="1" x14ac:dyDescent="0.2">
      <c r="A831" s="313"/>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2"/>
      <c r="AD831" s="322"/>
      <c r="AE831" s="322"/>
      <c r="AF831" s="322"/>
      <c r="AG831" s="322"/>
      <c r="AH831" s="322"/>
      <c r="AI831" s="322"/>
      <c r="AJ831" s="322"/>
      <c r="AK831" s="322"/>
      <c r="AL831" s="322"/>
      <c r="AM831" s="322"/>
      <c r="AN831" s="322"/>
      <c r="AO831" s="322"/>
      <c r="AP831" s="322"/>
      <c r="AQ831" s="322"/>
      <c r="AR831" s="322"/>
      <c r="AS831" s="322"/>
      <c r="AT831" s="322"/>
      <c r="AU831" s="322"/>
      <c r="AV831" s="322"/>
      <c r="AW831" s="322"/>
      <c r="AX831" s="322"/>
      <c r="AY831" s="322"/>
      <c r="AZ831" s="322"/>
      <c r="BA831" s="322"/>
      <c r="BB831" s="322"/>
      <c r="BC831" s="322"/>
      <c r="BD831" s="322"/>
      <c r="BE831" s="322"/>
      <c r="BF831" s="322"/>
      <c r="BG831" s="322"/>
      <c r="BH831" s="322"/>
      <c r="BI831" s="322"/>
      <c r="BJ831" s="322"/>
      <c r="BK831" s="322"/>
      <c r="BL831" s="322"/>
      <c r="BM831" s="322"/>
      <c r="BN831" s="322"/>
      <c r="BO831" s="322"/>
      <c r="BP831" s="322"/>
      <c r="BQ831" s="322"/>
      <c r="BR831" s="322"/>
      <c r="BS831" s="322"/>
      <c r="BT831" s="322"/>
      <c r="BU831" s="322"/>
      <c r="BV831" s="322"/>
      <c r="BW831" s="322"/>
      <c r="BX831" s="322"/>
      <c r="BY831" s="322"/>
      <c r="BZ831" s="322"/>
    </row>
    <row r="832" spans="1:78" ht="15" customHeight="1" x14ac:dyDescent="0.2">
      <c r="A832" s="313" t="s">
        <v>1545</v>
      </c>
      <c r="B832" s="313">
        <v>211</v>
      </c>
      <c r="E832" s="316" t="s">
        <v>878</v>
      </c>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2"/>
      <c r="AD832" s="322"/>
      <c r="AE832" s="322"/>
      <c r="AF832" s="322"/>
      <c r="AG832" s="322"/>
      <c r="AH832" s="322"/>
      <c r="AI832" s="322"/>
      <c r="AJ832" s="322"/>
      <c r="AK832" s="322"/>
      <c r="AL832" s="322"/>
      <c r="AM832" s="322"/>
      <c r="AN832" s="322"/>
      <c r="AO832" s="322"/>
      <c r="AP832" s="322"/>
      <c r="AQ832" s="322"/>
      <c r="AR832" s="322"/>
      <c r="AS832" s="322"/>
      <c r="AT832" s="322"/>
      <c r="AU832" s="322"/>
      <c r="AV832" s="322"/>
      <c r="AW832" s="322"/>
      <c r="AX832" s="322"/>
      <c r="AY832" s="322"/>
      <c r="AZ832" s="322"/>
      <c r="BA832" s="322"/>
      <c r="BB832" s="322"/>
      <c r="BC832" s="322"/>
      <c r="BD832" s="322"/>
      <c r="BE832" s="322"/>
      <c r="BF832" s="322"/>
      <c r="BG832" s="322"/>
      <c r="BH832" s="322"/>
      <c r="BI832" s="322"/>
      <c r="BJ832" s="322"/>
      <c r="BK832" s="322"/>
      <c r="BL832" s="322"/>
      <c r="BM832" s="322"/>
      <c r="BN832" s="322"/>
      <c r="BO832" s="322"/>
      <c r="BP832" s="322"/>
      <c r="BQ832" s="322"/>
      <c r="BR832" s="322"/>
      <c r="BS832" s="322"/>
      <c r="BT832" s="322"/>
      <c r="BU832" s="322"/>
      <c r="BV832" s="322"/>
      <c r="BW832" s="322"/>
      <c r="BX832" s="322"/>
      <c r="BY832" s="322"/>
      <c r="BZ832" s="322"/>
    </row>
    <row r="833" spans="1:78" ht="15" customHeight="1" x14ac:dyDescent="0.2">
      <c r="A833" s="313" t="s">
        <v>1546</v>
      </c>
      <c r="B833" s="313">
        <v>211001</v>
      </c>
      <c r="E833" s="316" t="s">
        <v>608</v>
      </c>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2"/>
      <c r="AD833" s="322"/>
      <c r="AE833" s="322"/>
      <c r="AF833" s="322"/>
      <c r="AG833" s="322"/>
      <c r="AH833" s="322"/>
      <c r="AI833" s="322"/>
      <c r="AJ833" s="322"/>
      <c r="AK833" s="322"/>
      <c r="AL833" s="322"/>
      <c r="AM833" s="322"/>
      <c r="AN833" s="322"/>
      <c r="AO833" s="322"/>
      <c r="AP833" s="322"/>
      <c r="AQ833" s="322"/>
      <c r="AR833" s="322"/>
      <c r="AS833" s="322"/>
      <c r="AT833" s="322"/>
      <c r="AU833" s="322"/>
      <c r="AV833" s="322"/>
      <c r="AW833" s="322"/>
      <c r="AX833" s="322"/>
      <c r="AY833" s="322"/>
      <c r="AZ833" s="322"/>
      <c r="BA833" s="322"/>
      <c r="BB833" s="322"/>
      <c r="BC833" s="322"/>
      <c r="BD833" s="322"/>
      <c r="BE833" s="322"/>
      <c r="BF833" s="322"/>
      <c r="BG833" s="322"/>
      <c r="BH833" s="322"/>
      <c r="BI833" s="322"/>
      <c r="BJ833" s="322"/>
      <c r="BK833" s="322"/>
      <c r="BL833" s="322"/>
      <c r="BM833" s="322"/>
      <c r="BN833" s="322"/>
      <c r="BO833" s="322"/>
      <c r="BP833" s="322"/>
      <c r="BQ833" s="322"/>
      <c r="BR833" s="322"/>
      <c r="BS833" s="322"/>
      <c r="BT833" s="322"/>
      <c r="BU833" s="322"/>
      <c r="BV833" s="322"/>
      <c r="BW833" s="322"/>
      <c r="BX833" s="322"/>
      <c r="BY833" s="322"/>
      <c r="BZ833" s="322"/>
    </row>
    <row r="834" spans="1:78" ht="15" customHeight="1" x14ac:dyDescent="0.2">
      <c r="A834" s="313" t="s">
        <v>1547</v>
      </c>
      <c r="B834" s="313">
        <v>211002</v>
      </c>
      <c r="E834" s="316" t="s">
        <v>609</v>
      </c>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2"/>
      <c r="AD834" s="322"/>
      <c r="AE834" s="322"/>
      <c r="AF834" s="322"/>
      <c r="AG834" s="322"/>
      <c r="AH834" s="322"/>
      <c r="AI834" s="322"/>
      <c r="AJ834" s="322"/>
      <c r="AK834" s="322"/>
      <c r="AL834" s="322"/>
      <c r="AM834" s="322"/>
      <c r="AN834" s="322"/>
      <c r="AO834" s="322"/>
      <c r="AP834" s="322"/>
      <c r="AQ834" s="322"/>
      <c r="AR834" s="322"/>
      <c r="AS834" s="322"/>
      <c r="AT834" s="322"/>
      <c r="AU834" s="322"/>
      <c r="AV834" s="322"/>
      <c r="AW834" s="322"/>
      <c r="AX834" s="322"/>
      <c r="AY834" s="322"/>
      <c r="AZ834" s="322"/>
      <c r="BA834" s="322"/>
      <c r="BB834" s="322"/>
      <c r="BC834" s="322"/>
      <c r="BD834" s="322"/>
      <c r="BE834" s="322"/>
      <c r="BF834" s="322"/>
      <c r="BG834" s="322"/>
      <c r="BH834" s="322"/>
      <c r="BI834" s="322"/>
      <c r="BJ834" s="322"/>
      <c r="BK834" s="322"/>
      <c r="BL834" s="322"/>
      <c r="BM834" s="322"/>
      <c r="BN834" s="322"/>
      <c r="BO834" s="322"/>
      <c r="BP834" s="322"/>
      <c r="BQ834" s="322"/>
      <c r="BR834" s="322"/>
      <c r="BS834" s="322"/>
      <c r="BT834" s="322"/>
      <c r="BU834" s="322"/>
      <c r="BV834" s="322"/>
      <c r="BW834" s="322"/>
      <c r="BX834" s="322"/>
      <c r="BY834" s="322"/>
      <c r="BZ834" s="322"/>
    </row>
    <row r="835" spans="1:78" ht="15" customHeight="1" x14ac:dyDescent="0.2">
      <c r="A835" s="313" t="s">
        <v>1548</v>
      </c>
      <c r="B835" s="313">
        <v>211003</v>
      </c>
      <c r="E835" s="316" t="s">
        <v>610</v>
      </c>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2"/>
      <c r="AD835" s="322"/>
      <c r="AE835" s="322"/>
      <c r="AF835" s="322"/>
      <c r="AG835" s="322"/>
      <c r="AH835" s="322"/>
      <c r="AI835" s="322"/>
      <c r="AJ835" s="322"/>
      <c r="AK835" s="322"/>
      <c r="AL835" s="322"/>
      <c r="AM835" s="322"/>
      <c r="AN835" s="322"/>
      <c r="AO835" s="322"/>
      <c r="AP835" s="322"/>
      <c r="AQ835" s="322"/>
      <c r="AR835" s="322"/>
      <c r="AS835" s="322"/>
      <c r="AT835" s="322"/>
      <c r="AU835" s="322"/>
      <c r="AV835" s="322"/>
      <c r="AW835" s="322"/>
      <c r="AX835" s="322"/>
      <c r="AY835" s="322"/>
      <c r="AZ835" s="322"/>
      <c r="BA835" s="322"/>
      <c r="BB835" s="322"/>
      <c r="BC835" s="322"/>
      <c r="BD835" s="322"/>
      <c r="BE835" s="322"/>
      <c r="BF835" s="322"/>
      <c r="BG835" s="322"/>
      <c r="BH835" s="322"/>
      <c r="BI835" s="322"/>
      <c r="BJ835" s="322"/>
      <c r="BK835" s="322"/>
      <c r="BL835" s="322"/>
      <c r="BM835" s="322"/>
      <c r="BN835" s="322"/>
      <c r="BO835" s="322"/>
      <c r="BP835" s="322"/>
      <c r="BQ835" s="322"/>
      <c r="BR835" s="322"/>
      <c r="BS835" s="322"/>
      <c r="BT835" s="322"/>
      <c r="BU835" s="322"/>
      <c r="BV835" s="322"/>
      <c r="BW835" s="322"/>
      <c r="BX835" s="322"/>
      <c r="BY835" s="322"/>
      <c r="BZ835" s="322"/>
    </row>
    <row r="836" spans="1:78" ht="15" customHeight="1" x14ac:dyDescent="0.2">
      <c r="A836" s="313" t="s">
        <v>1549</v>
      </c>
      <c r="B836" s="313">
        <v>211004</v>
      </c>
      <c r="E836" s="316" t="s">
        <v>611</v>
      </c>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2"/>
      <c r="AD836" s="322"/>
      <c r="AE836" s="322"/>
      <c r="AF836" s="322"/>
      <c r="AG836" s="322"/>
      <c r="AH836" s="322"/>
      <c r="AI836" s="322"/>
      <c r="AJ836" s="322"/>
      <c r="AK836" s="322"/>
      <c r="AL836" s="322"/>
      <c r="AM836" s="322"/>
      <c r="AN836" s="322"/>
      <c r="AO836" s="322"/>
      <c r="AP836" s="322"/>
      <c r="AQ836" s="322"/>
      <c r="AR836" s="322"/>
      <c r="AS836" s="322"/>
      <c r="AT836" s="322"/>
      <c r="AU836" s="322"/>
      <c r="AV836" s="322"/>
      <c r="AW836" s="322"/>
      <c r="AX836" s="322"/>
      <c r="AY836" s="322"/>
      <c r="AZ836" s="322"/>
      <c r="BA836" s="322"/>
      <c r="BB836" s="322"/>
      <c r="BC836" s="322"/>
      <c r="BD836" s="322"/>
      <c r="BE836" s="322"/>
      <c r="BF836" s="322"/>
      <c r="BG836" s="322"/>
      <c r="BH836" s="322"/>
      <c r="BI836" s="322"/>
      <c r="BJ836" s="322"/>
      <c r="BK836" s="322"/>
      <c r="BL836" s="322"/>
      <c r="BM836" s="322"/>
      <c r="BN836" s="322"/>
      <c r="BO836" s="322"/>
      <c r="BP836" s="322"/>
      <c r="BQ836" s="322"/>
      <c r="BR836" s="322"/>
      <c r="BS836" s="322"/>
      <c r="BT836" s="322"/>
      <c r="BU836" s="322"/>
      <c r="BV836" s="322"/>
      <c r="BW836" s="322"/>
      <c r="BX836" s="322"/>
      <c r="BY836" s="322"/>
      <c r="BZ836" s="322"/>
    </row>
    <row r="837" spans="1:78" ht="15" customHeight="1" x14ac:dyDescent="0.2">
      <c r="A837" s="313" t="s">
        <v>1550</v>
      </c>
      <c r="B837" s="313">
        <v>211005</v>
      </c>
      <c r="E837" s="316" t="s">
        <v>612</v>
      </c>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2"/>
      <c r="AD837" s="322"/>
      <c r="AE837" s="322"/>
      <c r="AF837" s="322"/>
      <c r="AG837" s="322"/>
      <c r="AH837" s="322"/>
      <c r="AI837" s="322"/>
      <c r="AJ837" s="322"/>
      <c r="AK837" s="322"/>
      <c r="AL837" s="322"/>
      <c r="AM837" s="322"/>
      <c r="AN837" s="322"/>
      <c r="AO837" s="322"/>
      <c r="AP837" s="322"/>
      <c r="AQ837" s="322"/>
      <c r="AR837" s="322"/>
      <c r="AS837" s="322"/>
      <c r="AT837" s="322"/>
      <c r="AU837" s="322"/>
      <c r="AV837" s="322"/>
      <c r="AW837" s="322"/>
      <c r="AX837" s="322"/>
      <c r="AY837" s="322"/>
      <c r="AZ837" s="322"/>
      <c r="BA837" s="322"/>
      <c r="BB837" s="322"/>
      <c r="BC837" s="322"/>
      <c r="BD837" s="322"/>
      <c r="BE837" s="322"/>
      <c r="BF837" s="322"/>
      <c r="BG837" s="322"/>
      <c r="BH837" s="322"/>
      <c r="BI837" s="322"/>
      <c r="BJ837" s="322"/>
      <c r="BK837" s="322"/>
      <c r="BL837" s="322"/>
      <c r="BM837" s="322"/>
      <c r="BN837" s="322"/>
      <c r="BO837" s="322"/>
      <c r="BP837" s="322"/>
      <c r="BQ837" s="322"/>
      <c r="BR837" s="322"/>
      <c r="BS837" s="322"/>
      <c r="BT837" s="322"/>
      <c r="BU837" s="322"/>
      <c r="BV837" s="322"/>
      <c r="BW837" s="322"/>
      <c r="BX837" s="322"/>
      <c r="BY837" s="322"/>
      <c r="BZ837" s="322"/>
    </row>
    <row r="838" spans="1:78" s="326" customFormat="1" ht="15" customHeight="1" x14ac:dyDescent="0.2">
      <c r="A838" s="324" t="s">
        <v>1551</v>
      </c>
      <c r="B838" s="324">
        <v>211006</v>
      </c>
      <c r="D838" s="324"/>
      <c r="E838" s="326" t="s">
        <v>713</v>
      </c>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c r="AH838" s="327"/>
      <c r="AI838" s="327"/>
      <c r="AJ838" s="327"/>
      <c r="AK838" s="327"/>
      <c r="AL838" s="327"/>
      <c r="AM838" s="327"/>
      <c r="AN838" s="327"/>
      <c r="AO838" s="327"/>
      <c r="AP838" s="327"/>
      <c r="AQ838" s="327"/>
      <c r="AR838" s="327"/>
      <c r="AS838" s="327"/>
      <c r="AT838" s="327"/>
      <c r="AU838" s="327"/>
      <c r="AV838" s="327"/>
      <c r="AW838" s="327"/>
      <c r="AX838" s="327"/>
      <c r="AY838" s="327"/>
      <c r="AZ838" s="327"/>
      <c r="BA838" s="327"/>
      <c r="BB838" s="327"/>
      <c r="BC838" s="327"/>
      <c r="BD838" s="327"/>
      <c r="BE838" s="327"/>
      <c r="BF838" s="327"/>
      <c r="BG838" s="327"/>
      <c r="BH838" s="327"/>
      <c r="BI838" s="327"/>
      <c r="BJ838" s="327"/>
      <c r="BK838" s="327"/>
      <c r="BL838" s="327"/>
      <c r="BM838" s="327"/>
      <c r="BN838" s="327"/>
      <c r="BO838" s="327"/>
      <c r="BP838" s="327"/>
      <c r="BQ838" s="327"/>
      <c r="BR838" s="327"/>
      <c r="BS838" s="327"/>
      <c r="BT838" s="327"/>
      <c r="BU838" s="327"/>
      <c r="BV838" s="327"/>
      <c r="BW838" s="327"/>
      <c r="BX838" s="327"/>
      <c r="BY838" s="327"/>
      <c r="BZ838" s="327"/>
    </row>
    <row r="839" spans="1:78" s="326" customFormat="1" ht="15" customHeight="1" x14ac:dyDescent="0.2">
      <c r="A839" s="324" t="s">
        <v>1552</v>
      </c>
      <c r="B839" s="324">
        <v>211007</v>
      </c>
      <c r="D839" s="324"/>
      <c r="E839" s="326" t="s">
        <v>714</v>
      </c>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c r="AH839" s="327"/>
      <c r="AI839" s="327"/>
      <c r="AJ839" s="327"/>
      <c r="AK839" s="327"/>
      <c r="AL839" s="327"/>
      <c r="AM839" s="327"/>
      <c r="AN839" s="327"/>
      <c r="AO839" s="327"/>
      <c r="AP839" s="327"/>
      <c r="AQ839" s="327"/>
      <c r="AR839" s="327"/>
      <c r="AS839" s="327"/>
      <c r="AT839" s="327"/>
      <c r="AU839" s="327"/>
      <c r="AV839" s="327"/>
      <c r="AW839" s="327"/>
      <c r="AX839" s="327"/>
      <c r="AY839" s="327"/>
      <c r="AZ839" s="327"/>
      <c r="BA839" s="327"/>
      <c r="BB839" s="327"/>
      <c r="BC839" s="327"/>
      <c r="BD839" s="327"/>
      <c r="BE839" s="327"/>
      <c r="BF839" s="327"/>
      <c r="BG839" s="327"/>
      <c r="BH839" s="327"/>
      <c r="BI839" s="327"/>
      <c r="BJ839" s="327"/>
      <c r="BK839" s="327"/>
      <c r="BL839" s="327"/>
      <c r="BM839" s="327"/>
      <c r="BN839" s="327"/>
      <c r="BO839" s="327"/>
      <c r="BP839" s="327"/>
      <c r="BQ839" s="327"/>
      <c r="BR839" s="327"/>
      <c r="BS839" s="327"/>
      <c r="BT839" s="327"/>
      <c r="BU839" s="327"/>
      <c r="BV839" s="327"/>
      <c r="BW839" s="327"/>
      <c r="BX839" s="327"/>
      <c r="BY839" s="327"/>
      <c r="BZ839" s="327"/>
    </row>
    <row r="840" spans="1:78" s="326" customFormat="1" ht="15" customHeight="1" x14ac:dyDescent="0.2">
      <c r="A840" s="324" t="s">
        <v>1553</v>
      </c>
      <c r="B840" s="324">
        <v>211008</v>
      </c>
      <c r="D840" s="324"/>
      <c r="E840" s="326" t="s">
        <v>879</v>
      </c>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c r="AH840" s="327"/>
      <c r="AI840" s="327"/>
      <c r="AJ840" s="327"/>
      <c r="AK840" s="327"/>
      <c r="AL840" s="327"/>
      <c r="AM840" s="327"/>
      <c r="AN840" s="327"/>
      <c r="AO840" s="327"/>
      <c r="AP840" s="327"/>
      <c r="AQ840" s="327"/>
      <c r="AR840" s="327"/>
      <c r="AS840" s="327"/>
      <c r="AT840" s="327"/>
      <c r="AU840" s="327"/>
      <c r="AV840" s="327"/>
      <c r="AW840" s="327"/>
      <c r="AX840" s="327"/>
      <c r="AY840" s="327"/>
      <c r="AZ840" s="327"/>
      <c r="BA840" s="327"/>
      <c r="BB840" s="327"/>
      <c r="BC840" s="327"/>
      <c r="BD840" s="327"/>
      <c r="BE840" s="327"/>
      <c r="BF840" s="327"/>
      <c r="BG840" s="327"/>
      <c r="BH840" s="327"/>
      <c r="BI840" s="327"/>
      <c r="BJ840" s="327"/>
      <c r="BK840" s="327"/>
      <c r="BL840" s="327"/>
      <c r="BM840" s="327"/>
      <c r="BN840" s="327"/>
      <c r="BO840" s="327"/>
      <c r="BP840" s="327"/>
      <c r="BQ840" s="327"/>
      <c r="BR840" s="327"/>
      <c r="BS840" s="327"/>
      <c r="BT840" s="327"/>
      <c r="BU840" s="327"/>
      <c r="BV840" s="327"/>
      <c r="BW840" s="327"/>
      <c r="BX840" s="327"/>
      <c r="BY840" s="327"/>
      <c r="BZ840" s="327"/>
    </row>
    <row r="841" spans="1:78" s="326" customFormat="1" ht="15" customHeight="1" x14ac:dyDescent="0.2">
      <c r="A841" s="324" t="s">
        <v>1554</v>
      </c>
      <c r="B841" s="324">
        <v>211009</v>
      </c>
      <c r="D841" s="324"/>
      <c r="E841" s="326" t="s">
        <v>880</v>
      </c>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c r="AH841" s="327"/>
      <c r="AI841" s="327"/>
      <c r="AJ841" s="327"/>
      <c r="AK841" s="327"/>
      <c r="AL841" s="327"/>
      <c r="AM841" s="327"/>
      <c r="AN841" s="327"/>
      <c r="AO841" s="327"/>
      <c r="AP841" s="327"/>
      <c r="AQ841" s="327"/>
      <c r="AR841" s="327"/>
      <c r="AS841" s="327"/>
      <c r="AT841" s="327"/>
      <c r="AU841" s="327"/>
      <c r="AV841" s="327"/>
      <c r="AW841" s="327"/>
      <c r="AX841" s="327"/>
      <c r="AY841" s="327"/>
      <c r="AZ841" s="327"/>
      <c r="BA841" s="327"/>
      <c r="BB841" s="327"/>
      <c r="BC841" s="327"/>
      <c r="BD841" s="327"/>
      <c r="BE841" s="327"/>
      <c r="BF841" s="327"/>
      <c r="BG841" s="327"/>
      <c r="BH841" s="327"/>
      <c r="BI841" s="327"/>
      <c r="BJ841" s="327"/>
      <c r="BK841" s="327"/>
      <c r="BL841" s="327"/>
      <c r="BM841" s="327"/>
      <c r="BN841" s="327"/>
      <c r="BO841" s="327"/>
      <c r="BP841" s="327"/>
      <c r="BQ841" s="327"/>
      <c r="BR841" s="327"/>
      <c r="BS841" s="327"/>
      <c r="BT841" s="327"/>
      <c r="BU841" s="327"/>
      <c r="BV841" s="327"/>
      <c r="BW841" s="327"/>
      <c r="BX841" s="327"/>
      <c r="BY841" s="327"/>
      <c r="BZ841" s="327"/>
    </row>
    <row r="842" spans="1:78" ht="15" customHeight="1" x14ac:dyDescent="0.2">
      <c r="A842" s="313"/>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2"/>
      <c r="AD842" s="322"/>
      <c r="AE842" s="322"/>
      <c r="AF842" s="322"/>
      <c r="AG842" s="322"/>
      <c r="AH842" s="322"/>
      <c r="AI842" s="322"/>
      <c r="AJ842" s="322"/>
      <c r="AK842" s="322"/>
      <c r="AL842" s="322"/>
      <c r="AM842" s="322"/>
      <c r="AN842" s="322"/>
      <c r="AO842" s="322"/>
      <c r="AP842" s="322"/>
      <c r="AQ842" s="322"/>
      <c r="AR842" s="322"/>
      <c r="AS842" s="322"/>
      <c r="AT842" s="322"/>
      <c r="AU842" s="322"/>
      <c r="AV842" s="322"/>
      <c r="AW842" s="322"/>
      <c r="AX842" s="322"/>
      <c r="AY842" s="322"/>
      <c r="AZ842" s="322"/>
      <c r="BA842" s="322"/>
      <c r="BB842" s="322"/>
      <c r="BC842" s="322"/>
      <c r="BD842" s="322"/>
      <c r="BE842" s="322"/>
      <c r="BF842" s="322"/>
      <c r="BG842" s="322"/>
      <c r="BH842" s="322"/>
      <c r="BI842" s="322"/>
      <c r="BJ842" s="322"/>
      <c r="BK842" s="322"/>
      <c r="BL842" s="322"/>
      <c r="BM842" s="322"/>
      <c r="BN842" s="322"/>
      <c r="BO842" s="322"/>
      <c r="BP842" s="322"/>
      <c r="BQ842" s="322"/>
      <c r="BR842" s="322"/>
      <c r="BS842" s="322"/>
      <c r="BT842" s="322"/>
      <c r="BU842" s="322"/>
      <c r="BV842" s="322"/>
      <c r="BW842" s="322"/>
      <c r="BX842" s="322"/>
      <c r="BY842" s="322"/>
      <c r="BZ842" s="322"/>
    </row>
    <row r="843" spans="1:78" ht="15" customHeight="1" x14ac:dyDescent="0.2">
      <c r="A843" s="313" t="s">
        <v>1555</v>
      </c>
      <c r="B843" s="313">
        <v>212</v>
      </c>
      <c r="E843" s="316" t="s">
        <v>881</v>
      </c>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2"/>
      <c r="AD843" s="322"/>
      <c r="AE843" s="322"/>
      <c r="AF843" s="322"/>
      <c r="AG843" s="322"/>
      <c r="AH843" s="322"/>
      <c r="AI843" s="322"/>
      <c r="AJ843" s="322"/>
      <c r="AK843" s="322"/>
      <c r="AL843" s="322"/>
      <c r="AM843" s="322"/>
      <c r="AN843" s="322"/>
      <c r="AO843" s="322"/>
      <c r="AP843" s="322"/>
      <c r="AQ843" s="322"/>
      <c r="AR843" s="322"/>
      <c r="AS843" s="322"/>
      <c r="AT843" s="322"/>
      <c r="AU843" s="322"/>
      <c r="AV843" s="322"/>
      <c r="AW843" s="322"/>
      <c r="AX843" s="322"/>
      <c r="AY843" s="322"/>
      <c r="AZ843" s="322"/>
      <c r="BA843" s="322"/>
      <c r="BB843" s="322"/>
      <c r="BC843" s="322"/>
      <c r="BD843" s="322"/>
      <c r="BE843" s="322"/>
      <c r="BF843" s="322"/>
      <c r="BG843" s="322"/>
      <c r="BH843" s="322"/>
      <c r="BI843" s="322"/>
      <c r="BJ843" s="322"/>
      <c r="BK843" s="322"/>
      <c r="BL843" s="322"/>
      <c r="BM843" s="322"/>
      <c r="BN843" s="322"/>
      <c r="BO843" s="322"/>
      <c r="BP843" s="322"/>
      <c r="BQ843" s="322"/>
      <c r="BR843" s="322"/>
      <c r="BS843" s="322"/>
      <c r="BT843" s="322"/>
      <c r="BU843" s="322"/>
      <c r="BV843" s="322"/>
      <c r="BW843" s="322"/>
      <c r="BX843" s="322"/>
      <c r="BY843" s="322"/>
      <c r="BZ843" s="322"/>
    </row>
    <row r="844" spans="1:78" ht="15" customHeight="1" x14ac:dyDescent="0.2">
      <c r="A844" s="313" t="s">
        <v>1556</v>
      </c>
      <c r="B844" s="313">
        <v>212001</v>
      </c>
      <c r="E844" s="316" t="s">
        <v>613</v>
      </c>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2"/>
      <c r="AD844" s="322"/>
      <c r="AE844" s="322"/>
      <c r="AF844" s="322"/>
      <c r="AG844" s="322"/>
      <c r="AH844" s="322"/>
      <c r="AI844" s="322"/>
      <c r="AJ844" s="322"/>
      <c r="AK844" s="322"/>
      <c r="AL844" s="322"/>
      <c r="AM844" s="322"/>
      <c r="AN844" s="322"/>
      <c r="AO844" s="322"/>
      <c r="AP844" s="322"/>
      <c r="AQ844" s="322"/>
      <c r="AR844" s="322"/>
      <c r="AS844" s="322"/>
      <c r="AT844" s="322"/>
      <c r="AU844" s="322"/>
      <c r="AV844" s="322"/>
      <c r="AW844" s="322"/>
      <c r="AX844" s="322"/>
      <c r="AY844" s="322"/>
      <c r="AZ844" s="322"/>
      <c r="BA844" s="322"/>
      <c r="BB844" s="322"/>
      <c r="BC844" s="322"/>
      <c r="BD844" s="322"/>
      <c r="BE844" s="322"/>
      <c r="BF844" s="322"/>
      <c r="BG844" s="322"/>
      <c r="BH844" s="322"/>
      <c r="BI844" s="322"/>
      <c r="BJ844" s="322"/>
      <c r="BK844" s="322"/>
      <c r="BL844" s="322"/>
      <c r="BM844" s="322"/>
      <c r="BN844" s="322"/>
      <c r="BO844" s="322"/>
      <c r="BP844" s="322"/>
      <c r="BQ844" s="322"/>
      <c r="BR844" s="322"/>
      <c r="BS844" s="322"/>
      <c r="BT844" s="322"/>
      <c r="BU844" s="322"/>
      <c r="BV844" s="322"/>
      <c r="BW844" s="322"/>
      <c r="BX844" s="322"/>
      <c r="BY844" s="322"/>
      <c r="BZ844" s="322"/>
    </row>
    <row r="845" spans="1:78" ht="15" customHeight="1" x14ac:dyDescent="0.2">
      <c r="A845" s="313" t="s">
        <v>1557</v>
      </c>
      <c r="B845" s="313">
        <v>212002</v>
      </c>
      <c r="E845" s="316" t="s">
        <v>614</v>
      </c>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2"/>
      <c r="AD845" s="322"/>
      <c r="AE845" s="322"/>
      <c r="AF845" s="322"/>
      <c r="AG845" s="322"/>
      <c r="AH845" s="322"/>
      <c r="AI845" s="322"/>
      <c r="AJ845" s="322"/>
      <c r="AK845" s="322"/>
      <c r="AL845" s="322"/>
      <c r="AM845" s="322"/>
      <c r="AN845" s="322"/>
      <c r="AO845" s="322"/>
      <c r="AP845" s="322"/>
      <c r="AQ845" s="322"/>
      <c r="AR845" s="322"/>
      <c r="AS845" s="322"/>
      <c r="AT845" s="322"/>
      <c r="AU845" s="322"/>
      <c r="AV845" s="322"/>
      <c r="AW845" s="322"/>
      <c r="AX845" s="322"/>
      <c r="AY845" s="322"/>
      <c r="AZ845" s="322"/>
      <c r="BA845" s="322"/>
      <c r="BB845" s="322"/>
      <c r="BC845" s="322"/>
      <c r="BD845" s="322"/>
      <c r="BE845" s="322"/>
      <c r="BF845" s="322"/>
      <c r="BG845" s="322"/>
      <c r="BH845" s="322"/>
      <c r="BI845" s="322"/>
      <c r="BJ845" s="322"/>
      <c r="BK845" s="322"/>
      <c r="BL845" s="322"/>
      <c r="BM845" s="322"/>
      <c r="BN845" s="322"/>
      <c r="BO845" s="322"/>
      <c r="BP845" s="322"/>
      <c r="BQ845" s="322"/>
      <c r="BR845" s="322"/>
      <c r="BS845" s="322"/>
      <c r="BT845" s="322"/>
      <c r="BU845" s="322"/>
      <c r="BV845" s="322"/>
      <c r="BW845" s="322"/>
      <c r="BX845" s="322"/>
      <c r="BY845" s="322"/>
      <c r="BZ845" s="322"/>
    </row>
    <row r="846" spans="1:78" s="326" customFormat="1" ht="15" customHeight="1" x14ac:dyDescent="0.2">
      <c r="A846" s="324" t="s">
        <v>1558</v>
      </c>
      <c r="B846" s="324">
        <v>212003</v>
      </c>
      <c r="D846" s="324"/>
      <c r="E846" s="326" t="s">
        <v>615</v>
      </c>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c r="AH846" s="327"/>
      <c r="AI846" s="327"/>
      <c r="AJ846" s="327"/>
      <c r="AK846" s="327"/>
      <c r="AL846" s="327"/>
      <c r="AM846" s="327"/>
      <c r="AN846" s="327"/>
      <c r="AO846" s="327"/>
      <c r="AP846" s="327"/>
      <c r="AQ846" s="327"/>
      <c r="AR846" s="327"/>
      <c r="AS846" s="327"/>
      <c r="AT846" s="327"/>
      <c r="AU846" s="327"/>
      <c r="AV846" s="327"/>
      <c r="AW846" s="327"/>
      <c r="AX846" s="327"/>
      <c r="AY846" s="327"/>
      <c r="AZ846" s="327"/>
      <c r="BA846" s="327"/>
      <c r="BB846" s="327"/>
      <c r="BC846" s="327"/>
      <c r="BD846" s="327"/>
      <c r="BE846" s="327"/>
      <c r="BF846" s="327"/>
      <c r="BG846" s="327"/>
      <c r="BH846" s="327"/>
      <c r="BI846" s="327"/>
      <c r="BJ846" s="327"/>
      <c r="BK846" s="327"/>
      <c r="BL846" s="327"/>
      <c r="BM846" s="327"/>
      <c r="BN846" s="327"/>
      <c r="BO846" s="327"/>
      <c r="BP846" s="327"/>
      <c r="BQ846" s="327"/>
      <c r="BR846" s="327"/>
      <c r="BS846" s="327"/>
      <c r="BT846" s="327"/>
      <c r="BU846" s="327"/>
      <c r="BV846" s="327"/>
      <c r="BW846" s="327"/>
      <c r="BX846" s="327"/>
      <c r="BY846" s="327"/>
      <c r="BZ846" s="327"/>
    </row>
    <row r="847" spans="1:78" ht="15" customHeight="1" x14ac:dyDescent="0.2">
      <c r="A847" s="313" t="s">
        <v>1559</v>
      </c>
      <c r="B847" s="313">
        <v>212004</v>
      </c>
      <c r="E847" s="316" t="s">
        <v>616</v>
      </c>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2"/>
      <c r="AD847" s="322"/>
      <c r="AE847" s="322"/>
      <c r="AF847" s="322"/>
      <c r="AG847" s="322"/>
      <c r="AH847" s="322"/>
      <c r="AI847" s="322"/>
      <c r="AJ847" s="322"/>
      <c r="AK847" s="322"/>
      <c r="AL847" s="322"/>
      <c r="AM847" s="322"/>
      <c r="AN847" s="322"/>
      <c r="AO847" s="322"/>
      <c r="AP847" s="322"/>
      <c r="AQ847" s="322"/>
      <c r="AR847" s="322"/>
      <c r="AS847" s="322"/>
      <c r="AT847" s="322"/>
      <c r="AU847" s="322"/>
      <c r="AV847" s="322"/>
      <c r="AW847" s="322"/>
      <c r="AX847" s="322"/>
      <c r="AY847" s="322"/>
      <c r="AZ847" s="322"/>
      <c r="BA847" s="322"/>
      <c r="BB847" s="322"/>
      <c r="BC847" s="322"/>
      <c r="BD847" s="322"/>
      <c r="BE847" s="322"/>
      <c r="BF847" s="322"/>
      <c r="BG847" s="322"/>
      <c r="BH847" s="322"/>
      <c r="BI847" s="322"/>
      <c r="BJ847" s="322"/>
      <c r="BK847" s="322"/>
      <c r="BL847" s="322"/>
      <c r="BM847" s="322"/>
      <c r="BN847" s="322"/>
      <c r="BO847" s="322"/>
      <c r="BP847" s="322"/>
      <c r="BQ847" s="322"/>
      <c r="BR847" s="322"/>
      <c r="BS847" s="322"/>
      <c r="BT847" s="322"/>
      <c r="BU847" s="322"/>
      <c r="BV847" s="322"/>
      <c r="BW847" s="322"/>
      <c r="BX847" s="322"/>
      <c r="BY847" s="322"/>
      <c r="BZ847" s="322"/>
    </row>
    <row r="848" spans="1:78" ht="15" customHeight="1" x14ac:dyDescent="0.2">
      <c r="A848" s="313"/>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2"/>
      <c r="AD848" s="322"/>
      <c r="AE848" s="322"/>
      <c r="AF848" s="322"/>
      <c r="AG848" s="322"/>
      <c r="AH848" s="322"/>
      <c r="AI848" s="322"/>
      <c r="AJ848" s="322"/>
      <c r="AK848" s="322"/>
      <c r="AL848" s="322"/>
      <c r="AM848" s="322"/>
      <c r="AN848" s="322"/>
      <c r="AO848" s="322"/>
      <c r="AP848" s="322"/>
      <c r="AQ848" s="322"/>
      <c r="AR848" s="322"/>
      <c r="AS848" s="322"/>
      <c r="AT848" s="322"/>
      <c r="AU848" s="322"/>
      <c r="AV848" s="322"/>
      <c r="AW848" s="322"/>
      <c r="AX848" s="322"/>
      <c r="AY848" s="322"/>
      <c r="AZ848" s="322"/>
      <c r="BA848" s="322"/>
      <c r="BB848" s="322"/>
      <c r="BC848" s="322"/>
      <c r="BD848" s="322"/>
      <c r="BE848" s="322"/>
      <c r="BF848" s="322"/>
      <c r="BG848" s="322"/>
      <c r="BH848" s="322"/>
      <c r="BI848" s="322"/>
      <c r="BJ848" s="322"/>
      <c r="BK848" s="322"/>
      <c r="BL848" s="322"/>
      <c r="BM848" s="322"/>
      <c r="BN848" s="322"/>
      <c r="BO848" s="322"/>
      <c r="BP848" s="322"/>
      <c r="BQ848" s="322"/>
      <c r="BR848" s="322"/>
      <c r="BS848" s="322"/>
      <c r="BT848" s="322"/>
      <c r="BU848" s="322"/>
      <c r="BV848" s="322"/>
      <c r="BW848" s="322"/>
      <c r="BX848" s="322"/>
      <c r="BY848" s="322"/>
      <c r="BZ848" s="322"/>
    </row>
    <row r="849" spans="1:78" ht="15" customHeight="1" x14ac:dyDescent="0.2">
      <c r="A849" s="313" t="s">
        <v>1560</v>
      </c>
      <c r="B849" s="313">
        <v>213</v>
      </c>
      <c r="E849" s="316" t="s">
        <v>882</v>
      </c>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2"/>
      <c r="AD849" s="322"/>
      <c r="AE849" s="322"/>
      <c r="AF849" s="322"/>
      <c r="AG849" s="322"/>
      <c r="AH849" s="322"/>
      <c r="AI849" s="322"/>
      <c r="AJ849" s="322"/>
      <c r="AK849" s="322"/>
      <c r="AL849" s="322"/>
      <c r="AM849" s="322"/>
      <c r="AN849" s="322"/>
      <c r="AO849" s="322"/>
      <c r="AP849" s="322"/>
      <c r="AQ849" s="322"/>
      <c r="AR849" s="322"/>
      <c r="AS849" s="322"/>
      <c r="AT849" s="322"/>
      <c r="AU849" s="322"/>
      <c r="AV849" s="322"/>
      <c r="AW849" s="322"/>
      <c r="AX849" s="322"/>
      <c r="AY849" s="322"/>
      <c r="AZ849" s="322"/>
      <c r="BA849" s="322"/>
      <c r="BB849" s="322"/>
      <c r="BC849" s="322"/>
      <c r="BD849" s="322"/>
      <c r="BE849" s="322"/>
      <c r="BF849" s="322"/>
      <c r="BG849" s="322"/>
      <c r="BH849" s="322"/>
      <c r="BI849" s="322"/>
      <c r="BJ849" s="322"/>
      <c r="BK849" s="322"/>
      <c r="BL849" s="322"/>
      <c r="BM849" s="322"/>
      <c r="BN849" s="322"/>
      <c r="BO849" s="322"/>
      <c r="BP849" s="322"/>
      <c r="BQ849" s="322"/>
      <c r="BR849" s="322"/>
      <c r="BS849" s="322"/>
      <c r="BT849" s="322"/>
      <c r="BU849" s="322"/>
      <c r="BV849" s="322"/>
      <c r="BW849" s="322"/>
      <c r="BX849" s="322"/>
      <c r="BY849" s="322"/>
      <c r="BZ849" s="322"/>
    </row>
    <row r="850" spans="1:78" ht="15" customHeight="1" x14ac:dyDescent="0.2">
      <c r="A850" s="313" t="s">
        <v>1561</v>
      </c>
      <c r="B850" s="313">
        <v>213001</v>
      </c>
      <c r="E850" s="316" t="s">
        <v>617</v>
      </c>
      <c r="H850" s="322"/>
      <c r="I850" s="322"/>
      <c r="J850" s="322"/>
      <c r="K850" s="322"/>
      <c r="L850" s="322"/>
      <c r="M850" s="322"/>
      <c r="N850" s="322"/>
      <c r="O850" s="322"/>
      <c r="P850" s="322"/>
      <c r="Q850" s="322"/>
      <c r="R850" s="322"/>
      <c r="S850" s="322"/>
      <c r="T850" s="322"/>
      <c r="U850" s="322"/>
      <c r="V850" s="322"/>
      <c r="W850" s="322"/>
      <c r="X850" s="322"/>
      <c r="Y850" s="322"/>
      <c r="Z850" s="322"/>
      <c r="AA850" s="322"/>
      <c r="AB850" s="322"/>
      <c r="AC850" s="322"/>
      <c r="AD850" s="322"/>
      <c r="AE850" s="322"/>
      <c r="AF850" s="322"/>
      <c r="AG850" s="322"/>
      <c r="AH850" s="322"/>
      <c r="AI850" s="322"/>
      <c r="AJ850" s="322"/>
      <c r="AK850" s="322"/>
      <c r="AL850" s="322"/>
      <c r="AM850" s="322"/>
      <c r="AN850" s="322"/>
      <c r="AO850" s="322"/>
      <c r="AP850" s="322"/>
      <c r="AQ850" s="322"/>
      <c r="AR850" s="322"/>
      <c r="AS850" s="322"/>
      <c r="AT850" s="322"/>
      <c r="AU850" s="322"/>
      <c r="AV850" s="322"/>
      <c r="AW850" s="322"/>
      <c r="AX850" s="322"/>
      <c r="AY850" s="322"/>
      <c r="AZ850" s="322"/>
      <c r="BA850" s="322"/>
      <c r="BB850" s="322"/>
      <c r="BC850" s="322"/>
      <c r="BD850" s="322"/>
      <c r="BE850" s="322"/>
      <c r="BF850" s="322"/>
      <c r="BG850" s="322"/>
      <c r="BH850" s="322"/>
      <c r="BI850" s="322"/>
      <c r="BJ850" s="322"/>
      <c r="BK850" s="322"/>
      <c r="BL850" s="322"/>
      <c r="BM850" s="322"/>
      <c r="BN850" s="322"/>
      <c r="BO850" s="322"/>
      <c r="BP850" s="322"/>
      <c r="BQ850" s="322"/>
      <c r="BR850" s="322"/>
      <c r="BS850" s="322"/>
      <c r="BT850" s="322"/>
      <c r="BU850" s="322"/>
      <c r="BV850" s="322"/>
      <c r="BW850" s="322"/>
      <c r="BX850" s="322"/>
      <c r="BY850" s="322"/>
      <c r="BZ850" s="322"/>
    </row>
    <row r="851" spans="1:78" ht="15" customHeight="1" x14ac:dyDescent="0.2">
      <c r="A851" s="313" t="s">
        <v>1562</v>
      </c>
      <c r="B851" s="313">
        <v>213002</v>
      </c>
      <c r="E851" s="316" t="s">
        <v>618</v>
      </c>
      <c r="H851" s="322"/>
      <c r="I851" s="322"/>
      <c r="J851" s="322"/>
      <c r="K851" s="322"/>
      <c r="L851" s="322"/>
      <c r="M851" s="322"/>
      <c r="N851" s="322"/>
      <c r="O851" s="322"/>
      <c r="P851" s="322"/>
      <c r="Q851" s="322"/>
      <c r="R851" s="322"/>
      <c r="S851" s="322"/>
      <c r="T851" s="322"/>
      <c r="U851" s="322"/>
      <c r="V851" s="322"/>
      <c r="W851" s="322"/>
      <c r="X851" s="322"/>
      <c r="Y851" s="322"/>
      <c r="Z851" s="322"/>
      <c r="AA851" s="322"/>
      <c r="AB851" s="322"/>
      <c r="AC851" s="322"/>
      <c r="AD851" s="322"/>
      <c r="AE851" s="322"/>
      <c r="AF851" s="322"/>
      <c r="AG851" s="322"/>
      <c r="AH851" s="322"/>
      <c r="AI851" s="322"/>
      <c r="AJ851" s="322"/>
      <c r="AK851" s="322"/>
      <c r="AL851" s="322"/>
      <c r="AM851" s="322"/>
      <c r="AN851" s="322"/>
      <c r="AO851" s="322"/>
      <c r="AP851" s="322"/>
      <c r="AQ851" s="322"/>
      <c r="AR851" s="322"/>
      <c r="AS851" s="322"/>
      <c r="AT851" s="322"/>
      <c r="AU851" s="322"/>
      <c r="AV851" s="322"/>
      <c r="AW851" s="322"/>
      <c r="AX851" s="322"/>
      <c r="AY851" s="322"/>
      <c r="AZ851" s="322"/>
      <c r="BA851" s="322"/>
      <c r="BB851" s="322"/>
      <c r="BC851" s="322"/>
      <c r="BD851" s="322"/>
      <c r="BE851" s="322"/>
      <c r="BF851" s="322"/>
      <c r="BG851" s="322"/>
      <c r="BH851" s="322"/>
      <c r="BI851" s="322"/>
      <c r="BJ851" s="322"/>
      <c r="BK851" s="322"/>
      <c r="BL851" s="322"/>
      <c r="BM851" s="322"/>
      <c r="BN851" s="322"/>
      <c r="BO851" s="322"/>
      <c r="BP851" s="322"/>
      <c r="BQ851" s="322"/>
      <c r="BR851" s="322"/>
      <c r="BS851" s="322"/>
      <c r="BT851" s="322"/>
      <c r="BU851" s="322"/>
      <c r="BV851" s="322"/>
      <c r="BW851" s="322"/>
      <c r="BX851" s="322"/>
      <c r="BY851" s="322"/>
      <c r="BZ851" s="322"/>
    </row>
    <row r="852" spans="1:78" ht="15" customHeight="1" x14ac:dyDescent="0.2">
      <c r="A852" s="313" t="s">
        <v>1563</v>
      </c>
      <c r="B852" s="313">
        <v>213003</v>
      </c>
      <c r="E852" s="316" t="s">
        <v>619</v>
      </c>
      <c r="H852" s="322"/>
      <c r="I852" s="322"/>
      <c r="J852" s="322"/>
      <c r="K852" s="322"/>
      <c r="L852" s="322"/>
      <c r="M852" s="322"/>
      <c r="N852" s="322"/>
      <c r="O852" s="322"/>
      <c r="P852" s="322"/>
      <c r="Q852" s="322"/>
      <c r="R852" s="322"/>
      <c r="S852" s="322"/>
      <c r="T852" s="322"/>
      <c r="U852" s="322"/>
      <c r="V852" s="322"/>
      <c r="W852" s="322"/>
      <c r="X852" s="322"/>
      <c r="Y852" s="322"/>
      <c r="Z852" s="322"/>
      <c r="AA852" s="322"/>
      <c r="AB852" s="322"/>
      <c r="AC852" s="322"/>
      <c r="AD852" s="322"/>
      <c r="AE852" s="322"/>
      <c r="AF852" s="322"/>
      <c r="AG852" s="322"/>
      <c r="AH852" s="322"/>
      <c r="AI852" s="322"/>
      <c r="AJ852" s="322"/>
      <c r="AK852" s="322"/>
      <c r="AL852" s="322"/>
      <c r="AM852" s="322"/>
      <c r="AN852" s="322"/>
      <c r="AO852" s="322"/>
      <c r="AP852" s="322"/>
      <c r="AQ852" s="322"/>
      <c r="AR852" s="322"/>
      <c r="AS852" s="322"/>
      <c r="AT852" s="322"/>
      <c r="AU852" s="322"/>
      <c r="AV852" s="322"/>
      <c r="AW852" s="322"/>
      <c r="AX852" s="322"/>
      <c r="AY852" s="322"/>
      <c r="AZ852" s="322"/>
      <c r="BA852" s="322"/>
      <c r="BB852" s="322"/>
      <c r="BC852" s="322"/>
      <c r="BD852" s="322"/>
      <c r="BE852" s="322"/>
      <c r="BF852" s="322"/>
      <c r="BG852" s="322"/>
      <c r="BH852" s="322"/>
      <c r="BI852" s="322"/>
      <c r="BJ852" s="322"/>
      <c r="BK852" s="322"/>
      <c r="BL852" s="322"/>
      <c r="BM852" s="322"/>
      <c r="BN852" s="322"/>
      <c r="BO852" s="322"/>
      <c r="BP852" s="322"/>
      <c r="BQ852" s="322"/>
      <c r="BR852" s="322"/>
      <c r="BS852" s="322"/>
      <c r="BT852" s="322"/>
      <c r="BU852" s="322"/>
      <c r="BV852" s="322"/>
      <c r="BW852" s="322"/>
      <c r="BX852" s="322"/>
      <c r="BY852" s="322"/>
      <c r="BZ852" s="322"/>
    </row>
    <row r="853" spans="1:78" ht="15" customHeight="1" x14ac:dyDescent="0.2">
      <c r="A853" s="313" t="s">
        <v>1564</v>
      </c>
      <c r="B853" s="313">
        <v>213004</v>
      </c>
      <c r="E853" s="316" t="s">
        <v>620</v>
      </c>
      <c r="H853" s="322"/>
      <c r="I853" s="322"/>
      <c r="J853" s="322"/>
      <c r="K853" s="322"/>
      <c r="L853" s="322"/>
      <c r="M853" s="322"/>
      <c r="N853" s="322"/>
      <c r="O853" s="322"/>
      <c r="P853" s="322"/>
      <c r="Q853" s="322"/>
      <c r="R853" s="322"/>
      <c r="S853" s="322"/>
      <c r="T853" s="322"/>
      <c r="U853" s="322"/>
      <c r="V853" s="322"/>
      <c r="W853" s="322"/>
      <c r="X853" s="322"/>
      <c r="Y853" s="322"/>
      <c r="Z853" s="322"/>
      <c r="AA853" s="322"/>
      <c r="AB853" s="322"/>
      <c r="AC853" s="322"/>
      <c r="AD853" s="322"/>
      <c r="AE853" s="322"/>
      <c r="AF853" s="322"/>
      <c r="AG853" s="322"/>
      <c r="AH853" s="322"/>
      <c r="AI853" s="322"/>
      <c r="AJ853" s="322"/>
      <c r="AK853" s="322"/>
      <c r="AL853" s="322"/>
      <c r="AM853" s="322"/>
      <c r="AN853" s="322"/>
      <c r="AO853" s="322"/>
      <c r="AP853" s="322"/>
      <c r="AQ853" s="322"/>
      <c r="AR853" s="322"/>
      <c r="AS853" s="322"/>
      <c r="AT853" s="322"/>
      <c r="AU853" s="322"/>
      <c r="AV853" s="322"/>
      <c r="AW853" s="322"/>
      <c r="AX853" s="322"/>
      <c r="AY853" s="322"/>
      <c r="AZ853" s="322"/>
      <c r="BA853" s="322"/>
      <c r="BB853" s="322"/>
      <c r="BC853" s="322"/>
      <c r="BD853" s="322"/>
      <c r="BE853" s="322"/>
      <c r="BF853" s="322"/>
      <c r="BG853" s="322"/>
      <c r="BH853" s="322"/>
      <c r="BI853" s="322"/>
      <c r="BJ853" s="322"/>
      <c r="BK853" s="322"/>
      <c r="BL853" s="322"/>
      <c r="BM853" s="322"/>
      <c r="BN853" s="322"/>
      <c r="BO853" s="322"/>
      <c r="BP853" s="322"/>
      <c r="BQ853" s="322"/>
      <c r="BR853" s="322"/>
      <c r="BS853" s="322"/>
      <c r="BT853" s="322"/>
      <c r="BU853" s="322"/>
      <c r="BV853" s="322"/>
      <c r="BW853" s="322"/>
      <c r="BX853" s="322"/>
      <c r="BY853" s="322"/>
      <c r="BZ853" s="322"/>
    </row>
    <row r="854" spans="1:78" ht="15" customHeight="1" x14ac:dyDescent="0.2">
      <c r="A854" s="313" t="s">
        <v>1565</v>
      </c>
      <c r="B854" s="313">
        <v>213005</v>
      </c>
      <c r="E854" s="316" t="s">
        <v>621</v>
      </c>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2"/>
      <c r="AD854" s="322"/>
      <c r="AE854" s="322"/>
      <c r="AF854" s="322"/>
      <c r="AG854" s="322"/>
      <c r="AH854" s="322"/>
      <c r="AI854" s="322"/>
      <c r="AJ854" s="322"/>
      <c r="AK854" s="322"/>
      <c r="AL854" s="322"/>
      <c r="AM854" s="322"/>
      <c r="AN854" s="322"/>
      <c r="AO854" s="322"/>
      <c r="AP854" s="322"/>
      <c r="AQ854" s="322"/>
      <c r="AR854" s="322"/>
      <c r="AS854" s="322"/>
      <c r="AT854" s="322"/>
      <c r="AU854" s="322"/>
      <c r="AV854" s="322"/>
      <c r="AW854" s="322"/>
      <c r="AX854" s="322"/>
      <c r="AY854" s="322"/>
      <c r="AZ854" s="322"/>
      <c r="BA854" s="322"/>
      <c r="BB854" s="322"/>
      <c r="BC854" s="322"/>
      <c r="BD854" s="322"/>
      <c r="BE854" s="322"/>
      <c r="BF854" s="322"/>
      <c r="BG854" s="322"/>
      <c r="BH854" s="322"/>
      <c r="BI854" s="322"/>
      <c r="BJ854" s="322"/>
      <c r="BK854" s="322"/>
      <c r="BL854" s="322"/>
      <c r="BM854" s="322"/>
      <c r="BN854" s="322"/>
      <c r="BO854" s="322"/>
      <c r="BP854" s="322"/>
      <c r="BQ854" s="322"/>
      <c r="BR854" s="322"/>
      <c r="BS854" s="322"/>
      <c r="BT854" s="322"/>
      <c r="BU854" s="322"/>
      <c r="BV854" s="322"/>
      <c r="BW854" s="322"/>
      <c r="BX854" s="322"/>
      <c r="BY854" s="322"/>
      <c r="BZ854" s="322"/>
    </row>
    <row r="855" spans="1:78" ht="15" customHeight="1" x14ac:dyDescent="0.2">
      <c r="A855" s="313" t="s">
        <v>1566</v>
      </c>
      <c r="B855" s="313">
        <v>213006</v>
      </c>
      <c r="E855" s="316" t="s">
        <v>622</v>
      </c>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2"/>
      <c r="AD855" s="322"/>
      <c r="AE855" s="322"/>
      <c r="AF855" s="322"/>
      <c r="AG855" s="322"/>
      <c r="AH855" s="322"/>
      <c r="AI855" s="322"/>
      <c r="AJ855" s="322"/>
      <c r="AK855" s="322"/>
      <c r="AL855" s="322"/>
      <c r="AM855" s="322"/>
      <c r="AN855" s="322"/>
      <c r="AO855" s="322"/>
      <c r="AP855" s="322"/>
      <c r="AQ855" s="322"/>
      <c r="AR855" s="322"/>
      <c r="AS855" s="322"/>
      <c r="AT855" s="322"/>
      <c r="AU855" s="322"/>
      <c r="AV855" s="322"/>
      <c r="AW855" s="322"/>
      <c r="AX855" s="322"/>
      <c r="AY855" s="322"/>
      <c r="AZ855" s="322"/>
      <c r="BA855" s="322"/>
      <c r="BB855" s="322"/>
      <c r="BC855" s="322"/>
      <c r="BD855" s="322"/>
      <c r="BE855" s="322"/>
      <c r="BF855" s="322"/>
      <c r="BG855" s="322"/>
      <c r="BH855" s="322"/>
      <c r="BI855" s="322"/>
      <c r="BJ855" s="322"/>
      <c r="BK855" s="322"/>
      <c r="BL855" s="322"/>
      <c r="BM855" s="322"/>
      <c r="BN855" s="322"/>
      <c r="BO855" s="322"/>
      <c r="BP855" s="322"/>
      <c r="BQ855" s="322"/>
      <c r="BR855" s="322"/>
      <c r="BS855" s="322"/>
      <c r="BT855" s="322"/>
      <c r="BU855" s="322"/>
      <c r="BV855" s="322"/>
      <c r="BW855" s="322"/>
      <c r="BX855" s="322"/>
      <c r="BY855" s="322"/>
      <c r="BZ855" s="322"/>
    </row>
    <row r="856" spans="1:78" ht="15" customHeight="1" x14ac:dyDescent="0.2">
      <c r="A856" s="313" t="s">
        <v>1567</v>
      </c>
      <c r="B856" s="313">
        <v>213007</v>
      </c>
      <c r="E856" s="316" t="s">
        <v>623</v>
      </c>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2"/>
      <c r="AD856" s="322"/>
      <c r="AE856" s="322"/>
      <c r="AF856" s="322"/>
      <c r="AG856" s="322"/>
      <c r="AH856" s="322"/>
      <c r="AI856" s="322"/>
      <c r="AJ856" s="322"/>
      <c r="AK856" s="322"/>
      <c r="AL856" s="322"/>
      <c r="AM856" s="322"/>
      <c r="AN856" s="322"/>
      <c r="AO856" s="322"/>
      <c r="AP856" s="322"/>
      <c r="AQ856" s="322"/>
      <c r="AR856" s="322"/>
      <c r="AS856" s="322"/>
      <c r="AT856" s="322"/>
      <c r="AU856" s="322"/>
      <c r="AV856" s="322"/>
      <c r="AW856" s="322"/>
      <c r="AX856" s="322"/>
      <c r="AY856" s="322"/>
      <c r="AZ856" s="322"/>
      <c r="BA856" s="322"/>
      <c r="BB856" s="322"/>
      <c r="BC856" s="322"/>
      <c r="BD856" s="322"/>
      <c r="BE856" s="322"/>
      <c r="BF856" s="322"/>
      <c r="BG856" s="322"/>
      <c r="BH856" s="322"/>
      <c r="BI856" s="322"/>
      <c r="BJ856" s="322"/>
      <c r="BK856" s="322"/>
      <c r="BL856" s="322"/>
      <c r="BM856" s="322"/>
      <c r="BN856" s="322"/>
      <c r="BO856" s="322"/>
      <c r="BP856" s="322"/>
      <c r="BQ856" s="322"/>
      <c r="BR856" s="322"/>
      <c r="BS856" s="322"/>
      <c r="BT856" s="322"/>
      <c r="BU856" s="322"/>
      <c r="BV856" s="322"/>
      <c r="BW856" s="322"/>
      <c r="BX856" s="322"/>
      <c r="BY856" s="322"/>
      <c r="BZ856" s="322"/>
    </row>
    <row r="857" spans="1:78" ht="15" customHeight="1" x14ac:dyDescent="0.2">
      <c r="A857" s="313" t="s">
        <v>1568</v>
      </c>
      <c r="B857" s="313">
        <v>213008</v>
      </c>
      <c r="E857" s="316" t="s">
        <v>624</v>
      </c>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2"/>
      <c r="AD857" s="322"/>
      <c r="AE857" s="322"/>
      <c r="AF857" s="322"/>
      <c r="AG857" s="322"/>
      <c r="AH857" s="322"/>
      <c r="AI857" s="322"/>
      <c r="AJ857" s="322"/>
      <c r="AK857" s="322"/>
      <c r="AL857" s="322"/>
      <c r="AM857" s="322"/>
      <c r="AN857" s="322"/>
      <c r="AO857" s="322"/>
      <c r="AP857" s="322"/>
      <c r="AQ857" s="322"/>
      <c r="AR857" s="322"/>
      <c r="AS857" s="322"/>
      <c r="AT857" s="322"/>
      <c r="AU857" s="322"/>
      <c r="AV857" s="322"/>
      <c r="AW857" s="322"/>
      <c r="AX857" s="322"/>
      <c r="AY857" s="322"/>
      <c r="AZ857" s="322"/>
      <c r="BA857" s="322"/>
      <c r="BB857" s="322"/>
      <c r="BC857" s="322"/>
      <c r="BD857" s="322"/>
      <c r="BE857" s="322"/>
      <c r="BF857" s="322"/>
      <c r="BG857" s="322"/>
      <c r="BH857" s="322"/>
      <c r="BI857" s="322"/>
      <c r="BJ857" s="322"/>
      <c r="BK857" s="322"/>
      <c r="BL857" s="322"/>
      <c r="BM857" s="322"/>
      <c r="BN857" s="322"/>
      <c r="BO857" s="322"/>
      <c r="BP857" s="322"/>
      <c r="BQ857" s="322"/>
      <c r="BR857" s="322"/>
      <c r="BS857" s="322"/>
      <c r="BT857" s="322"/>
      <c r="BU857" s="322"/>
      <c r="BV857" s="322"/>
      <c r="BW857" s="322"/>
      <c r="BX857" s="322"/>
      <c r="BY857" s="322"/>
      <c r="BZ857" s="322"/>
    </row>
    <row r="858" spans="1:78" ht="15" customHeight="1" x14ac:dyDescent="0.2">
      <c r="A858" s="313"/>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2"/>
      <c r="AD858" s="322"/>
      <c r="AE858" s="322"/>
      <c r="AF858" s="322"/>
      <c r="AG858" s="322"/>
      <c r="AH858" s="322"/>
      <c r="AI858" s="322"/>
      <c r="AJ858" s="322"/>
      <c r="AK858" s="322"/>
      <c r="AL858" s="322"/>
      <c r="AM858" s="322"/>
      <c r="AN858" s="322"/>
      <c r="AO858" s="322"/>
      <c r="AP858" s="322"/>
      <c r="AQ858" s="322"/>
      <c r="AR858" s="322"/>
      <c r="AS858" s="322"/>
      <c r="AT858" s="322"/>
      <c r="AU858" s="322"/>
      <c r="AV858" s="322"/>
      <c r="AW858" s="322"/>
      <c r="AX858" s="322"/>
      <c r="AY858" s="322"/>
      <c r="AZ858" s="322"/>
      <c r="BA858" s="322"/>
      <c r="BB858" s="322"/>
      <c r="BC858" s="322"/>
      <c r="BD858" s="322"/>
      <c r="BE858" s="322"/>
      <c r="BF858" s="322"/>
      <c r="BG858" s="322"/>
      <c r="BH858" s="322"/>
      <c r="BI858" s="322"/>
      <c r="BJ858" s="322"/>
      <c r="BK858" s="322"/>
      <c r="BL858" s="322"/>
      <c r="BM858" s="322"/>
      <c r="BN858" s="322"/>
      <c r="BO858" s="322"/>
      <c r="BP858" s="322"/>
      <c r="BQ858" s="322"/>
      <c r="BR858" s="322"/>
      <c r="BS858" s="322"/>
      <c r="BT858" s="322"/>
      <c r="BU858" s="322"/>
      <c r="BV858" s="322"/>
      <c r="BW858" s="322"/>
      <c r="BX858" s="322"/>
      <c r="BY858" s="322"/>
      <c r="BZ858" s="322"/>
    </row>
    <row r="859" spans="1:78" ht="15" customHeight="1" x14ac:dyDescent="0.2">
      <c r="A859" s="313" t="s">
        <v>1569</v>
      </c>
      <c r="B859" s="313">
        <v>214</v>
      </c>
      <c r="E859" s="316" t="s">
        <v>883</v>
      </c>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322"/>
      <c r="AF859" s="322"/>
      <c r="AG859" s="322"/>
      <c r="AH859" s="322"/>
      <c r="AI859" s="322"/>
      <c r="AJ859" s="322"/>
      <c r="AK859" s="322"/>
      <c r="AL859" s="322"/>
      <c r="AM859" s="322"/>
      <c r="AN859" s="322"/>
      <c r="AO859" s="322"/>
      <c r="AP859" s="322"/>
      <c r="AQ859" s="322"/>
      <c r="AR859" s="322"/>
      <c r="AS859" s="322"/>
      <c r="AT859" s="322"/>
      <c r="AU859" s="322"/>
      <c r="AV859" s="322"/>
      <c r="AW859" s="322"/>
      <c r="AX859" s="322"/>
      <c r="AY859" s="322"/>
      <c r="AZ859" s="322"/>
      <c r="BA859" s="322"/>
      <c r="BB859" s="322"/>
      <c r="BC859" s="322"/>
      <c r="BD859" s="322"/>
      <c r="BE859" s="322"/>
      <c r="BF859" s="322"/>
      <c r="BG859" s="322"/>
      <c r="BH859" s="322"/>
      <c r="BI859" s="322"/>
      <c r="BJ859" s="322"/>
      <c r="BK859" s="322"/>
      <c r="BL859" s="322"/>
      <c r="BM859" s="322"/>
      <c r="BN859" s="322"/>
      <c r="BO859" s="322"/>
      <c r="BP859" s="322"/>
      <c r="BQ859" s="322"/>
      <c r="BR859" s="322"/>
      <c r="BS859" s="322"/>
      <c r="BT859" s="322"/>
      <c r="BU859" s="322"/>
      <c r="BV859" s="322"/>
      <c r="BW859" s="322"/>
      <c r="BX859" s="322"/>
      <c r="BY859" s="322"/>
      <c r="BZ859" s="322"/>
    </row>
    <row r="860" spans="1:78" ht="15" customHeight="1" x14ac:dyDescent="0.2">
      <c r="A860" s="313" t="s">
        <v>1570</v>
      </c>
      <c r="B860" s="313">
        <v>214001</v>
      </c>
      <c r="E860" s="316" t="s">
        <v>625</v>
      </c>
      <c r="H860" s="322"/>
      <c r="I860" s="322"/>
      <c r="J860" s="322"/>
      <c r="K860" s="322"/>
      <c r="L860" s="322"/>
      <c r="M860" s="322"/>
      <c r="N860" s="322"/>
      <c r="O860" s="322"/>
      <c r="P860" s="322"/>
      <c r="Q860" s="322"/>
      <c r="R860" s="322"/>
      <c r="S860" s="322"/>
      <c r="T860" s="322"/>
      <c r="U860" s="322"/>
      <c r="V860" s="322"/>
      <c r="W860" s="322"/>
      <c r="X860" s="322"/>
      <c r="Y860" s="322"/>
      <c r="Z860" s="322"/>
      <c r="AA860" s="322"/>
      <c r="AB860" s="322"/>
      <c r="AC860" s="322"/>
      <c r="AD860" s="322"/>
      <c r="AE860" s="322"/>
      <c r="AF860" s="322"/>
      <c r="AG860" s="322"/>
      <c r="AH860" s="322"/>
      <c r="AI860" s="322"/>
      <c r="AJ860" s="322"/>
      <c r="AK860" s="322"/>
      <c r="AL860" s="322"/>
      <c r="AM860" s="322"/>
      <c r="AN860" s="322"/>
      <c r="AO860" s="322"/>
      <c r="AP860" s="322"/>
      <c r="AQ860" s="322"/>
      <c r="AR860" s="322"/>
      <c r="AS860" s="322"/>
      <c r="AT860" s="322"/>
      <c r="AU860" s="322"/>
      <c r="AV860" s="322"/>
      <c r="AW860" s="322"/>
      <c r="AX860" s="322"/>
      <c r="AY860" s="322"/>
      <c r="AZ860" s="322"/>
      <c r="BA860" s="322"/>
      <c r="BB860" s="322"/>
      <c r="BC860" s="322"/>
      <c r="BD860" s="322"/>
      <c r="BE860" s="322"/>
      <c r="BF860" s="322"/>
      <c r="BG860" s="322"/>
      <c r="BH860" s="322"/>
      <c r="BI860" s="322"/>
      <c r="BJ860" s="322"/>
      <c r="BK860" s="322"/>
      <c r="BL860" s="322"/>
      <c r="BM860" s="322"/>
      <c r="BN860" s="322"/>
      <c r="BO860" s="322"/>
      <c r="BP860" s="322"/>
      <c r="BQ860" s="322"/>
      <c r="BR860" s="322"/>
      <c r="BS860" s="322"/>
      <c r="BT860" s="322"/>
      <c r="BU860" s="322"/>
      <c r="BV860" s="322"/>
      <c r="BW860" s="322"/>
      <c r="BX860" s="322"/>
      <c r="BY860" s="322"/>
      <c r="BZ860" s="322"/>
    </row>
    <row r="861" spans="1:78" ht="15" customHeight="1" x14ac:dyDescent="0.2">
      <c r="A861" s="313" t="s">
        <v>1571</v>
      </c>
      <c r="B861" s="313">
        <v>214002</v>
      </c>
      <c r="E861" s="316" t="s">
        <v>626</v>
      </c>
      <c r="H861" s="322"/>
      <c r="I861" s="322"/>
      <c r="J861" s="322"/>
      <c r="K861" s="322"/>
      <c r="L861" s="322"/>
      <c r="M861" s="322"/>
      <c r="N861" s="322"/>
      <c r="O861" s="322"/>
      <c r="P861" s="322"/>
      <c r="Q861" s="322"/>
      <c r="R861" s="322"/>
      <c r="S861" s="322"/>
      <c r="T861" s="322"/>
      <c r="U861" s="322"/>
      <c r="V861" s="322"/>
      <c r="W861" s="322"/>
      <c r="X861" s="322"/>
      <c r="Y861" s="322"/>
      <c r="Z861" s="322"/>
      <c r="AA861" s="322"/>
      <c r="AB861" s="322"/>
      <c r="AC861" s="322"/>
      <c r="AD861" s="322"/>
      <c r="AE861" s="322"/>
      <c r="AF861" s="322"/>
      <c r="AG861" s="322"/>
      <c r="AH861" s="322"/>
      <c r="AI861" s="322"/>
      <c r="AJ861" s="322"/>
      <c r="AK861" s="322"/>
      <c r="AL861" s="322"/>
      <c r="AM861" s="322"/>
      <c r="AN861" s="322"/>
      <c r="AO861" s="322"/>
      <c r="AP861" s="322"/>
      <c r="AQ861" s="322"/>
      <c r="AR861" s="322"/>
      <c r="AS861" s="322"/>
      <c r="AT861" s="322"/>
      <c r="AU861" s="322"/>
      <c r="AV861" s="322"/>
      <c r="AW861" s="322"/>
      <c r="AX861" s="322"/>
      <c r="AY861" s="322"/>
      <c r="AZ861" s="322"/>
      <c r="BA861" s="322"/>
      <c r="BB861" s="322"/>
      <c r="BC861" s="322"/>
      <c r="BD861" s="322"/>
      <c r="BE861" s="322"/>
      <c r="BF861" s="322"/>
      <c r="BG861" s="322"/>
      <c r="BH861" s="322"/>
      <c r="BI861" s="322"/>
      <c r="BJ861" s="322"/>
      <c r="BK861" s="322"/>
      <c r="BL861" s="322"/>
      <c r="BM861" s="322"/>
      <c r="BN861" s="322"/>
      <c r="BO861" s="322"/>
      <c r="BP861" s="322"/>
      <c r="BQ861" s="322"/>
      <c r="BR861" s="322"/>
      <c r="BS861" s="322"/>
      <c r="BT861" s="322"/>
      <c r="BU861" s="322"/>
      <c r="BV861" s="322"/>
      <c r="BW861" s="322"/>
      <c r="BX861" s="322"/>
      <c r="BY861" s="322"/>
      <c r="BZ861" s="322"/>
    </row>
    <row r="862" spans="1:78" ht="15" customHeight="1" x14ac:dyDescent="0.2">
      <c r="A862" s="313" t="s">
        <v>1572</v>
      </c>
      <c r="B862" s="313">
        <v>214003</v>
      </c>
      <c r="E862" s="316" t="s">
        <v>627</v>
      </c>
      <c r="H862" s="322"/>
      <c r="I862" s="322"/>
      <c r="J862" s="322"/>
      <c r="K862" s="322"/>
      <c r="L862" s="322"/>
      <c r="M862" s="322"/>
      <c r="N862" s="322"/>
      <c r="O862" s="322"/>
      <c r="P862" s="322"/>
      <c r="Q862" s="322"/>
      <c r="R862" s="322"/>
      <c r="S862" s="322"/>
      <c r="T862" s="322"/>
      <c r="U862" s="322"/>
      <c r="V862" s="322"/>
      <c r="W862" s="322"/>
      <c r="X862" s="322"/>
      <c r="Y862" s="322"/>
      <c r="Z862" s="322"/>
      <c r="AA862" s="322"/>
      <c r="AB862" s="322"/>
      <c r="AC862" s="322"/>
      <c r="AD862" s="322"/>
      <c r="AE862" s="322"/>
      <c r="AF862" s="322"/>
      <c r="AG862" s="322"/>
      <c r="AH862" s="322"/>
      <c r="AI862" s="322"/>
      <c r="AJ862" s="322"/>
      <c r="AK862" s="322"/>
      <c r="AL862" s="322"/>
      <c r="AM862" s="322"/>
      <c r="AN862" s="322"/>
      <c r="AO862" s="322"/>
      <c r="AP862" s="322"/>
      <c r="AQ862" s="322"/>
      <c r="AR862" s="322"/>
      <c r="AS862" s="322"/>
      <c r="AT862" s="322"/>
      <c r="AU862" s="322"/>
      <c r="AV862" s="322"/>
      <c r="AW862" s="322"/>
      <c r="AX862" s="322"/>
      <c r="AY862" s="322"/>
      <c r="AZ862" s="322"/>
      <c r="BA862" s="322"/>
      <c r="BB862" s="322"/>
      <c r="BC862" s="322"/>
      <c r="BD862" s="322"/>
      <c r="BE862" s="322"/>
      <c r="BF862" s="322"/>
      <c r="BG862" s="322"/>
      <c r="BH862" s="322"/>
      <c r="BI862" s="322"/>
      <c r="BJ862" s="322"/>
      <c r="BK862" s="322"/>
      <c r="BL862" s="322"/>
      <c r="BM862" s="322"/>
      <c r="BN862" s="322"/>
      <c r="BO862" s="322"/>
      <c r="BP862" s="322"/>
      <c r="BQ862" s="322"/>
      <c r="BR862" s="322"/>
      <c r="BS862" s="322"/>
      <c r="BT862" s="322"/>
      <c r="BU862" s="322"/>
      <c r="BV862" s="322"/>
      <c r="BW862" s="322"/>
      <c r="BX862" s="322"/>
      <c r="BY862" s="322"/>
      <c r="BZ862" s="322"/>
    </row>
    <row r="863" spans="1:78" ht="15" customHeight="1" x14ac:dyDescent="0.2">
      <c r="A863" s="313" t="s">
        <v>1573</v>
      </c>
      <c r="B863" s="313">
        <v>214004</v>
      </c>
      <c r="E863" s="316" t="s">
        <v>628</v>
      </c>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322"/>
      <c r="AE863" s="322"/>
      <c r="AF863" s="322"/>
      <c r="AG863" s="322"/>
      <c r="AH863" s="322"/>
      <c r="AI863" s="322"/>
      <c r="AJ863" s="322"/>
      <c r="AK863" s="322"/>
      <c r="AL863" s="322"/>
      <c r="AM863" s="322"/>
      <c r="AN863" s="322"/>
      <c r="AO863" s="322"/>
      <c r="AP863" s="322"/>
      <c r="AQ863" s="322"/>
      <c r="AR863" s="322"/>
      <c r="AS863" s="322"/>
      <c r="AT863" s="322"/>
      <c r="AU863" s="322"/>
      <c r="AV863" s="322"/>
      <c r="AW863" s="322"/>
      <c r="AX863" s="322"/>
      <c r="AY863" s="322"/>
      <c r="AZ863" s="322"/>
      <c r="BA863" s="322"/>
      <c r="BB863" s="322"/>
      <c r="BC863" s="322"/>
      <c r="BD863" s="322"/>
      <c r="BE863" s="322"/>
      <c r="BF863" s="322"/>
      <c r="BG863" s="322"/>
      <c r="BH863" s="322"/>
      <c r="BI863" s="322"/>
      <c r="BJ863" s="322"/>
      <c r="BK863" s="322"/>
      <c r="BL863" s="322"/>
      <c r="BM863" s="322"/>
      <c r="BN863" s="322"/>
      <c r="BO863" s="322"/>
      <c r="BP863" s="322"/>
      <c r="BQ863" s="322"/>
      <c r="BR863" s="322"/>
      <c r="BS863" s="322"/>
      <c r="BT863" s="322"/>
      <c r="BU863" s="322"/>
      <c r="BV863" s="322"/>
      <c r="BW863" s="322"/>
      <c r="BX863" s="322"/>
      <c r="BY863" s="322"/>
      <c r="BZ863" s="322"/>
    </row>
    <row r="864" spans="1:78" ht="15" customHeight="1" x14ac:dyDescent="0.2">
      <c r="A864" s="313" t="s">
        <v>1574</v>
      </c>
      <c r="B864" s="313">
        <v>214005</v>
      </c>
      <c r="E864" s="316" t="s">
        <v>629</v>
      </c>
      <c r="H864" s="322"/>
      <c r="I864" s="322"/>
      <c r="J864" s="322"/>
      <c r="K864" s="322"/>
      <c r="L864" s="322"/>
      <c r="M864" s="322"/>
      <c r="N864" s="322"/>
      <c r="O864" s="322"/>
      <c r="P864" s="322"/>
      <c r="Q864" s="322"/>
      <c r="R864" s="322"/>
      <c r="S864" s="322"/>
      <c r="T864" s="322"/>
      <c r="U864" s="322"/>
      <c r="V864" s="322"/>
      <c r="W864" s="322"/>
      <c r="X864" s="322"/>
      <c r="Y864" s="322"/>
      <c r="Z864" s="322"/>
      <c r="AA864" s="322"/>
      <c r="AB864" s="322"/>
      <c r="AC864" s="322"/>
      <c r="AD864" s="322"/>
      <c r="AE864" s="322"/>
      <c r="AF864" s="322"/>
      <c r="AG864" s="322"/>
      <c r="AH864" s="322"/>
      <c r="AI864" s="322"/>
      <c r="AJ864" s="322"/>
      <c r="AK864" s="322"/>
      <c r="AL864" s="322"/>
      <c r="AM864" s="322"/>
      <c r="AN864" s="322"/>
      <c r="AO864" s="322"/>
      <c r="AP864" s="322"/>
      <c r="AQ864" s="322"/>
      <c r="AR864" s="322"/>
      <c r="AS864" s="322"/>
      <c r="AT864" s="322"/>
      <c r="AU864" s="322"/>
      <c r="AV864" s="322"/>
      <c r="AW864" s="322"/>
      <c r="AX864" s="322"/>
      <c r="AY864" s="322"/>
      <c r="AZ864" s="322"/>
      <c r="BA864" s="322"/>
      <c r="BB864" s="322"/>
      <c r="BC864" s="322"/>
      <c r="BD864" s="322"/>
      <c r="BE864" s="322"/>
      <c r="BF864" s="322"/>
      <c r="BG864" s="322"/>
      <c r="BH864" s="322"/>
      <c r="BI864" s="322"/>
      <c r="BJ864" s="322"/>
      <c r="BK864" s="322"/>
      <c r="BL864" s="322"/>
      <c r="BM864" s="322"/>
      <c r="BN864" s="322"/>
      <c r="BO864" s="322"/>
      <c r="BP864" s="322"/>
      <c r="BQ864" s="322"/>
      <c r="BR864" s="322"/>
      <c r="BS864" s="322"/>
      <c r="BT864" s="322"/>
      <c r="BU864" s="322"/>
      <c r="BV864" s="322"/>
      <c r="BW864" s="322"/>
      <c r="BX864" s="322"/>
      <c r="BY864" s="322"/>
      <c r="BZ864" s="322"/>
    </row>
    <row r="865" spans="1:78" ht="15" customHeight="1" x14ac:dyDescent="0.2">
      <c r="A865" s="313" t="s">
        <v>1575</v>
      </c>
      <c r="B865" s="313">
        <v>214006</v>
      </c>
      <c r="E865" s="316" t="s">
        <v>630</v>
      </c>
      <c r="H865" s="322"/>
      <c r="I865" s="322"/>
      <c r="J865" s="322"/>
      <c r="K865" s="322"/>
      <c r="L865" s="322"/>
      <c r="M865" s="322"/>
      <c r="N865" s="322"/>
      <c r="O865" s="322"/>
      <c r="P865" s="322"/>
      <c r="Q865" s="322"/>
      <c r="R865" s="322"/>
      <c r="S865" s="322"/>
      <c r="T865" s="322"/>
      <c r="U865" s="322"/>
      <c r="V865" s="322"/>
      <c r="W865" s="322"/>
      <c r="X865" s="322"/>
      <c r="Y865" s="322"/>
      <c r="Z865" s="322"/>
      <c r="AA865" s="322"/>
      <c r="AB865" s="322"/>
      <c r="AC865" s="322"/>
      <c r="AD865" s="322"/>
      <c r="AE865" s="322"/>
      <c r="AF865" s="322"/>
      <c r="AG865" s="322"/>
      <c r="AH865" s="322"/>
      <c r="AI865" s="322"/>
      <c r="AJ865" s="322"/>
      <c r="AK865" s="322"/>
      <c r="AL865" s="322"/>
      <c r="AM865" s="322"/>
      <c r="AN865" s="322"/>
      <c r="AO865" s="322"/>
      <c r="AP865" s="322"/>
      <c r="AQ865" s="322"/>
      <c r="AR865" s="322"/>
      <c r="AS865" s="322"/>
      <c r="AT865" s="322"/>
      <c r="AU865" s="322"/>
      <c r="AV865" s="322"/>
      <c r="AW865" s="322"/>
      <c r="AX865" s="322"/>
      <c r="AY865" s="322"/>
      <c r="AZ865" s="322"/>
      <c r="BA865" s="322"/>
      <c r="BB865" s="322"/>
      <c r="BC865" s="322"/>
      <c r="BD865" s="322"/>
      <c r="BE865" s="322"/>
      <c r="BF865" s="322"/>
      <c r="BG865" s="322"/>
      <c r="BH865" s="322"/>
      <c r="BI865" s="322"/>
      <c r="BJ865" s="322"/>
      <c r="BK865" s="322"/>
      <c r="BL865" s="322"/>
      <c r="BM865" s="322"/>
      <c r="BN865" s="322"/>
      <c r="BO865" s="322"/>
      <c r="BP865" s="322"/>
      <c r="BQ865" s="322"/>
      <c r="BR865" s="322"/>
      <c r="BS865" s="322"/>
      <c r="BT865" s="322"/>
      <c r="BU865" s="322"/>
      <c r="BV865" s="322"/>
      <c r="BW865" s="322"/>
      <c r="BX865" s="322"/>
      <c r="BY865" s="322"/>
      <c r="BZ865" s="322"/>
    </row>
    <row r="866" spans="1:78" ht="15" customHeight="1" x14ac:dyDescent="0.2">
      <c r="A866" s="313"/>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322"/>
      <c r="AE866" s="322"/>
      <c r="AF866" s="322"/>
      <c r="AG866" s="322"/>
      <c r="AH866" s="322"/>
      <c r="AI866" s="322"/>
      <c r="AJ866" s="322"/>
      <c r="AK866" s="322"/>
      <c r="AL866" s="322"/>
      <c r="AM866" s="322"/>
      <c r="AN866" s="322"/>
      <c r="AO866" s="322"/>
      <c r="AP866" s="322"/>
      <c r="AQ866" s="322"/>
      <c r="AR866" s="322"/>
      <c r="AS866" s="322"/>
      <c r="AT866" s="322"/>
      <c r="AU866" s="322"/>
      <c r="AV866" s="322"/>
      <c r="AW866" s="322"/>
      <c r="AX866" s="322"/>
      <c r="AY866" s="322"/>
      <c r="AZ866" s="322"/>
      <c r="BA866" s="322"/>
      <c r="BB866" s="322"/>
      <c r="BC866" s="322"/>
      <c r="BD866" s="322"/>
      <c r="BE866" s="322"/>
      <c r="BF866" s="322"/>
      <c r="BG866" s="322"/>
      <c r="BH866" s="322"/>
      <c r="BI866" s="322"/>
      <c r="BJ866" s="322"/>
      <c r="BK866" s="322"/>
      <c r="BL866" s="322"/>
      <c r="BM866" s="322"/>
      <c r="BN866" s="322"/>
      <c r="BO866" s="322"/>
      <c r="BP866" s="322"/>
      <c r="BQ866" s="322"/>
      <c r="BR866" s="322"/>
      <c r="BS866" s="322"/>
      <c r="BT866" s="322"/>
      <c r="BU866" s="322"/>
      <c r="BV866" s="322"/>
      <c r="BW866" s="322"/>
      <c r="BX866" s="322"/>
      <c r="BY866" s="322"/>
      <c r="BZ866" s="322"/>
    </row>
    <row r="867" spans="1:78" ht="15" customHeight="1" x14ac:dyDescent="0.2">
      <c r="A867" s="313" t="s">
        <v>1576</v>
      </c>
      <c r="B867" s="313">
        <v>215</v>
      </c>
      <c r="E867" s="316" t="s">
        <v>884</v>
      </c>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2"/>
      <c r="AD867" s="322"/>
      <c r="AE867" s="322"/>
      <c r="AF867" s="322"/>
      <c r="AG867" s="322"/>
      <c r="AH867" s="322"/>
      <c r="AI867" s="322"/>
      <c r="AJ867" s="322"/>
      <c r="AK867" s="322"/>
      <c r="AL867" s="322"/>
      <c r="AM867" s="322"/>
      <c r="AN867" s="322"/>
      <c r="AO867" s="322"/>
      <c r="AP867" s="322"/>
      <c r="AQ867" s="322"/>
      <c r="AR867" s="322"/>
      <c r="AS867" s="322"/>
      <c r="AT867" s="322"/>
      <c r="AU867" s="322"/>
      <c r="AV867" s="322"/>
      <c r="AW867" s="322"/>
      <c r="AX867" s="322"/>
      <c r="AY867" s="322"/>
      <c r="AZ867" s="322"/>
      <c r="BA867" s="322"/>
      <c r="BB867" s="322"/>
      <c r="BC867" s="322"/>
      <c r="BD867" s="322"/>
      <c r="BE867" s="322"/>
      <c r="BF867" s="322"/>
      <c r="BG867" s="322"/>
      <c r="BH867" s="322"/>
      <c r="BI867" s="322"/>
      <c r="BJ867" s="322"/>
      <c r="BK867" s="322"/>
      <c r="BL867" s="322"/>
      <c r="BM867" s="322"/>
      <c r="BN867" s="322"/>
      <c r="BO867" s="322"/>
      <c r="BP867" s="322"/>
      <c r="BQ867" s="322"/>
      <c r="BR867" s="322"/>
      <c r="BS867" s="322"/>
      <c r="BT867" s="322"/>
      <c r="BU867" s="322"/>
      <c r="BV867" s="322"/>
      <c r="BW867" s="322"/>
      <c r="BX867" s="322"/>
      <c r="BY867" s="322"/>
      <c r="BZ867" s="322"/>
    </row>
    <row r="868" spans="1:78" s="326" customFormat="1" ht="15" customHeight="1" x14ac:dyDescent="0.2">
      <c r="A868" s="324" t="s">
        <v>1577</v>
      </c>
      <c r="B868" s="324">
        <v>215001</v>
      </c>
      <c r="D868" s="324"/>
      <c r="E868" s="326" t="s">
        <v>631</v>
      </c>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c r="AH868" s="327"/>
      <c r="AI868" s="327"/>
      <c r="AJ868" s="327"/>
      <c r="AK868" s="327"/>
      <c r="AL868" s="327"/>
      <c r="AM868" s="327"/>
      <c r="AN868" s="327"/>
      <c r="AO868" s="327"/>
      <c r="AP868" s="327"/>
      <c r="AQ868" s="327"/>
      <c r="AR868" s="327"/>
      <c r="AS868" s="327"/>
      <c r="AT868" s="327"/>
      <c r="AU868" s="327"/>
      <c r="AV868" s="327"/>
      <c r="AW868" s="327"/>
      <c r="AX868" s="327"/>
      <c r="AY868" s="327"/>
      <c r="AZ868" s="327"/>
      <c r="BA868" s="327"/>
      <c r="BB868" s="327"/>
      <c r="BC868" s="327"/>
      <c r="BD868" s="327"/>
      <c r="BE868" s="327"/>
      <c r="BF868" s="327"/>
      <c r="BG868" s="327"/>
      <c r="BH868" s="327"/>
      <c r="BI868" s="327"/>
      <c r="BJ868" s="327"/>
      <c r="BK868" s="327"/>
      <c r="BL868" s="327"/>
      <c r="BM868" s="327"/>
      <c r="BN868" s="327"/>
      <c r="BO868" s="327"/>
      <c r="BP868" s="327"/>
      <c r="BQ868" s="327"/>
      <c r="BR868" s="327"/>
      <c r="BS868" s="327"/>
      <c r="BT868" s="327"/>
      <c r="BU868" s="327"/>
      <c r="BV868" s="327"/>
      <c r="BW868" s="327"/>
      <c r="BX868" s="327"/>
      <c r="BY868" s="327"/>
      <c r="BZ868" s="327"/>
    </row>
    <row r="869" spans="1:78" s="326" customFormat="1" ht="15" customHeight="1" x14ac:dyDescent="0.2">
      <c r="A869" s="324" t="s">
        <v>1578</v>
      </c>
      <c r="B869" s="324">
        <v>215002</v>
      </c>
      <c r="D869" s="324"/>
      <c r="E869" s="326" t="s">
        <v>632</v>
      </c>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c r="AH869" s="327"/>
      <c r="AI869" s="327"/>
      <c r="AJ869" s="327"/>
      <c r="AK869" s="327"/>
      <c r="AL869" s="327"/>
      <c r="AM869" s="327"/>
      <c r="AN869" s="327"/>
      <c r="AO869" s="327"/>
      <c r="AP869" s="327"/>
      <c r="AQ869" s="327"/>
      <c r="AR869" s="327"/>
      <c r="AS869" s="327"/>
      <c r="AT869" s="327"/>
      <c r="AU869" s="327"/>
      <c r="AV869" s="327"/>
      <c r="AW869" s="327"/>
      <c r="AX869" s="327"/>
      <c r="AY869" s="327"/>
      <c r="AZ869" s="327"/>
      <c r="BA869" s="327"/>
      <c r="BB869" s="327"/>
      <c r="BC869" s="327"/>
      <c r="BD869" s="327"/>
      <c r="BE869" s="327"/>
      <c r="BF869" s="327"/>
      <c r="BG869" s="327"/>
      <c r="BH869" s="327"/>
      <c r="BI869" s="327"/>
      <c r="BJ869" s="327"/>
      <c r="BK869" s="327"/>
      <c r="BL869" s="327"/>
      <c r="BM869" s="327"/>
      <c r="BN869" s="327"/>
      <c r="BO869" s="327"/>
      <c r="BP869" s="327"/>
      <c r="BQ869" s="327"/>
      <c r="BR869" s="327"/>
      <c r="BS869" s="327"/>
      <c r="BT869" s="327"/>
      <c r="BU869" s="327"/>
      <c r="BV869" s="327"/>
      <c r="BW869" s="327"/>
      <c r="BX869" s="327"/>
      <c r="BY869" s="327"/>
      <c r="BZ869" s="327"/>
    </row>
    <row r="870" spans="1:78" s="326" customFormat="1" ht="15" customHeight="1" x14ac:dyDescent="0.2">
      <c r="A870" s="324" t="s">
        <v>1579</v>
      </c>
      <c r="B870" s="324">
        <v>215003</v>
      </c>
      <c r="D870" s="324"/>
      <c r="E870" s="326" t="s">
        <v>633</v>
      </c>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c r="AH870" s="327"/>
      <c r="AI870" s="327"/>
      <c r="AJ870" s="327"/>
      <c r="AK870" s="327"/>
      <c r="AL870" s="327"/>
      <c r="AM870" s="327"/>
      <c r="AN870" s="327"/>
      <c r="AO870" s="327"/>
      <c r="AP870" s="327"/>
      <c r="AQ870" s="327"/>
      <c r="AR870" s="327"/>
      <c r="AS870" s="327"/>
      <c r="AT870" s="327"/>
      <c r="AU870" s="327"/>
      <c r="AV870" s="327"/>
      <c r="AW870" s="327"/>
      <c r="AX870" s="327"/>
      <c r="AY870" s="327"/>
      <c r="AZ870" s="327"/>
      <c r="BA870" s="327"/>
      <c r="BB870" s="327"/>
      <c r="BC870" s="327"/>
      <c r="BD870" s="327"/>
      <c r="BE870" s="327"/>
      <c r="BF870" s="327"/>
      <c r="BG870" s="327"/>
      <c r="BH870" s="327"/>
      <c r="BI870" s="327"/>
      <c r="BJ870" s="327"/>
      <c r="BK870" s="327"/>
      <c r="BL870" s="327"/>
      <c r="BM870" s="327"/>
      <c r="BN870" s="327"/>
      <c r="BO870" s="327"/>
      <c r="BP870" s="327"/>
      <c r="BQ870" s="327"/>
      <c r="BR870" s="327"/>
      <c r="BS870" s="327"/>
      <c r="BT870" s="327"/>
      <c r="BU870" s="327"/>
      <c r="BV870" s="327"/>
      <c r="BW870" s="327"/>
      <c r="BX870" s="327"/>
      <c r="BY870" s="327"/>
      <c r="BZ870" s="327"/>
    </row>
    <row r="871" spans="1:78" ht="15" customHeight="1" x14ac:dyDescent="0.2">
      <c r="A871" s="313" t="s">
        <v>1580</v>
      </c>
      <c r="B871" s="313">
        <v>215004</v>
      </c>
      <c r="E871" s="316" t="s">
        <v>634</v>
      </c>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2"/>
      <c r="AD871" s="322"/>
      <c r="AE871" s="322"/>
      <c r="AF871" s="322"/>
      <c r="AG871" s="322"/>
      <c r="AH871" s="322"/>
      <c r="AI871" s="322"/>
      <c r="AJ871" s="322"/>
      <c r="AK871" s="322"/>
      <c r="AL871" s="322"/>
      <c r="AM871" s="322"/>
      <c r="AN871" s="322"/>
      <c r="AO871" s="322"/>
      <c r="AP871" s="322"/>
      <c r="AQ871" s="322"/>
      <c r="AR871" s="322"/>
      <c r="AS871" s="322"/>
      <c r="AT871" s="322"/>
      <c r="AU871" s="322"/>
      <c r="AV871" s="322"/>
      <c r="AW871" s="322"/>
      <c r="AX871" s="322"/>
      <c r="AY871" s="322"/>
      <c r="AZ871" s="322"/>
      <c r="BA871" s="322"/>
      <c r="BB871" s="322"/>
      <c r="BC871" s="322"/>
      <c r="BD871" s="322"/>
      <c r="BE871" s="322"/>
      <c r="BF871" s="322"/>
      <c r="BG871" s="322"/>
      <c r="BH871" s="322"/>
      <c r="BI871" s="322"/>
      <c r="BJ871" s="322"/>
      <c r="BK871" s="322"/>
      <c r="BL871" s="322"/>
      <c r="BM871" s="322"/>
      <c r="BN871" s="322"/>
      <c r="BO871" s="322"/>
      <c r="BP871" s="322"/>
      <c r="BQ871" s="322"/>
      <c r="BR871" s="322"/>
      <c r="BS871" s="322"/>
      <c r="BT871" s="322"/>
      <c r="BU871" s="322"/>
      <c r="BV871" s="322"/>
      <c r="BW871" s="322"/>
      <c r="BX871" s="322"/>
      <c r="BY871" s="322"/>
      <c r="BZ871" s="322"/>
    </row>
    <row r="872" spans="1:78" ht="15" customHeight="1" x14ac:dyDescent="0.2">
      <c r="A872" s="313" t="s">
        <v>1581</v>
      </c>
      <c r="B872" s="313">
        <v>215005</v>
      </c>
      <c r="E872" s="316" t="s">
        <v>635</v>
      </c>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2"/>
      <c r="AD872" s="322"/>
      <c r="AE872" s="322"/>
      <c r="AF872" s="322"/>
      <c r="AG872" s="322"/>
      <c r="AH872" s="322"/>
      <c r="AI872" s="322"/>
      <c r="AJ872" s="322"/>
      <c r="AK872" s="322"/>
      <c r="AL872" s="322"/>
      <c r="AM872" s="322"/>
      <c r="AN872" s="322"/>
      <c r="AO872" s="322"/>
      <c r="AP872" s="322"/>
      <c r="AQ872" s="322"/>
      <c r="AR872" s="322"/>
      <c r="AS872" s="322"/>
      <c r="AT872" s="322"/>
      <c r="AU872" s="322"/>
      <c r="AV872" s="322"/>
      <c r="AW872" s="322"/>
      <c r="AX872" s="322"/>
      <c r="AY872" s="322"/>
      <c r="AZ872" s="322"/>
      <c r="BA872" s="322"/>
      <c r="BB872" s="322"/>
      <c r="BC872" s="322"/>
      <c r="BD872" s="322"/>
      <c r="BE872" s="322"/>
      <c r="BF872" s="322"/>
      <c r="BG872" s="322"/>
      <c r="BH872" s="322"/>
      <c r="BI872" s="322"/>
      <c r="BJ872" s="322"/>
      <c r="BK872" s="322"/>
      <c r="BL872" s="322"/>
      <c r="BM872" s="322"/>
      <c r="BN872" s="322"/>
      <c r="BO872" s="322"/>
      <c r="BP872" s="322"/>
      <c r="BQ872" s="322"/>
      <c r="BR872" s="322"/>
      <c r="BS872" s="322"/>
      <c r="BT872" s="322"/>
      <c r="BU872" s="322"/>
      <c r="BV872" s="322"/>
      <c r="BW872" s="322"/>
      <c r="BX872" s="322"/>
      <c r="BY872" s="322"/>
      <c r="BZ872" s="322"/>
    </row>
    <row r="873" spans="1:78" ht="15" customHeight="1" x14ac:dyDescent="0.2">
      <c r="A873" s="313" t="s">
        <v>1582</v>
      </c>
      <c r="B873" s="313">
        <v>215006</v>
      </c>
      <c r="E873" s="316" t="s">
        <v>636</v>
      </c>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2"/>
      <c r="AD873" s="322"/>
      <c r="AE873" s="322"/>
      <c r="AF873" s="322"/>
      <c r="AG873" s="322"/>
      <c r="AH873" s="322"/>
      <c r="AI873" s="322"/>
      <c r="AJ873" s="322"/>
      <c r="AK873" s="322"/>
      <c r="AL873" s="322"/>
      <c r="AM873" s="322"/>
      <c r="AN873" s="322"/>
      <c r="AO873" s="322"/>
      <c r="AP873" s="322"/>
      <c r="AQ873" s="322"/>
      <c r="AR873" s="322"/>
      <c r="AS873" s="322"/>
      <c r="AT873" s="322"/>
      <c r="AU873" s="322"/>
      <c r="AV873" s="322"/>
      <c r="AW873" s="322"/>
      <c r="AX873" s="322"/>
      <c r="AY873" s="322"/>
      <c r="AZ873" s="322"/>
      <c r="BA873" s="322"/>
      <c r="BB873" s="322"/>
      <c r="BC873" s="322"/>
      <c r="BD873" s="322"/>
      <c r="BE873" s="322"/>
      <c r="BF873" s="322"/>
      <c r="BG873" s="322"/>
      <c r="BH873" s="322"/>
      <c r="BI873" s="322"/>
      <c r="BJ873" s="322"/>
      <c r="BK873" s="322"/>
      <c r="BL873" s="322"/>
      <c r="BM873" s="322"/>
      <c r="BN873" s="322"/>
      <c r="BO873" s="322"/>
      <c r="BP873" s="322"/>
      <c r="BQ873" s="322"/>
      <c r="BR873" s="322"/>
      <c r="BS873" s="322"/>
      <c r="BT873" s="322"/>
      <c r="BU873" s="322"/>
      <c r="BV873" s="322"/>
      <c r="BW873" s="322"/>
      <c r="BX873" s="322"/>
      <c r="BY873" s="322"/>
      <c r="BZ873" s="322"/>
    </row>
    <row r="874" spans="1:78" ht="15" customHeight="1" x14ac:dyDescent="0.2">
      <c r="A874" s="313"/>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2"/>
      <c r="AD874" s="322"/>
      <c r="AE874" s="322"/>
      <c r="AF874" s="322"/>
      <c r="AG874" s="322"/>
      <c r="AH874" s="322"/>
      <c r="AI874" s="322"/>
      <c r="AJ874" s="322"/>
      <c r="AK874" s="322"/>
      <c r="AL874" s="322"/>
      <c r="AM874" s="322"/>
      <c r="AN874" s="322"/>
      <c r="AO874" s="322"/>
      <c r="AP874" s="322"/>
      <c r="AQ874" s="322"/>
      <c r="AR874" s="322"/>
      <c r="AS874" s="322"/>
      <c r="AT874" s="322"/>
      <c r="AU874" s="322"/>
      <c r="AV874" s="322"/>
      <c r="AW874" s="322"/>
      <c r="AX874" s="322"/>
      <c r="AY874" s="322"/>
      <c r="AZ874" s="322"/>
      <c r="BA874" s="322"/>
      <c r="BB874" s="322"/>
      <c r="BC874" s="322"/>
      <c r="BD874" s="322"/>
      <c r="BE874" s="322"/>
      <c r="BF874" s="322"/>
      <c r="BG874" s="322"/>
      <c r="BH874" s="322"/>
      <c r="BI874" s="322"/>
      <c r="BJ874" s="322"/>
      <c r="BK874" s="322"/>
      <c r="BL874" s="322"/>
      <c r="BM874" s="322"/>
      <c r="BN874" s="322"/>
      <c r="BO874" s="322"/>
      <c r="BP874" s="322"/>
      <c r="BQ874" s="322"/>
      <c r="BR874" s="322"/>
      <c r="BS874" s="322"/>
      <c r="BT874" s="322"/>
      <c r="BU874" s="322"/>
      <c r="BV874" s="322"/>
      <c r="BW874" s="322"/>
      <c r="BX874" s="322"/>
      <c r="BY874" s="322"/>
      <c r="BZ874" s="322"/>
    </row>
    <row r="875" spans="1:78" ht="15" customHeight="1" x14ac:dyDescent="0.2">
      <c r="A875" s="313" t="s">
        <v>1583</v>
      </c>
      <c r="B875" s="313">
        <v>216</v>
      </c>
      <c r="E875" s="316" t="s">
        <v>885</v>
      </c>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2"/>
      <c r="AD875" s="322"/>
      <c r="AE875" s="322"/>
      <c r="AF875" s="322"/>
      <c r="AG875" s="322"/>
      <c r="AH875" s="322"/>
      <c r="AI875" s="322"/>
      <c r="AJ875" s="322"/>
      <c r="AK875" s="322"/>
      <c r="AL875" s="322"/>
      <c r="AM875" s="322"/>
      <c r="AN875" s="322"/>
      <c r="AO875" s="322"/>
      <c r="AP875" s="322"/>
      <c r="AQ875" s="322"/>
      <c r="AR875" s="322"/>
      <c r="AS875" s="322"/>
      <c r="AT875" s="322"/>
      <c r="AU875" s="322"/>
      <c r="AV875" s="322"/>
      <c r="AW875" s="322"/>
      <c r="AX875" s="322"/>
      <c r="AY875" s="322"/>
      <c r="AZ875" s="322"/>
      <c r="BA875" s="322"/>
      <c r="BB875" s="322"/>
      <c r="BC875" s="322"/>
      <c r="BD875" s="322"/>
      <c r="BE875" s="322"/>
      <c r="BF875" s="322"/>
      <c r="BG875" s="322"/>
      <c r="BH875" s="322"/>
      <c r="BI875" s="322"/>
      <c r="BJ875" s="322"/>
      <c r="BK875" s="322"/>
      <c r="BL875" s="322"/>
      <c r="BM875" s="322"/>
      <c r="BN875" s="322"/>
      <c r="BO875" s="322"/>
      <c r="BP875" s="322"/>
      <c r="BQ875" s="322"/>
      <c r="BR875" s="322"/>
      <c r="BS875" s="322"/>
      <c r="BT875" s="322"/>
      <c r="BU875" s="322"/>
      <c r="BV875" s="322"/>
      <c r="BW875" s="322"/>
      <c r="BX875" s="322"/>
      <c r="BY875" s="322"/>
      <c r="BZ875" s="322"/>
    </row>
    <row r="876" spans="1:78" ht="15" customHeight="1" x14ac:dyDescent="0.2">
      <c r="A876" s="313" t="s">
        <v>1584</v>
      </c>
      <c r="B876" s="313">
        <v>216001</v>
      </c>
      <c r="E876" s="316" t="s">
        <v>637</v>
      </c>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2"/>
      <c r="AD876" s="322"/>
      <c r="AE876" s="322"/>
      <c r="AF876" s="322"/>
      <c r="AG876" s="322"/>
      <c r="AH876" s="322"/>
      <c r="AI876" s="322"/>
      <c r="AJ876" s="322"/>
      <c r="AK876" s="322"/>
      <c r="AL876" s="322"/>
      <c r="AM876" s="322"/>
      <c r="AN876" s="322"/>
      <c r="AO876" s="322"/>
      <c r="AP876" s="322"/>
      <c r="AQ876" s="322"/>
      <c r="AR876" s="322"/>
      <c r="AS876" s="322"/>
      <c r="AT876" s="322"/>
      <c r="AU876" s="322"/>
      <c r="AV876" s="322"/>
      <c r="AW876" s="322"/>
      <c r="AX876" s="322"/>
      <c r="AY876" s="322"/>
      <c r="AZ876" s="322"/>
      <c r="BA876" s="322"/>
      <c r="BB876" s="322"/>
      <c r="BC876" s="322"/>
      <c r="BD876" s="322"/>
      <c r="BE876" s="322"/>
      <c r="BF876" s="322"/>
      <c r="BG876" s="322"/>
      <c r="BH876" s="322"/>
      <c r="BI876" s="322"/>
      <c r="BJ876" s="322"/>
      <c r="BK876" s="322"/>
      <c r="BL876" s="322"/>
      <c r="BM876" s="322"/>
      <c r="BN876" s="322"/>
      <c r="BO876" s="322"/>
      <c r="BP876" s="322"/>
      <c r="BQ876" s="322"/>
      <c r="BR876" s="322"/>
      <c r="BS876" s="322"/>
      <c r="BT876" s="322"/>
      <c r="BU876" s="322"/>
      <c r="BV876" s="322"/>
      <c r="BW876" s="322"/>
      <c r="BX876" s="322"/>
      <c r="BY876" s="322"/>
      <c r="BZ876" s="322"/>
    </row>
    <row r="877" spans="1:78" ht="15" customHeight="1" x14ac:dyDescent="0.2">
      <c r="A877" s="313" t="s">
        <v>1585</v>
      </c>
      <c r="B877" s="313">
        <v>216002</v>
      </c>
      <c r="E877" s="316" t="s">
        <v>638</v>
      </c>
      <c r="H877" s="322"/>
      <c r="I877" s="322"/>
      <c r="J877" s="322"/>
      <c r="K877" s="322"/>
      <c r="L877" s="322"/>
      <c r="M877" s="322"/>
      <c r="N877" s="322"/>
      <c r="O877" s="322"/>
      <c r="P877" s="322"/>
      <c r="Q877" s="322"/>
      <c r="R877" s="322"/>
      <c r="S877" s="322"/>
      <c r="T877" s="322"/>
      <c r="U877" s="322"/>
      <c r="V877" s="322"/>
      <c r="W877" s="322"/>
      <c r="X877" s="322"/>
      <c r="Y877" s="322"/>
      <c r="Z877" s="322"/>
      <c r="AA877" s="322"/>
      <c r="AB877" s="322"/>
      <c r="AC877" s="322"/>
      <c r="AD877" s="322"/>
      <c r="AE877" s="322"/>
      <c r="AF877" s="322"/>
      <c r="AG877" s="322"/>
      <c r="AH877" s="322"/>
      <c r="AI877" s="322"/>
      <c r="AJ877" s="322"/>
      <c r="AK877" s="322"/>
      <c r="AL877" s="322"/>
      <c r="AM877" s="322"/>
      <c r="AN877" s="322"/>
      <c r="AO877" s="322"/>
      <c r="AP877" s="322"/>
      <c r="AQ877" s="322"/>
      <c r="AR877" s="322"/>
      <c r="AS877" s="322"/>
      <c r="AT877" s="322"/>
      <c r="AU877" s="322"/>
      <c r="AV877" s="322"/>
      <c r="AW877" s="322"/>
      <c r="AX877" s="322"/>
      <c r="AY877" s="322"/>
      <c r="AZ877" s="322"/>
      <c r="BA877" s="322"/>
      <c r="BB877" s="322"/>
      <c r="BC877" s="322"/>
      <c r="BD877" s="322"/>
      <c r="BE877" s="322"/>
      <c r="BF877" s="322"/>
      <c r="BG877" s="322"/>
      <c r="BH877" s="322"/>
      <c r="BI877" s="322"/>
      <c r="BJ877" s="322"/>
      <c r="BK877" s="322"/>
      <c r="BL877" s="322"/>
      <c r="BM877" s="322"/>
      <c r="BN877" s="322"/>
      <c r="BO877" s="322"/>
      <c r="BP877" s="322"/>
      <c r="BQ877" s="322"/>
      <c r="BR877" s="322"/>
      <c r="BS877" s="322"/>
      <c r="BT877" s="322"/>
      <c r="BU877" s="322"/>
      <c r="BV877" s="322"/>
      <c r="BW877" s="322"/>
      <c r="BX877" s="322"/>
      <c r="BY877" s="322"/>
      <c r="BZ877" s="322"/>
    </row>
    <row r="878" spans="1:78" ht="15" customHeight="1" x14ac:dyDescent="0.2">
      <c r="A878" s="313" t="s">
        <v>1586</v>
      </c>
      <c r="B878" s="313">
        <v>216003</v>
      </c>
      <c r="E878" s="316" t="s">
        <v>639</v>
      </c>
      <c r="H878" s="322"/>
      <c r="I878" s="322"/>
      <c r="J878" s="322"/>
      <c r="K878" s="322"/>
      <c r="L878" s="322"/>
      <c r="M878" s="322"/>
      <c r="N878" s="322"/>
      <c r="O878" s="322"/>
      <c r="P878" s="322"/>
      <c r="Q878" s="322"/>
      <c r="R878" s="322"/>
      <c r="S878" s="322"/>
      <c r="T878" s="322"/>
      <c r="U878" s="322"/>
      <c r="V878" s="322"/>
      <c r="W878" s="322"/>
      <c r="X878" s="322"/>
      <c r="Y878" s="322"/>
      <c r="Z878" s="322"/>
      <c r="AA878" s="322"/>
      <c r="AB878" s="322"/>
      <c r="AC878" s="322"/>
      <c r="AD878" s="322"/>
      <c r="AE878" s="322"/>
      <c r="AF878" s="322"/>
      <c r="AG878" s="322"/>
      <c r="AH878" s="322"/>
      <c r="AI878" s="322"/>
      <c r="AJ878" s="322"/>
      <c r="AK878" s="322"/>
      <c r="AL878" s="322"/>
      <c r="AM878" s="322"/>
      <c r="AN878" s="322"/>
      <c r="AO878" s="322"/>
      <c r="AP878" s="322"/>
      <c r="AQ878" s="322"/>
      <c r="AR878" s="322"/>
      <c r="AS878" s="322"/>
      <c r="AT878" s="322"/>
      <c r="AU878" s="322"/>
      <c r="AV878" s="322"/>
      <c r="AW878" s="322"/>
      <c r="AX878" s="322"/>
      <c r="AY878" s="322"/>
      <c r="AZ878" s="322"/>
      <c r="BA878" s="322"/>
      <c r="BB878" s="322"/>
      <c r="BC878" s="322"/>
      <c r="BD878" s="322"/>
      <c r="BE878" s="322"/>
      <c r="BF878" s="322"/>
      <c r="BG878" s="322"/>
      <c r="BH878" s="322"/>
      <c r="BI878" s="322"/>
      <c r="BJ878" s="322"/>
      <c r="BK878" s="322"/>
      <c r="BL878" s="322"/>
      <c r="BM878" s="322"/>
      <c r="BN878" s="322"/>
      <c r="BO878" s="322"/>
      <c r="BP878" s="322"/>
      <c r="BQ878" s="322"/>
      <c r="BR878" s="322"/>
      <c r="BS878" s="322"/>
      <c r="BT878" s="322"/>
      <c r="BU878" s="322"/>
      <c r="BV878" s="322"/>
      <c r="BW878" s="322"/>
      <c r="BX878" s="322"/>
      <c r="BY878" s="322"/>
      <c r="BZ878" s="322"/>
    </row>
    <row r="879" spans="1:78" ht="15" customHeight="1" x14ac:dyDescent="0.2">
      <c r="A879" s="313" t="s">
        <v>1587</v>
      </c>
      <c r="B879" s="313">
        <v>216004</v>
      </c>
      <c r="E879" s="316" t="s">
        <v>640</v>
      </c>
      <c r="H879" s="322"/>
      <c r="I879" s="322"/>
      <c r="J879" s="322"/>
      <c r="K879" s="322"/>
      <c r="L879" s="322"/>
      <c r="M879" s="322"/>
      <c r="N879" s="322"/>
      <c r="O879" s="322"/>
      <c r="P879" s="322"/>
      <c r="Q879" s="322"/>
      <c r="R879" s="322"/>
      <c r="S879" s="322"/>
      <c r="T879" s="322"/>
      <c r="U879" s="322"/>
      <c r="V879" s="322"/>
      <c r="W879" s="322"/>
      <c r="X879" s="322"/>
      <c r="Y879" s="322"/>
      <c r="Z879" s="322"/>
      <c r="AA879" s="322"/>
      <c r="AB879" s="322"/>
      <c r="AC879" s="322"/>
      <c r="AD879" s="322"/>
      <c r="AE879" s="322"/>
      <c r="AF879" s="322"/>
      <c r="AG879" s="322"/>
      <c r="AH879" s="322"/>
      <c r="AI879" s="322"/>
      <c r="AJ879" s="322"/>
      <c r="AK879" s="322"/>
      <c r="AL879" s="322"/>
      <c r="AM879" s="322"/>
      <c r="AN879" s="322"/>
      <c r="AO879" s="322"/>
      <c r="AP879" s="322"/>
      <c r="AQ879" s="322"/>
      <c r="AR879" s="322"/>
      <c r="AS879" s="322"/>
      <c r="AT879" s="322"/>
      <c r="AU879" s="322"/>
      <c r="AV879" s="322"/>
      <c r="AW879" s="322"/>
      <c r="AX879" s="322"/>
      <c r="AY879" s="322"/>
      <c r="AZ879" s="322"/>
      <c r="BA879" s="322"/>
      <c r="BB879" s="322"/>
      <c r="BC879" s="322"/>
      <c r="BD879" s="322"/>
      <c r="BE879" s="322"/>
      <c r="BF879" s="322"/>
      <c r="BG879" s="322"/>
      <c r="BH879" s="322"/>
      <c r="BI879" s="322"/>
      <c r="BJ879" s="322"/>
      <c r="BK879" s="322"/>
      <c r="BL879" s="322"/>
      <c r="BM879" s="322"/>
      <c r="BN879" s="322"/>
      <c r="BO879" s="322"/>
      <c r="BP879" s="322"/>
      <c r="BQ879" s="322"/>
      <c r="BR879" s="322"/>
      <c r="BS879" s="322"/>
      <c r="BT879" s="322"/>
      <c r="BU879" s="322"/>
      <c r="BV879" s="322"/>
      <c r="BW879" s="322"/>
      <c r="BX879" s="322"/>
      <c r="BY879" s="322"/>
      <c r="BZ879" s="322"/>
    </row>
    <row r="880" spans="1:78" ht="15" customHeight="1" x14ac:dyDescent="0.2">
      <c r="A880" s="313" t="s">
        <v>1588</v>
      </c>
      <c r="B880" s="313">
        <v>216005</v>
      </c>
      <c r="E880" s="316" t="s">
        <v>641</v>
      </c>
      <c r="H880" s="322"/>
      <c r="I880" s="322"/>
      <c r="J880" s="322"/>
      <c r="K880" s="322"/>
      <c r="L880" s="322"/>
      <c r="M880" s="322"/>
      <c r="N880" s="322"/>
      <c r="O880" s="322"/>
      <c r="P880" s="322"/>
      <c r="Q880" s="322"/>
      <c r="R880" s="322"/>
      <c r="S880" s="322"/>
      <c r="T880" s="322"/>
      <c r="U880" s="322"/>
      <c r="V880" s="322"/>
      <c r="W880" s="322"/>
      <c r="X880" s="322"/>
      <c r="Y880" s="322"/>
      <c r="Z880" s="322"/>
      <c r="AA880" s="322"/>
      <c r="AB880" s="322"/>
      <c r="AC880" s="322"/>
      <c r="AD880" s="322"/>
      <c r="AE880" s="322"/>
      <c r="AF880" s="322"/>
      <c r="AG880" s="322"/>
      <c r="AH880" s="322"/>
      <c r="AI880" s="322"/>
      <c r="AJ880" s="322"/>
      <c r="AK880" s="322"/>
      <c r="AL880" s="322"/>
      <c r="AM880" s="322"/>
      <c r="AN880" s="322"/>
      <c r="AO880" s="322"/>
      <c r="AP880" s="322"/>
      <c r="AQ880" s="322"/>
      <c r="AR880" s="322"/>
      <c r="AS880" s="322"/>
      <c r="AT880" s="322"/>
      <c r="AU880" s="322"/>
      <c r="AV880" s="322"/>
      <c r="AW880" s="322"/>
      <c r="AX880" s="322"/>
      <c r="AY880" s="322"/>
      <c r="AZ880" s="322"/>
      <c r="BA880" s="322"/>
      <c r="BB880" s="322"/>
      <c r="BC880" s="322"/>
      <c r="BD880" s="322"/>
      <c r="BE880" s="322"/>
      <c r="BF880" s="322"/>
      <c r="BG880" s="322"/>
      <c r="BH880" s="322"/>
      <c r="BI880" s="322"/>
      <c r="BJ880" s="322"/>
      <c r="BK880" s="322"/>
      <c r="BL880" s="322"/>
      <c r="BM880" s="322"/>
      <c r="BN880" s="322"/>
      <c r="BO880" s="322"/>
      <c r="BP880" s="322"/>
      <c r="BQ880" s="322"/>
      <c r="BR880" s="322"/>
      <c r="BS880" s="322"/>
      <c r="BT880" s="322"/>
      <c r="BU880" s="322"/>
      <c r="BV880" s="322"/>
      <c r="BW880" s="322"/>
      <c r="BX880" s="322"/>
      <c r="BY880" s="322"/>
      <c r="BZ880" s="322"/>
    </row>
    <row r="881" spans="1:78" ht="15" customHeight="1" x14ac:dyDescent="0.2">
      <c r="A881" s="313"/>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2"/>
      <c r="AD881" s="322"/>
      <c r="AE881" s="322"/>
      <c r="AF881" s="322"/>
      <c r="AG881" s="322"/>
      <c r="AH881" s="322"/>
      <c r="AI881" s="322"/>
      <c r="AJ881" s="322"/>
      <c r="AK881" s="322"/>
      <c r="AL881" s="322"/>
      <c r="AM881" s="322"/>
      <c r="AN881" s="322"/>
      <c r="AO881" s="322"/>
      <c r="AP881" s="322"/>
      <c r="AQ881" s="322"/>
      <c r="AR881" s="322"/>
      <c r="AS881" s="322"/>
      <c r="AT881" s="322"/>
      <c r="AU881" s="322"/>
      <c r="AV881" s="322"/>
      <c r="AW881" s="322"/>
      <c r="AX881" s="322"/>
      <c r="AY881" s="322"/>
      <c r="AZ881" s="322"/>
      <c r="BA881" s="322"/>
      <c r="BB881" s="322"/>
      <c r="BC881" s="322"/>
      <c r="BD881" s="322"/>
      <c r="BE881" s="322"/>
      <c r="BF881" s="322"/>
      <c r="BG881" s="322"/>
      <c r="BH881" s="322"/>
      <c r="BI881" s="322"/>
      <c r="BJ881" s="322"/>
      <c r="BK881" s="322"/>
      <c r="BL881" s="322"/>
      <c r="BM881" s="322"/>
      <c r="BN881" s="322"/>
      <c r="BO881" s="322"/>
      <c r="BP881" s="322"/>
      <c r="BQ881" s="322"/>
      <c r="BR881" s="322"/>
      <c r="BS881" s="322"/>
      <c r="BT881" s="322"/>
      <c r="BU881" s="322"/>
      <c r="BV881" s="322"/>
      <c r="BW881" s="322"/>
      <c r="BX881" s="322"/>
      <c r="BY881" s="322"/>
      <c r="BZ881" s="322"/>
    </row>
    <row r="882" spans="1:78" ht="15" customHeight="1" x14ac:dyDescent="0.2">
      <c r="A882" s="313" t="s">
        <v>1589</v>
      </c>
      <c r="B882" s="313">
        <v>217</v>
      </c>
      <c r="E882" s="316" t="s">
        <v>886</v>
      </c>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2"/>
      <c r="AD882" s="322"/>
      <c r="AE882" s="322"/>
      <c r="AF882" s="322"/>
      <c r="AG882" s="322"/>
      <c r="AH882" s="322"/>
      <c r="AI882" s="322"/>
      <c r="AJ882" s="322"/>
      <c r="AK882" s="322"/>
      <c r="AL882" s="322"/>
      <c r="AM882" s="322"/>
      <c r="AN882" s="322"/>
      <c r="AO882" s="322"/>
      <c r="AP882" s="322"/>
      <c r="AQ882" s="322"/>
      <c r="AR882" s="322"/>
      <c r="AS882" s="322"/>
      <c r="AT882" s="322"/>
      <c r="AU882" s="322"/>
      <c r="AV882" s="322"/>
      <c r="AW882" s="322"/>
      <c r="AX882" s="322"/>
      <c r="AY882" s="322"/>
      <c r="AZ882" s="322"/>
      <c r="BA882" s="322"/>
      <c r="BB882" s="322"/>
      <c r="BC882" s="322"/>
      <c r="BD882" s="322"/>
      <c r="BE882" s="322"/>
      <c r="BF882" s="322"/>
      <c r="BG882" s="322"/>
      <c r="BH882" s="322"/>
      <c r="BI882" s="322"/>
      <c r="BJ882" s="322"/>
      <c r="BK882" s="322"/>
      <c r="BL882" s="322"/>
      <c r="BM882" s="322"/>
      <c r="BN882" s="322"/>
      <c r="BO882" s="322"/>
      <c r="BP882" s="322"/>
      <c r="BQ882" s="322"/>
      <c r="BR882" s="322"/>
      <c r="BS882" s="322"/>
      <c r="BT882" s="322"/>
      <c r="BU882" s="322"/>
      <c r="BV882" s="322"/>
      <c r="BW882" s="322"/>
      <c r="BX882" s="322"/>
      <c r="BY882" s="322"/>
      <c r="BZ882" s="322"/>
    </row>
    <row r="883" spans="1:78" ht="15" customHeight="1" x14ac:dyDescent="0.2">
      <c r="A883" s="313" t="s">
        <v>1590</v>
      </c>
      <c r="B883" s="313">
        <v>217001</v>
      </c>
      <c r="E883" s="316" t="s">
        <v>642</v>
      </c>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2"/>
      <c r="AD883" s="322"/>
      <c r="AE883" s="322"/>
      <c r="AF883" s="322"/>
      <c r="AG883" s="322"/>
      <c r="AH883" s="322"/>
      <c r="AI883" s="322"/>
      <c r="AJ883" s="322"/>
      <c r="AK883" s="322"/>
      <c r="AL883" s="322"/>
      <c r="AM883" s="322"/>
      <c r="AN883" s="322"/>
      <c r="AO883" s="322"/>
      <c r="AP883" s="322"/>
      <c r="AQ883" s="322"/>
      <c r="AR883" s="322"/>
      <c r="AS883" s="322"/>
      <c r="AT883" s="322"/>
      <c r="AU883" s="322"/>
      <c r="AV883" s="322"/>
      <c r="AW883" s="322"/>
      <c r="AX883" s="322"/>
      <c r="AY883" s="322"/>
      <c r="AZ883" s="322"/>
      <c r="BA883" s="322"/>
      <c r="BB883" s="322"/>
      <c r="BC883" s="322"/>
      <c r="BD883" s="322"/>
      <c r="BE883" s="322"/>
      <c r="BF883" s="322"/>
      <c r="BG883" s="322"/>
      <c r="BH883" s="322"/>
      <c r="BI883" s="322"/>
      <c r="BJ883" s="322"/>
      <c r="BK883" s="322"/>
      <c r="BL883" s="322"/>
      <c r="BM883" s="322"/>
      <c r="BN883" s="322"/>
      <c r="BO883" s="322"/>
      <c r="BP883" s="322"/>
      <c r="BQ883" s="322"/>
      <c r="BR883" s="322"/>
      <c r="BS883" s="322"/>
      <c r="BT883" s="322"/>
      <c r="BU883" s="322"/>
      <c r="BV883" s="322"/>
      <c r="BW883" s="322"/>
      <c r="BX883" s="322"/>
      <c r="BY883" s="322"/>
      <c r="BZ883" s="322"/>
    </row>
    <row r="884" spans="1:78" ht="15" customHeight="1" x14ac:dyDescent="0.2">
      <c r="A884" s="313" t="s">
        <v>1591</v>
      </c>
      <c r="B884" s="313">
        <v>217002</v>
      </c>
      <c r="E884" s="316" t="s">
        <v>643</v>
      </c>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2"/>
      <c r="AD884" s="322"/>
      <c r="AE884" s="322"/>
      <c r="AF884" s="322"/>
      <c r="AG884" s="322"/>
      <c r="AH884" s="322"/>
      <c r="AI884" s="322"/>
      <c r="AJ884" s="322"/>
      <c r="AK884" s="322"/>
      <c r="AL884" s="322"/>
      <c r="AM884" s="322"/>
      <c r="AN884" s="322"/>
      <c r="AO884" s="322"/>
      <c r="AP884" s="322"/>
      <c r="AQ884" s="322"/>
      <c r="AR884" s="322"/>
      <c r="AS884" s="322"/>
      <c r="AT884" s="322"/>
      <c r="AU884" s="322"/>
      <c r="AV884" s="322"/>
      <c r="AW884" s="322"/>
      <c r="AX884" s="322"/>
      <c r="AY884" s="322"/>
      <c r="AZ884" s="322"/>
      <c r="BA884" s="322"/>
      <c r="BB884" s="322"/>
      <c r="BC884" s="322"/>
      <c r="BD884" s="322"/>
      <c r="BE884" s="322"/>
      <c r="BF884" s="322"/>
      <c r="BG884" s="322"/>
      <c r="BH884" s="322"/>
      <c r="BI884" s="322"/>
      <c r="BJ884" s="322"/>
      <c r="BK884" s="322"/>
      <c r="BL884" s="322"/>
      <c r="BM884" s="322"/>
      <c r="BN884" s="322"/>
      <c r="BO884" s="322"/>
      <c r="BP884" s="322"/>
      <c r="BQ884" s="322"/>
      <c r="BR884" s="322"/>
      <c r="BS884" s="322"/>
      <c r="BT884" s="322"/>
      <c r="BU884" s="322"/>
      <c r="BV884" s="322"/>
      <c r="BW884" s="322"/>
      <c r="BX884" s="322"/>
      <c r="BY884" s="322"/>
      <c r="BZ884" s="322"/>
    </row>
    <row r="885" spans="1:78" ht="15" customHeight="1" x14ac:dyDescent="0.2">
      <c r="A885" s="313"/>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2"/>
      <c r="AD885" s="322"/>
      <c r="AE885" s="322"/>
      <c r="AF885" s="322"/>
      <c r="AG885" s="322"/>
      <c r="AH885" s="322"/>
      <c r="AI885" s="322"/>
      <c r="AJ885" s="322"/>
      <c r="AK885" s="322"/>
      <c r="AL885" s="322"/>
      <c r="AM885" s="322"/>
      <c r="AN885" s="322"/>
      <c r="AO885" s="322"/>
      <c r="AP885" s="322"/>
      <c r="AQ885" s="322"/>
      <c r="AR885" s="322"/>
      <c r="AS885" s="322"/>
      <c r="AT885" s="322"/>
      <c r="AU885" s="322"/>
      <c r="AV885" s="322"/>
      <c r="AW885" s="322"/>
      <c r="AX885" s="322"/>
      <c r="AY885" s="322"/>
      <c r="AZ885" s="322"/>
      <c r="BA885" s="322"/>
      <c r="BB885" s="322"/>
      <c r="BC885" s="322"/>
      <c r="BD885" s="322"/>
      <c r="BE885" s="322"/>
      <c r="BF885" s="322"/>
      <c r="BG885" s="322"/>
      <c r="BH885" s="322"/>
      <c r="BI885" s="322"/>
      <c r="BJ885" s="322"/>
      <c r="BK885" s="322"/>
      <c r="BL885" s="322"/>
      <c r="BM885" s="322"/>
      <c r="BN885" s="322"/>
      <c r="BO885" s="322"/>
      <c r="BP885" s="322"/>
      <c r="BQ885" s="322"/>
      <c r="BR885" s="322"/>
      <c r="BS885" s="322"/>
      <c r="BT885" s="322"/>
      <c r="BU885" s="322"/>
      <c r="BV885" s="322"/>
      <c r="BW885" s="322"/>
      <c r="BX885" s="322"/>
      <c r="BY885" s="322"/>
      <c r="BZ885" s="322"/>
    </row>
    <row r="886" spans="1:78" ht="15" customHeight="1" x14ac:dyDescent="0.2">
      <c r="A886" s="313" t="s">
        <v>1592</v>
      </c>
      <c r="B886" s="313">
        <v>218</v>
      </c>
      <c r="E886" s="316" t="s">
        <v>837</v>
      </c>
      <c r="H886" s="322"/>
      <c r="I886" s="322"/>
      <c r="J886" s="322"/>
      <c r="K886" s="322"/>
      <c r="L886" s="322"/>
      <c r="M886" s="322"/>
      <c r="N886" s="322"/>
      <c r="O886" s="322"/>
      <c r="P886" s="322"/>
      <c r="Q886" s="322"/>
      <c r="R886" s="322"/>
      <c r="S886" s="322"/>
      <c r="T886" s="322"/>
      <c r="U886" s="322"/>
      <c r="V886" s="322"/>
      <c r="W886" s="322"/>
      <c r="X886" s="322"/>
      <c r="Y886" s="322"/>
      <c r="Z886" s="322"/>
      <c r="AA886" s="322"/>
      <c r="AB886" s="322"/>
      <c r="AC886" s="322"/>
      <c r="AD886" s="322"/>
      <c r="AE886" s="322"/>
      <c r="AF886" s="322"/>
      <c r="AG886" s="322"/>
      <c r="AH886" s="322"/>
      <c r="AI886" s="322"/>
      <c r="AJ886" s="322"/>
      <c r="AK886" s="322"/>
      <c r="AL886" s="322"/>
      <c r="AM886" s="322"/>
      <c r="AN886" s="322"/>
      <c r="AO886" s="322"/>
      <c r="AP886" s="322"/>
      <c r="AQ886" s="322"/>
      <c r="AR886" s="322"/>
      <c r="AS886" s="322"/>
      <c r="AT886" s="322"/>
      <c r="AU886" s="322"/>
      <c r="AV886" s="322"/>
      <c r="AW886" s="322"/>
      <c r="AX886" s="322"/>
      <c r="AY886" s="322"/>
      <c r="AZ886" s="322"/>
      <c r="BA886" s="322"/>
      <c r="BB886" s="322"/>
      <c r="BC886" s="322"/>
      <c r="BD886" s="322"/>
      <c r="BE886" s="322"/>
      <c r="BF886" s="322"/>
      <c r="BG886" s="322"/>
      <c r="BH886" s="322"/>
      <c r="BI886" s="322"/>
      <c r="BJ886" s="322"/>
      <c r="BK886" s="322"/>
      <c r="BL886" s="322"/>
      <c r="BM886" s="322"/>
      <c r="BN886" s="322"/>
      <c r="BO886" s="322"/>
      <c r="BP886" s="322"/>
      <c r="BQ886" s="322"/>
      <c r="BR886" s="322"/>
      <c r="BS886" s="322"/>
      <c r="BT886" s="322"/>
      <c r="BU886" s="322"/>
      <c r="BV886" s="322"/>
      <c r="BW886" s="322"/>
      <c r="BX886" s="322"/>
      <c r="BY886" s="322"/>
      <c r="BZ886" s="322"/>
    </row>
    <row r="887" spans="1:78" ht="15" customHeight="1" x14ac:dyDescent="0.2">
      <c r="A887" s="313" t="s">
        <v>1593</v>
      </c>
      <c r="B887" s="313">
        <v>218001</v>
      </c>
      <c r="E887" s="316" t="s">
        <v>644</v>
      </c>
      <c r="H887" s="322"/>
      <c r="I887" s="322"/>
      <c r="J887" s="322"/>
      <c r="K887" s="322"/>
      <c r="L887" s="322"/>
      <c r="M887" s="322"/>
      <c r="N887" s="322"/>
      <c r="O887" s="322"/>
      <c r="P887" s="322"/>
      <c r="Q887" s="322"/>
      <c r="R887" s="322"/>
      <c r="S887" s="322"/>
      <c r="T887" s="322"/>
      <c r="U887" s="322"/>
      <c r="V887" s="322"/>
      <c r="W887" s="322"/>
      <c r="X887" s="322"/>
      <c r="Y887" s="322"/>
      <c r="Z887" s="322"/>
      <c r="AA887" s="322"/>
      <c r="AB887" s="322"/>
      <c r="AC887" s="322"/>
      <c r="AD887" s="322"/>
      <c r="AE887" s="322"/>
      <c r="AF887" s="322"/>
      <c r="AG887" s="322"/>
      <c r="AH887" s="322"/>
      <c r="AI887" s="322"/>
      <c r="AJ887" s="322"/>
      <c r="AK887" s="322"/>
      <c r="AL887" s="322"/>
      <c r="AM887" s="322"/>
      <c r="AN887" s="322"/>
      <c r="AO887" s="322"/>
      <c r="AP887" s="322"/>
      <c r="AQ887" s="322"/>
      <c r="AR887" s="322"/>
      <c r="AS887" s="322"/>
      <c r="AT887" s="322"/>
      <c r="AU887" s="322"/>
      <c r="AV887" s="322"/>
      <c r="AW887" s="322"/>
      <c r="AX887" s="322"/>
      <c r="AY887" s="322"/>
      <c r="AZ887" s="322"/>
      <c r="BA887" s="322"/>
      <c r="BB887" s="322"/>
      <c r="BC887" s="322"/>
      <c r="BD887" s="322"/>
      <c r="BE887" s="322"/>
      <c r="BF887" s="322"/>
      <c r="BG887" s="322"/>
      <c r="BH887" s="322"/>
      <c r="BI887" s="322"/>
      <c r="BJ887" s="322"/>
      <c r="BK887" s="322"/>
      <c r="BL887" s="322"/>
      <c r="BM887" s="322"/>
      <c r="BN887" s="322"/>
      <c r="BO887" s="322"/>
      <c r="BP887" s="322"/>
      <c r="BQ887" s="322"/>
      <c r="BR887" s="322"/>
      <c r="BS887" s="322"/>
      <c r="BT887" s="322"/>
      <c r="BU887" s="322"/>
      <c r="BV887" s="322"/>
      <c r="BW887" s="322"/>
      <c r="BX887" s="322"/>
      <c r="BY887" s="322"/>
      <c r="BZ887" s="322"/>
    </row>
    <row r="888" spans="1:78" ht="15" customHeight="1" x14ac:dyDescent="0.2">
      <c r="A888" s="313" t="s">
        <v>1594</v>
      </c>
      <c r="B888" s="313">
        <v>218002</v>
      </c>
      <c r="E888" s="316" t="s">
        <v>645</v>
      </c>
      <c r="H888" s="322"/>
      <c r="I888" s="322"/>
      <c r="J888" s="322"/>
      <c r="K888" s="322"/>
      <c r="L888" s="322"/>
      <c r="M888" s="322"/>
      <c r="N888" s="322"/>
      <c r="O888" s="322"/>
      <c r="P888" s="322"/>
      <c r="Q888" s="322"/>
      <c r="R888" s="322"/>
      <c r="S888" s="322"/>
      <c r="T888" s="322"/>
      <c r="U888" s="322"/>
      <c r="V888" s="322"/>
      <c r="W888" s="322"/>
      <c r="X888" s="322"/>
      <c r="Y888" s="322"/>
      <c r="Z888" s="322"/>
      <c r="AA888" s="322"/>
      <c r="AB888" s="322"/>
      <c r="AC888" s="322"/>
      <c r="AD888" s="322"/>
      <c r="AE888" s="322"/>
      <c r="AF888" s="322"/>
      <c r="AG888" s="322"/>
      <c r="AH888" s="322"/>
      <c r="AI888" s="322"/>
      <c r="AJ888" s="322"/>
      <c r="AK888" s="322"/>
      <c r="AL888" s="322"/>
      <c r="AM888" s="322"/>
      <c r="AN888" s="322"/>
      <c r="AO888" s="322"/>
      <c r="AP888" s="322"/>
      <c r="AQ888" s="322"/>
      <c r="AR888" s="322"/>
      <c r="AS888" s="322"/>
      <c r="AT888" s="322"/>
      <c r="AU888" s="322"/>
      <c r="AV888" s="322"/>
      <c r="AW888" s="322"/>
      <c r="AX888" s="322"/>
      <c r="AY888" s="322"/>
      <c r="AZ888" s="322"/>
      <c r="BA888" s="322"/>
      <c r="BB888" s="322"/>
      <c r="BC888" s="322"/>
      <c r="BD888" s="322"/>
      <c r="BE888" s="322"/>
      <c r="BF888" s="322"/>
      <c r="BG888" s="322"/>
      <c r="BH888" s="322"/>
      <c r="BI888" s="322"/>
      <c r="BJ888" s="322"/>
      <c r="BK888" s="322"/>
      <c r="BL888" s="322"/>
      <c r="BM888" s="322"/>
      <c r="BN888" s="322"/>
      <c r="BO888" s="322"/>
      <c r="BP888" s="322"/>
      <c r="BQ888" s="322"/>
      <c r="BR888" s="322"/>
      <c r="BS888" s="322"/>
      <c r="BT888" s="322"/>
      <c r="BU888" s="322"/>
      <c r="BV888" s="322"/>
      <c r="BW888" s="322"/>
      <c r="BX888" s="322"/>
      <c r="BY888" s="322"/>
      <c r="BZ888" s="322"/>
    </row>
    <row r="889" spans="1:78" ht="15" customHeight="1" x14ac:dyDescent="0.2">
      <c r="A889" s="313" t="s">
        <v>1595</v>
      </c>
      <c r="B889" s="313">
        <v>218003</v>
      </c>
      <c r="E889" s="316" t="s">
        <v>646</v>
      </c>
      <c r="H889" s="322"/>
      <c r="I889" s="322"/>
      <c r="J889" s="322"/>
      <c r="K889" s="322"/>
      <c r="L889" s="322"/>
      <c r="M889" s="322"/>
      <c r="N889" s="322"/>
      <c r="O889" s="322"/>
      <c r="P889" s="322"/>
      <c r="Q889" s="322"/>
      <c r="R889" s="322"/>
      <c r="S889" s="322"/>
      <c r="T889" s="322"/>
      <c r="U889" s="322"/>
      <c r="V889" s="322"/>
      <c r="W889" s="322"/>
      <c r="X889" s="322"/>
      <c r="Y889" s="322"/>
      <c r="Z889" s="322"/>
      <c r="AA889" s="322"/>
      <c r="AB889" s="322"/>
      <c r="AC889" s="322"/>
      <c r="AD889" s="322"/>
      <c r="AE889" s="322"/>
      <c r="AF889" s="322"/>
      <c r="AG889" s="322"/>
      <c r="AH889" s="322"/>
      <c r="AI889" s="322"/>
      <c r="AJ889" s="322"/>
      <c r="AK889" s="322"/>
      <c r="AL889" s="322"/>
      <c r="AM889" s="322"/>
      <c r="AN889" s="322"/>
      <c r="AO889" s="322"/>
      <c r="AP889" s="322"/>
      <c r="AQ889" s="322"/>
      <c r="AR889" s="322"/>
      <c r="AS889" s="322"/>
      <c r="AT889" s="322"/>
      <c r="AU889" s="322"/>
      <c r="AV889" s="322"/>
      <c r="AW889" s="322"/>
      <c r="AX889" s="322"/>
      <c r="AY889" s="322"/>
      <c r="AZ889" s="322"/>
      <c r="BA889" s="322"/>
      <c r="BB889" s="322"/>
      <c r="BC889" s="322"/>
      <c r="BD889" s="322"/>
      <c r="BE889" s="322"/>
      <c r="BF889" s="322"/>
      <c r="BG889" s="322"/>
      <c r="BH889" s="322"/>
      <c r="BI889" s="322"/>
      <c r="BJ889" s="322"/>
      <c r="BK889" s="322"/>
      <c r="BL889" s="322"/>
      <c r="BM889" s="322"/>
      <c r="BN889" s="322"/>
      <c r="BO889" s="322"/>
      <c r="BP889" s="322"/>
      <c r="BQ889" s="322"/>
      <c r="BR889" s="322"/>
      <c r="BS889" s="322"/>
      <c r="BT889" s="322"/>
      <c r="BU889" s="322"/>
      <c r="BV889" s="322"/>
      <c r="BW889" s="322"/>
      <c r="BX889" s="322"/>
      <c r="BY889" s="322"/>
      <c r="BZ889" s="322"/>
    </row>
    <row r="890" spans="1:78" ht="15" customHeight="1" x14ac:dyDescent="0.2">
      <c r="A890" s="313"/>
      <c r="H890" s="322"/>
      <c r="I890" s="322"/>
      <c r="J890" s="322"/>
      <c r="K890" s="322"/>
      <c r="L890" s="322"/>
      <c r="M890" s="322"/>
      <c r="N890" s="322"/>
      <c r="O890" s="322"/>
      <c r="P890" s="322"/>
      <c r="Q890" s="322"/>
      <c r="R890" s="322"/>
      <c r="S890" s="322"/>
      <c r="T890" s="322"/>
      <c r="U890" s="322"/>
      <c r="V890" s="322"/>
      <c r="W890" s="322"/>
      <c r="X890" s="322"/>
      <c r="Y890" s="322"/>
      <c r="Z890" s="322"/>
      <c r="AA890" s="322"/>
      <c r="AB890" s="322"/>
      <c r="AC890" s="322"/>
      <c r="AD890" s="322"/>
      <c r="AE890" s="322"/>
      <c r="AF890" s="322"/>
      <c r="AG890" s="322"/>
      <c r="AH890" s="322"/>
      <c r="AI890" s="322"/>
      <c r="AJ890" s="322"/>
      <c r="AK890" s="322"/>
      <c r="AL890" s="322"/>
      <c r="AM890" s="322"/>
      <c r="AN890" s="322"/>
      <c r="AO890" s="322"/>
      <c r="AP890" s="322"/>
      <c r="AQ890" s="322"/>
      <c r="AR890" s="322"/>
      <c r="AS890" s="322"/>
      <c r="AT890" s="322"/>
      <c r="AU890" s="322"/>
      <c r="AV890" s="322"/>
      <c r="AW890" s="322"/>
      <c r="AX890" s="322"/>
      <c r="AY890" s="322"/>
      <c r="AZ890" s="322"/>
      <c r="BA890" s="322"/>
      <c r="BB890" s="322"/>
      <c r="BC890" s="322"/>
      <c r="BD890" s="322"/>
      <c r="BE890" s="322"/>
      <c r="BF890" s="322"/>
      <c r="BG890" s="322"/>
      <c r="BH890" s="322"/>
      <c r="BI890" s="322"/>
      <c r="BJ890" s="322"/>
      <c r="BK890" s="322"/>
      <c r="BL890" s="322"/>
      <c r="BM890" s="322"/>
      <c r="BN890" s="322"/>
      <c r="BO890" s="322"/>
      <c r="BP890" s="322"/>
      <c r="BQ890" s="322"/>
      <c r="BR890" s="322"/>
      <c r="BS890" s="322"/>
      <c r="BT890" s="322"/>
      <c r="BU890" s="322"/>
      <c r="BV890" s="322"/>
      <c r="BW890" s="322"/>
      <c r="BX890" s="322"/>
      <c r="BY890" s="322"/>
      <c r="BZ890" s="322"/>
    </row>
    <row r="891" spans="1:78" ht="15" customHeight="1" x14ac:dyDescent="0.2">
      <c r="A891" s="313" t="s">
        <v>1596</v>
      </c>
      <c r="B891" s="313">
        <v>219</v>
      </c>
      <c r="E891" s="316" t="s">
        <v>887</v>
      </c>
      <c r="H891" s="322"/>
      <c r="I891" s="322"/>
      <c r="J891" s="322"/>
      <c r="K891" s="322"/>
      <c r="L891" s="322"/>
      <c r="M891" s="322"/>
      <c r="N891" s="322"/>
      <c r="O891" s="322"/>
      <c r="P891" s="322"/>
      <c r="Q891" s="322"/>
      <c r="R891" s="322"/>
      <c r="S891" s="322"/>
      <c r="T891" s="322"/>
      <c r="U891" s="322"/>
      <c r="V891" s="322"/>
      <c r="W891" s="322"/>
      <c r="X891" s="322"/>
      <c r="Y891" s="322"/>
      <c r="Z891" s="322"/>
      <c r="AA891" s="322"/>
      <c r="AB891" s="322"/>
      <c r="AC891" s="322"/>
      <c r="AD891" s="322"/>
      <c r="AE891" s="322"/>
      <c r="AF891" s="322"/>
      <c r="AG891" s="322"/>
      <c r="AH891" s="322"/>
      <c r="AI891" s="322"/>
      <c r="AJ891" s="322"/>
      <c r="AK891" s="322"/>
      <c r="AL891" s="322"/>
      <c r="AM891" s="322"/>
      <c r="AN891" s="322"/>
      <c r="AO891" s="322"/>
      <c r="AP891" s="322"/>
      <c r="AQ891" s="322"/>
      <c r="AR891" s="322"/>
      <c r="AS891" s="322"/>
      <c r="AT891" s="322"/>
      <c r="AU891" s="322"/>
      <c r="AV891" s="322"/>
      <c r="AW891" s="322"/>
      <c r="AX891" s="322"/>
      <c r="AY891" s="322"/>
      <c r="AZ891" s="322"/>
      <c r="BA891" s="322"/>
      <c r="BB891" s="322"/>
      <c r="BC891" s="322"/>
      <c r="BD891" s="322"/>
      <c r="BE891" s="322"/>
      <c r="BF891" s="322"/>
      <c r="BG891" s="322"/>
      <c r="BH891" s="322"/>
      <c r="BI891" s="322"/>
      <c r="BJ891" s="322"/>
      <c r="BK891" s="322"/>
      <c r="BL891" s="322"/>
      <c r="BM891" s="322"/>
      <c r="BN891" s="322"/>
      <c r="BO891" s="322"/>
      <c r="BP891" s="322"/>
      <c r="BQ891" s="322"/>
      <c r="BR891" s="322"/>
      <c r="BS891" s="322"/>
      <c r="BT891" s="322"/>
      <c r="BU891" s="322"/>
      <c r="BV891" s="322"/>
      <c r="BW891" s="322"/>
      <c r="BX891" s="322"/>
      <c r="BY891" s="322"/>
      <c r="BZ891" s="322"/>
    </row>
    <row r="892" spans="1:78" ht="15" customHeight="1" x14ac:dyDescent="0.2">
      <c r="A892" s="313" t="s">
        <v>1597</v>
      </c>
      <c r="B892" s="313">
        <v>219001</v>
      </c>
      <c r="E892" s="316" t="s">
        <v>888</v>
      </c>
      <c r="H892" s="322"/>
      <c r="I892" s="322"/>
      <c r="J892" s="322"/>
      <c r="K892" s="322"/>
      <c r="L892" s="322"/>
      <c r="M892" s="322"/>
      <c r="N892" s="322"/>
      <c r="O892" s="322"/>
      <c r="P892" s="322"/>
      <c r="Q892" s="322"/>
      <c r="R892" s="322"/>
      <c r="S892" s="322"/>
      <c r="T892" s="322"/>
      <c r="U892" s="322"/>
      <c r="V892" s="322"/>
      <c r="W892" s="322"/>
      <c r="X892" s="322"/>
      <c r="Y892" s="322"/>
      <c r="Z892" s="322"/>
      <c r="AA892" s="322"/>
      <c r="AB892" s="322"/>
      <c r="AC892" s="322"/>
      <c r="AD892" s="322"/>
      <c r="AE892" s="322"/>
      <c r="AF892" s="322"/>
      <c r="AG892" s="322"/>
      <c r="AH892" s="322"/>
      <c r="AI892" s="322"/>
      <c r="AJ892" s="322"/>
      <c r="AK892" s="322"/>
      <c r="AL892" s="322"/>
      <c r="AM892" s="322"/>
      <c r="AN892" s="322"/>
      <c r="AO892" s="322"/>
      <c r="AP892" s="322"/>
      <c r="AQ892" s="322"/>
      <c r="AR892" s="322"/>
      <c r="AS892" s="322"/>
      <c r="AT892" s="322"/>
      <c r="AU892" s="322"/>
      <c r="AV892" s="322"/>
      <c r="AW892" s="322"/>
      <c r="AX892" s="322"/>
      <c r="AY892" s="322"/>
      <c r="AZ892" s="322"/>
      <c r="BA892" s="322"/>
      <c r="BB892" s="322"/>
      <c r="BC892" s="322"/>
      <c r="BD892" s="322"/>
      <c r="BE892" s="322"/>
      <c r="BF892" s="322"/>
      <c r="BG892" s="322"/>
      <c r="BH892" s="322"/>
      <c r="BI892" s="322"/>
      <c r="BJ892" s="322"/>
      <c r="BK892" s="322"/>
      <c r="BL892" s="322"/>
      <c r="BM892" s="322"/>
      <c r="BN892" s="322"/>
      <c r="BO892" s="322"/>
      <c r="BP892" s="322"/>
      <c r="BQ892" s="322"/>
      <c r="BR892" s="322"/>
      <c r="BS892" s="322"/>
      <c r="BT892" s="322"/>
      <c r="BU892" s="322"/>
      <c r="BV892" s="322"/>
      <c r="BW892" s="322"/>
      <c r="BX892" s="322"/>
      <c r="BY892" s="322"/>
      <c r="BZ892" s="322"/>
    </row>
    <row r="893" spans="1:78" ht="15" customHeight="1" x14ac:dyDescent="0.2">
      <c r="A893" s="313" t="s">
        <v>1598</v>
      </c>
      <c r="B893" s="313">
        <v>219002</v>
      </c>
      <c r="E893" s="316" t="s">
        <v>889</v>
      </c>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322"/>
      <c r="AE893" s="322"/>
      <c r="AF893" s="322"/>
      <c r="AG893" s="322"/>
      <c r="AH893" s="322"/>
      <c r="AI893" s="322"/>
      <c r="AJ893" s="322"/>
      <c r="AK893" s="322"/>
      <c r="AL893" s="322"/>
      <c r="AM893" s="322"/>
      <c r="AN893" s="322"/>
      <c r="AO893" s="322"/>
      <c r="AP893" s="322"/>
      <c r="AQ893" s="322"/>
      <c r="AR893" s="322"/>
      <c r="AS893" s="322"/>
      <c r="AT893" s="322"/>
      <c r="AU893" s="322"/>
      <c r="AV893" s="322"/>
      <c r="AW893" s="322"/>
      <c r="AX893" s="322"/>
      <c r="AY893" s="322"/>
      <c r="AZ893" s="322"/>
      <c r="BA893" s="322"/>
      <c r="BB893" s="322"/>
      <c r="BC893" s="322"/>
      <c r="BD893" s="322"/>
      <c r="BE893" s="322"/>
      <c r="BF893" s="322"/>
      <c r="BG893" s="322"/>
      <c r="BH893" s="322"/>
      <c r="BI893" s="322"/>
      <c r="BJ893" s="322"/>
      <c r="BK893" s="322"/>
      <c r="BL893" s="322"/>
      <c r="BM893" s="322"/>
      <c r="BN893" s="322"/>
      <c r="BO893" s="322"/>
      <c r="BP893" s="322"/>
      <c r="BQ893" s="322"/>
      <c r="BR893" s="322"/>
      <c r="BS893" s="322"/>
      <c r="BT893" s="322"/>
      <c r="BU893" s="322"/>
      <c r="BV893" s="322"/>
      <c r="BW893" s="322"/>
      <c r="BX893" s="322"/>
      <c r="BY893" s="322"/>
      <c r="BZ893" s="322"/>
    </row>
    <row r="894" spans="1:78" ht="15" customHeight="1" x14ac:dyDescent="0.2">
      <c r="A894" s="313" t="s">
        <v>1599</v>
      </c>
      <c r="B894" s="313">
        <v>219003</v>
      </c>
      <c r="E894" s="316" t="s">
        <v>890</v>
      </c>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322"/>
      <c r="AE894" s="322"/>
      <c r="AF894" s="322"/>
      <c r="AG894" s="322"/>
      <c r="AH894" s="322"/>
      <c r="AI894" s="322"/>
      <c r="AJ894" s="322"/>
      <c r="AK894" s="322"/>
      <c r="AL894" s="322"/>
      <c r="AM894" s="322"/>
      <c r="AN894" s="322"/>
      <c r="AO894" s="322"/>
      <c r="AP894" s="322"/>
      <c r="AQ894" s="322"/>
      <c r="AR894" s="322"/>
      <c r="AS894" s="322"/>
      <c r="AT894" s="322"/>
      <c r="AU894" s="322"/>
      <c r="AV894" s="322"/>
      <c r="AW894" s="322"/>
      <c r="AX894" s="322"/>
      <c r="AY894" s="322"/>
      <c r="AZ894" s="322"/>
      <c r="BA894" s="322"/>
      <c r="BB894" s="322"/>
      <c r="BC894" s="322"/>
      <c r="BD894" s="322"/>
      <c r="BE894" s="322"/>
      <c r="BF894" s="322"/>
      <c r="BG894" s="322"/>
      <c r="BH894" s="322"/>
      <c r="BI894" s="322"/>
      <c r="BJ894" s="322"/>
      <c r="BK894" s="322"/>
      <c r="BL894" s="322"/>
      <c r="BM894" s="322"/>
      <c r="BN894" s="322"/>
      <c r="BO894" s="322"/>
      <c r="BP894" s="322"/>
      <c r="BQ894" s="322"/>
      <c r="BR894" s="322"/>
      <c r="BS894" s="322"/>
      <c r="BT894" s="322"/>
      <c r="BU894" s="322"/>
      <c r="BV894" s="322"/>
      <c r="BW894" s="322"/>
      <c r="BX894" s="322"/>
      <c r="BY894" s="322"/>
      <c r="BZ894" s="322"/>
    </row>
    <row r="895" spans="1:78" ht="15" customHeight="1" x14ac:dyDescent="0.2">
      <c r="A895" s="313" t="s">
        <v>1600</v>
      </c>
      <c r="B895" s="313">
        <v>219004</v>
      </c>
      <c r="E895" s="316" t="s">
        <v>891</v>
      </c>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322"/>
      <c r="AF895" s="322"/>
      <c r="AG895" s="322"/>
      <c r="AH895" s="322"/>
      <c r="AI895" s="322"/>
      <c r="AJ895" s="322"/>
      <c r="AK895" s="322"/>
      <c r="AL895" s="322"/>
      <c r="AM895" s="322"/>
      <c r="AN895" s="322"/>
      <c r="AO895" s="322"/>
      <c r="AP895" s="322"/>
      <c r="AQ895" s="322"/>
      <c r="AR895" s="322"/>
      <c r="AS895" s="322"/>
      <c r="AT895" s="322"/>
      <c r="AU895" s="322"/>
      <c r="AV895" s="322"/>
      <c r="AW895" s="322"/>
      <c r="AX895" s="322"/>
      <c r="AY895" s="322"/>
      <c r="AZ895" s="322"/>
      <c r="BA895" s="322"/>
      <c r="BB895" s="322"/>
      <c r="BC895" s="322"/>
      <c r="BD895" s="322"/>
      <c r="BE895" s="322"/>
      <c r="BF895" s="322"/>
      <c r="BG895" s="322"/>
      <c r="BH895" s="322"/>
      <c r="BI895" s="322"/>
      <c r="BJ895" s="322"/>
      <c r="BK895" s="322"/>
      <c r="BL895" s="322"/>
      <c r="BM895" s="322"/>
      <c r="BN895" s="322"/>
      <c r="BO895" s="322"/>
      <c r="BP895" s="322"/>
      <c r="BQ895" s="322"/>
      <c r="BR895" s="322"/>
      <c r="BS895" s="322"/>
      <c r="BT895" s="322"/>
      <c r="BU895" s="322"/>
      <c r="BV895" s="322"/>
      <c r="BW895" s="322"/>
      <c r="BX895" s="322"/>
      <c r="BY895" s="322"/>
      <c r="BZ895" s="322"/>
    </row>
    <row r="896" spans="1:78" ht="15" customHeight="1" x14ac:dyDescent="0.2">
      <c r="A896" s="313" t="s">
        <v>1601</v>
      </c>
      <c r="B896" s="313">
        <v>219005</v>
      </c>
      <c r="E896" s="316" t="s">
        <v>892</v>
      </c>
      <c r="H896" s="322"/>
      <c r="I896" s="322"/>
      <c r="J896" s="322"/>
      <c r="K896" s="322"/>
      <c r="L896" s="322"/>
      <c r="M896" s="322"/>
      <c r="N896" s="322"/>
      <c r="O896" s="322"/>
      <c r="P896" s="322"/>
      <c r="Q896" s="322"/>
      <c r="R896" s="322"/>
      <c r="S896" s="322"/>
      <c r="T896" s="322"/>
      <c r="U896" s="322"/>
      <c r="V896" s="322"/>
      <c r="W896" s="322"/>
      <c r="X896" s="322"/>
      <c r="Y896" s="322"/>
      <c r="Z896" s="322"/>
      <c r="AA896" s="322"/>
      <c r="AB896" s="322"/>
      <c r="AC896" s="322"/>
      <c r="AD896" s="322"/>
      <c r="AE896" s="322"/>
      <c r="AF896" s="322"/>
      <c r="AG896" s="322"/>
      <c r="AH896" s="322"/>
      <c r="AI896" s="322"/>
      <c r="AJ896" s="322"/>
      <c r="AK896" s="322"/>
      <c r="AL896" s="322"/>
      <c r="AM896" s="322"/>
      <c r="AN896" s="322"/>
      <c r="AO896" s="322"/>
      <c r="AP896" s="322"/>
      <c r="AQ896" s="322"/>
      <c r="AR896" s="322"/>
      <c r="AS896" s="322"/>
      <c r="AT896" s="322"/>
      <c r="AU896" s="322"/>
      <c r="AV896" s="322"/>
      <c r="AW896" s="322"/>
      <c r="AX896" s="322"/>
      <c r="AY896" s="322"/>
      <c r="AZ896" s="322"/>
      <c r="BA896" s="322"/>
      <c r="BB896" s="322"/>
      <c r="BC896" s="322"/>
      <c r="BD896" s="322"/>
      <c r="BE896" s="322"/>
      <c r="BF896" s="322"/>
      <c r="BG896" s="322"/>
      <c r="BH896" s="322"/>
      <c r="BI896" s="322"/>
      <c r="BJ896" s="322"/>
      <c r="BK896" s="322"/>
      <c r="BL896" s="322"/>
      <c r="BM896" s="322"/>
      <c r="BN896" s="322"/>
      <c r="BO896" s="322"/>
      <c r="BP896" s="322"/>
      <c r="BQ896" s="322"/>
      <c r="BR896" s="322"/>
      <c r="BS896" s="322"/>
      <c r="BT896" s="322"/>
      <c r="BU896" s="322"/>
      <c r="BV896" s="322"/>
      <c r="BW896" s="322"/>
      <c r="BX896" s="322"/>
      <c r="BY896" s="322"/>
      <c r="BZ896" s="322"/>
    </row>
    <row r="897" spans="1:78" ht="15" customHeight="1" x14ac:dyDescent="0.2">
      <c r="A897" s="313"/>
      <c r="H897" s="322"/>
      <c r="I897" s="322"/>
      <c r="J897" s="322"/>
      <c r="K897" s="322"/>
      <c r="L897" s="322"/>
      <c r="M897" s="322"/>
      <c r="N897" s="322"/>
      <c r="O897" s="322"/>
      <c r="P897" s="322"/>
      <c r="Q897" s="322"/>
      <c r="R897" s="322"/>
      <c r="S897" s="322"/>
      <c r="T897" s="322"/>
      <c r="U897" s="322"/>
      <c r="V897" s="322"/>
      <c r="W897" s="322"/>
      <c r="X897" s="322"/>
      <c r="Y897" s="322"/>
      <c r="Z897" s="322"/>
      <c r="AA897" s="322"/>
      <c r="AB897" s="322"/>
      <c r="AC897" s="322"/>
      <c r="AD897" s="322"/>
      <c r="AE897" s="322"/>
      <c r="AF897" s="322"/>
      <c r="AG897" s="322"/>
      <c r="AH897" s="322"/>
      <c r="AI897" s="322"/>
      <c r="AJ897" s="322"/>
      <c r="AK897" s="322"/>
      <c r="AL897" s="322"/>
      <c r="AM897" s="322"/>
      <c r="AN897" s="322"/>
      <c r="AO897" s="322"/>
      <c r="AP897" s="322"/>
      <c r="AQ897" s="322"/>
      <c r="AR897" s="322"/>
      <c r="AS897" s="322"/>
      <c r="AT897" s="322"/>
      <c r="AU897" s="322"/>
      <c r="AV897" s="322"/>
      <c r="AW897" s="322"/>
      <c r="AX897" s="322"/>
      <c r="AY897" s="322"/>
      <c r="AZ897" s="322"/>
      <c r="BA897" s="322"/>
      <c r="BB897" s="322"/>
      <c r="BC897" s="322"/>
      <c r="BD897" s="322"/>
      <c r="BE897" s="322"/>
      <c r="BF897" s="322"/>
      <c r="BG897" s="322"/>
      <c r="BH897" s="322"/>
      <c r="BI897" s="322"/>
      <c r="BJ897" s="322"/>
      <c r="BK897" s="322"/>
      <c r="BL897" s="322"/>
      <c r="BM897" s="322"/>
      <c r="BN897" s="322"/>
      <c r="BO897" s="322"/>
      <c r="BP897" s="322"/>
      <c r="BQ897" s="322"/>
      <c r="BR897" s="322"/>
      <c r="BS897" s="322"/>
      <c r="BT897" s="322"/>
      <c r="BU897" s="322"/>
      <c r="BV897" s="322"/>
      <c r="BW897" s="322"/>
      <c r="BX897" s="322"/>
      <c r="BY897" s="322"/>
      <c r="BZ897" s="322"/>
    </row>
    <row r="898" spans="1:78" ht="15" customHeight="1" x14ac:dyDescent="0.2">
      <c r="A898" s="313" t="s">
        <v>1602</v>
      </c>
      <c r="B898" s="313">
        <v>220</v>
      </c>
      <c r="E898" s="316" t="s">
        <v>893</v>
      </c>
      <c r="H898" s="322"/>
      <c r="I898" s="322"/>
      <c r="J898" s="322"/>
      <c r="K898" s="322"/>
      <c r="L898" s="322"/>
      <c r="M898" s="322"/>
      <c r="N898" s="322"/>
      <c r="O898" s="322"/>
      <c r="P898" s="322"/>
      <c r="Q898" s="322"/>
      <c r="R898" s="322"/>
      <c r="S898" s="322"/>
      <c r="T898" s="322"/>
      <c r="U898" s="322"/>
      <c r="V898" s="322"/>
      <c r="W898" s="322"/>
      <c r="X898" s="322"/>
      <c r="Y898" s="322"/>
      <c r="Z898" s="322"/>
      <c r="AA898" s="322"/>
      <c r="AB898" s="322"/>
      <c r="AC898" s="322"/>
      <c r="AD898" s="322"/>
      <c r="AE898" s="322"/>
      <c r="AF898" s="322"/>
      <c r="AG898" s="322"/>
      <c r="AH898" s="322"/>
      <c r="AI898" s="322"/>
      <c r="AJ898" s="322"/>
      <c r="AK898" s="322"/>
      <c r="AL898" s="322"/>
      <c r="AM898" s="322"/>
      <c r="AN898" s="322"/>
      <c r="AO898" s="322"/>
      <c r="AP898" s="322"/>
      <c r="AQ898" s="322"/>
      <c r="AR898" s="322"/>
      <c r="AS898" s="322"/>
      <c r="AT898" s="322"/>
      <c r="AU898" s="322"/>
      <c r="AV898" s="322"/>
      <c r="AW898" s="322"/>
      <c r="AX898" s="322"/>
      <c r="AY898" s="322"/>
      <c r="AZ898" s="322"/>
      <c r="BA898" s="322"/>
      <c r="BB898" s="322"/>
      <c r="BC898" s="322"/>
      <c r="BD898" s="322"/>
      <c r="BE898" s="322"/>
      <c r="BF898" s="322"/>
      <c r="BG898" s="322"/>
      <c r="BH898" s="322"/>
      <c r="BI898" s="322"/>
      <c r="BJ898" s="322"/>
      <c r="BK898" s="322"/>
      <c r="BL898" s="322"/>
      <c r="BM898" s="322"/>
      <c r="BN898" s="322"/>
      <c r="BO898" s="322"/>
      <c r="BP898" s="322"/>
      <c r="BQ898" s="322"/>
      <c r="BR898" s="322"/>
      <c r="BS898" s="322"/>
      <c r="BT898" s="322"/>
      <c r="BU898" s="322"/>
      <c r="BV898" s="322"/>
      <c r="BW898" s="322"/>
      <c r="BX898" s="322"/>
      <c r="BY898" s="322"/>
      <c r="BZ898" s="322"/>
    </row>
    <row r="899" spans="1:78" s="326" customFormat="1" ht="15" customHeight="1" x14ac:dyDescent="0.2">
      <c r="A899" s="324" t="s">
        <v>1603</v>
      </c>
      <c r="B899" s="324">
        <v>220001</v>
      </c>
      <c r="D899" s="324"/>
      <c r="E899" s="326" t="s">
        <v>647</v>
      </c>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c r="AH899" s="327"/>
      <c r="AI899" s="327"/>
      <c r="AJ899" s="327"/>
      <c r="AK899" s="327"/>
      <c r="AL899" s="327"/>
      <c r="AM899" s="327"/>
      <c r="AN899" s="327"/>
      <c r="AO899" s="327"/>
      <c r="AP899" s="327"/>
      <c r="AQ899" s="327"/>
      <c r="AR899" s="327"/>
      <c r="AS899" s="327"/>
      <c r="AT899" s="327"/>
      <c r="AU899" s="327"/>
      <c r="AV899" s="327"/>
      <c r="AW899" s="327"/>
      <c r="AX899" s="327"/>
      <c r="AY899" s="327"/>
      <c r="AZ899" s="327"/>
      <c r="BA899" s="327"/>
      <c r="BB899" s="327"/>
      <c r="BC899" s="327"/>
      <c r="BD899" s="327"/>
      <c r="BE899" s="327"/>
      <c r="BF899" s="327"/>
      <c r="BG899" s="327"/>
      <c r="BH899" s="327"/>
      <c r="BI899" s="327"/>
      <c r="BJ899" s="327"/>
      <c r="BK899" s="327"/>
      <c r="BL899" s="327"/>
      <c r="BM899" s="327"/>
      <c r="BN899" s="327"/>
      <c r="BO899" s="327"/>
      <c r="BP899" s="327"/>
      <c r="BQ899" s="327"/>
      <c r="BR899" s="327"/>
      <c r="BS899" s="327"/>
      <c r="BT899" s="327"/>
      <c r="BU899" s="327"/>
      <c r="BV899" s="327"/>
      <c r="BW899" s="327"/>
      <c r="BX899" s="327"/>
      <c r="BY899" s="327"/>
      <c r="BZ899" s="327"/>
    </row>
    <row r="900" spans="1:78" s="326" customFormat="1" ht="15" customHeight="1" x14ac:dyDescent="0.2">
      <c r="A900" s="324" t="s">
        <v>1604</v>
      </c>
      <c r="B900" s="324">
        <v>220002</v>
      </c>
      <c r="D900" s="324"/>
      <c r="E900" s="326" t="s">
        <v>648</v>
      </c>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c r="AH900" s="327"/>
      <c r="AI900" s="327"/>
      <c r="AJ900" s="327"/>
      <c r="AK900" s="327"/>
      <c r="AL900" s="327"/>
      <c r="AM900" s="327"/>
      <c r="AN900" s="327"/>
      <c r="AO900" s="327"/>
      <c r="AP900" s="327"/>
      <c r="AQ900" s="327"/>
      <c r="AR900" s="327"/>
      <c r="AS900" s="327"/>
      <c r="AT900" s="327"/>
      <c r="AU900" s="327"/>
      <c r="AV900" s="327"/>
      <c r="AW900" s="327"/>
      <c r="AX900" s="327"/>
      <c r="AY900" s="327"/>
      <c r="AZ900" s="327"/>
      <c r="BA900" s="327"/>
      <c r="BB900" s="327"/>
      <c r="BC900" s="327"/>
      <c r="BD900" s="327"/>
      <c r="BE900" s="327"/>
      <c r="BF900" s="327"/>
      <c r="BG900" s="327"/>
      <c r="BH900" s="327"/>
      <c r="BI900" s="327"/>
      <c r="BJ900" s="327"/>
      <c r="BK900" s="327"/>
      <c r="BL900" s="327"/>
      <c r="BM900" s="327"/>
      <c r="BN900" s="327"/>
      <c r="BO900" s="327"/>
      <c r="BP900" s="327"/>
      <c r="BQ900" s="327"/>
      <c r="BR900" s="327"/>
      <c r="BS900" s="327"/>
      <c r="BT900" s="327"/>
      <c r="BU900" s="327"/>
      <c r="BV900" s="327"/>
      <c r="BW900" s="327"/>
      <c r="BX900" s="327"/>
      <c r="BY900" s="327"/>
      <c r="BZ900" s="327"/>
    </row>
    <row r="901" spans="1:78" s="326" customFormat="1" ht="15" customHeight="1" x14ac:dyDescent="0.2">
      <c r="A901" s="324" t="s">
        <v>1605</v>
      </c>
      <c r="B901" s="324">
        <v>220003</v>
      </c>
      <c r="D901" s="324"/>
      <c r="E901" s="326" t="s">
        <v>649</v>
      </c>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c r="AH901" s="327"/>
      <c r="AI901" s="327"/>
      <c r="AJ901" s="327"/>
      <c r="AK901" s="327"/>
      <c r="AL901" s="327"/>
      <c r="AM901" s="327"/>
      <c r="AN901" s="327"/>
      <c r="AO901" s="327"/>
      <c r="AP901" s="327"/>
      <c r="AQ901" s="327"/>
      <c r="AR901" s="327"/>
      <c r="AS901" s="327"/>
      <c r="AT901" s="327"/>
      <c r="AU901" s="327"/>
      <c r="AV901" s="327"/>
      <c r="AW901" s="327"/>
      <c r="AX901" s="327"/>
      <c r="AY901" s="327"/>
      <c r="AZ901" s="327"/>
      <c r="BA901" s="327"/>
      <c r="BB901" s="327"/>
      <c r="BC901" s="327"/>
      <c r="BD901" s="327"/>
      <c r="BE901" s="327"/>
      <c r="BF901" s="327"/>
      <c r="BG901" s="327"/>
      <c r="BH901" s="327"/>
      <c r="BI901" s="327"/>
      <c r="BJ901" s="327"/>
      <c r="BK901" s="327"/>
      <c r="BL901" s="327"/>
      <c r="BM901" s="327"/>
      <c r="BN901" s="327"/>
      <c r="BO901" s="327"/>
      <c r="BP901" s="327"/>
      <c r="BQ901" s="327"/>
      <c r="BR901" s="327"/>
      <c r="BS901" s="327"/>
      <c r="BT901" s="327"/>
      <c r="BU901" s="327"/>
      <c r="BV901" s="327"/>
      <c r="BW901" s="327"/>
      <c r="BX901" s="327"/>
      <c r="BY901" s="327"/>
      <c r="BZ901" s="327"/>
    </row>
    <row r="902" spans="1:78" ht="15" customHeight="1" x14ac:dyDescent="0.2">
      <c r="A902" s="313" t="s">
        <v>1606</v>
      </c>
      <c r="B902" s="313">
        <v>220004</v>
      </c>
      <c r="E902" s="316" t="s">
        <v>650</v>
      </c>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2"/>
      <c r="AD902" s="322"/>
      <c r="AE902" s="322"/>
      <c r="AF902" s="322"/>
      <c r="AG902" s="322"/>
      <c r="AH902" s="322"/>
      <c r="AI902" s="322"/>
      <c r="AJ902" s="322"/>
      <c r="AK902" s="322"/>
      <c r="AL902" s="322"/>
      <c r="AM902" s="322"/>
      <c r="AN902" s="322"/>
      <c r="AO902" s="322"/>
      <c r="AP902" s="322"/>
      <c r="AQ902" s="322"/>
      <c r="AR902" s="322"/>
      <c r="AS902" s="322"/>
      <c r="AT902" s="322"/>
      <c r="AU902" s="322"/>
      <c r="AV902" s="322"/>
      <c r="AW902" s="322"/>
      <c r="AX902" s="322"/>
      <c r="AY902" s="322"/>
      <c r="AZ902" s="322"/>
      <c r="BA902" s="322"/>
      <c r="BB902" s="322"/>
      <c r="BC902" s="322"/>
      <c r="BD902" s="322"/>
      <c r="BE902" s="322"/>
      <c r="BF902" s="322"/>
      <c r="BG902" s="322"/>
      <c r="BH902" s="322"/>
      <c r="BI902" s="322"/>
      <c r="BJ902" s="322"/>
      <c r="BK902" s="322"/>
      <c r="BL902" s="322"/>
      <c r="BM902" s="322"/>
      <c r="BN902" s="322"/>
      <c r="BO902" s="322"/>
      <c r="BP902" s="322"/>
      <c r="BQ902" s="322"/>
      <c r="BR902" s="322"/>
      <c r="BS902" s="322"/>
      <c r="BT902" s="322"/>
      <c r="BU902" s="322"/>
      <c r="BV902" s="322"/>
      <c r="BW902" s="322"/>
      <c r="BX902" s="322"/>
      <c r="BY902" s="322"/>
      <c r="BZ902" s="322"/>
    </row>
    <row r="903" spans="1:78" ht="15" customHeight="1" x14ac:dyDescent="0.2">
      <c r="A903" s="313" t="s">
        <v>1607</v>
      </c>
      <c r="B903" s="313">
        <v>220005</v>
      </c>
      <c r="E903" s="316" t="s">
        <v>651</v>
      </c>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2"/>
      <c r="AD903" s="322"/>
      <c r="AE903" s="322"/>
      <c r="AF903" s="322"/>
      <c r="AG903" s="322"/>
      <c r="AH903" s="322"/>
      <c r="AI903" s="322"/>
      <c r="AJ903" s="322"/>
      <c r="AK903" s="322"/>
      <c r="AL903" s="322"/>
      <c r="AM903" s="322"/>
      <c r="AN903" s="322"/>
      <c r="AO903" s="322"/>
      <c r="AP903" s="322"/>
      <c r="AQ903" s="322"/>
      <c r="AR903" s="322"/>
      <c r="AS903" s="322"/>
      <c r="AT903" s="322"/>
      <c r="AU903" s="322"/>
      <c r="AV903" s="322"/>
      <c r="AW903" s="322"/>
      <c r="AX903" s="322"/>
      <c r="AY903" s="322"/>
      <c r="AZ903" s="322"/>
      <c r="BA903" s="322"/>
      <c r="BB903" s="322"/>
      <c r="BC903" s="322"/>
      <c r="BD903" s="322"/>
      <c r="BE903" s="322"/>
      <c r="BF903" s="322"/>
      <c r="BG903" s="322"/>
      <c r="BH903" s="322"/>
      <c r="BI903" s="322"/>
      <c r="BJ903" s="322"/>
      <c r="BK903" s="322"/>
      <c r="BL903" s="322"/>
      <c r="BM903" s="322"/>
      <c r="BN903" s="322"/>
      <c r="BO903" s="322"/>
      <c r="BP903" s="322"/>
      <c r="BQ903" s="322"/>
      <c r="BR903" s="322"/>
      <c r="BS903" s="322"/>
      <c r="BT903" s="322"/>
      <c r="BU903" s="322"/>
      <c r="BV903" s="322"/>
      <c r="BW903" s="322"/>
      <c r="BX903" s="322"/>
      <c r="BY903" s="322"/>
      <c r="BZ903" s="322"/>
    </row>
    <row r="904" spans="1:78" ht="15" customHeight="1" x14ac:dyDescent="0.2">
      <c r="A904" s="313" t="s">
        <v>1608</v>
      </c>
      <c r="B904" s="313">
        <v>220006</v>
      </c>
      <c r="E904" s="316" t="s">
        <v>652</v>
      </c>
      <c r="H904" s="322"/>
      <c r="I904" s="322"/>
      <c r="J904" s="322"/>
      <c r="K904" s="322"/>
      <c r="L904" s="322"/>
      <c r="M904" s="322"/>
      <c r="N904" s="322"/>
      <c r="O904" s="322"/>
      <c r="P904" s="322"/>
      <c r="Q904" s="322"/>
      <c r="R904" s="322"/>
      <c r="S904" s="322"/>
      <c r="T904" s="322"/>
      <c r="U904" s="322"/>
      <c r="V904" s="322"/>
      <c r="W904" s="322"/>
      <c r="X904" s="322"/>
      <c r="Y904" s="322"/>
      <c r="Z904" s="322"/>
      <c r="AA904" s="322"/>
      <c r="AB904" s="322"/>
      <c r="AC904" s="322"/>
      <c r="AD904" s="322"/>
      <c r="AE904" s="322"/>
      <c r="AF904" s="322"/>
      <c r="AG904" s="322"/>
      <c r="AH904" s="322"/>
      <c r="AI904" s="322"/>
      <c r="AJ904" s="322"/>
      <c r="AK904" s="322"/>
      <c r="AL904" s="322"/>
      <c r="AM904" s="322"/>
      <c r="AN904" s="322"/>
      <c r="AO904" s="322"/>
      <c r="AP904" s="322"/>
      <c r="AQ904" s="322"/>
      <c r="AR904" s="322"/>
      <c r="AS904" s="322"/>
      <c r="AT904" s="322"/>
      <c r="AU904" s="322"/>
      <c r="AV904" s="322"/>
      <c r="AW904" s="322"/>
      <c r="AX904" s="322"/>
      <c r="AY904" s="322"/>
      <c r="AZ904" s="322"/>
      <c r="BA904" s="322"/>
      <c r="BB904" s="322"/>
      <c r="BC904" s="322"/>
      <c r="BD904" s="322"/>
      <c r="BE904" s="322"/>
      <c r="BF904" s="322"/>
      <c r="BG904" s="322"/>
      <c r="BH904" s="322"/>
      <c r="BI904" s="322"/>
      <c r="BJ904" s="322"/>
      <c r="BK904" s="322"/>
      <c r="BL904" s="322"/>
      <c r="BM904" s="322"/>
      <c r="BN904" s="322"/>
      <c r="BO904" s="322"/>
      <c r="BP904" s="322"/>
      <c r="BQ904" s="322"/>
      <c r="BR904" s="322"/>
      <c r="BS904" s="322"/>
      <c r="BT904" s="322"/>
      <c r="BU904" s="322"/>
      <c r="BV904" s="322"/>
      <c r="BW904" s="322"/>
      <c r="BX904" s="322"/>
      <c r="BY904" s="322"/>
      <c r="BZ904" s="322"/>
    </row>
    <row r="905" spans="1:78" ht="15" customHeight="1" x14ac:dyDescent="0.2">
      <c r="A905" s="313"/>
      <c r="H905" s="322"/>
      <c r="I905" s="322"/>
      <c r="J905" s="322"/>
      <c r="K905" s="322"/>
      <c r="L905" s="322"/>
      <c r="M905" s="322"/>
      <c r="N905" s="322"/>
      <c r="O905" s="322"/>
      <c r="P905" s="322"/>
      <c r="Q905" s="322"/>
      <c r="R905" s="322"/>
      <c r="S905" s="322"/>
      <c r="T905" s="322"/>
      <c r="U905" s="322"/>
      <c r="V905" s="322"/>
      <c r="W905" s="322"/>
      <c r="X905" s="322"/>
      <c r="Y905" s="322"/>
      <c r="Z905" s="322"/>
      <c r="AA905" s="322"/>
      <c r="AB905" s="322"/>
      <c r="AC905" s="322"/>
      <c r="AD905" s="322"/>
      <c r="AE905" s="322"/>
      <c r="AF905" s="322"/>
      <c r="AG905" s="322"/>
      <c r="AH905" s="322"/>
      <c r="AI905" s="322"/>
      <c r="AJ905" s="322"/>
      <c r="AK905" s="322"/>
      <c r="AL905" s="322"/>
      <c r="AM905" s="322"/>
      <c r="AN905" s="322"/>
      <c r="AO905" s="322"/>
      <c r="AP905" s="322"/>
      <c r="AQ905" s="322"/>
      <c r="AR905" s="322"/>
      <c r="AS905" s="322"/>
      <c r="AT905" s="322"/>
      <c r="AU905" s="322"/>
      <c r="AV905" s="322"/>
      <c r="AW905" s="322"/>
      <c r="AX905" s="322"/>
      <c r="AY905" s="322"/>
      <c r="AZ905" s="322"/>
      <c r="BA905" s="322"/>
      <c r="BB905" s="322"/>
      <c r="BC905" s="322"/>
      <c r="BD905" s="322"/>
      <c r="BE905" s="322"/>
      <c r="BF905" s="322"/>
      <c r="BG905" s="322"/>
      <c r="BH905" s="322"/>
      <c r="BI905" s="322"/>
      <c r="BJ905" s="322"/>
      <c r="BK905" s="322"/>
      <c r="BL905" s="322"/>
      <c r="BM905" s="322"/>
      <c r="BN905" s="322"/>
      <c r="BO905" s="322"/>
      <c r="BP905" s="322"/>
      <c r="BQ905" s="322"/>
      <c r="BR905" s="322"/>
      <c r="BS905" s="322"/>
      <c r="BT905" s="322"/>
      <c r="BU905" s="322"/>
      <c r="BV905" s="322"/>
      <c r="BW905" s="322"/>
      <c r="BX905" s="322"/>
      <c r="BY905" s="322"/>
      <c r="BZ905" s="322"/>
    </row>
    <row r="906" spans="1:78" ht="15" customHeight="1" x14ac:dyDescent="0.2">
      <c r="A906" s="313" t="s">
        <v>1609</v>
      </c>
      <c r="B906" s="313">
        <v>221</v>
      </c>
      <c r="E906" s="316" t="s">
        <v>894</v>
      </c>
      <c r="H906" s="322"/>
      <c r="I906" s="322"/>
      <c r="J906" s="322"/>
      <c r="K906" s="322"/>
      <c r="L906" s="322"/>
      <c r="M906" s="322"/>
      <c r="N906" s="322"/>
      <c r="O906" s="322"/>
      <c r="P906" s="322"/>
      <c r="Q906" s="322"/>
      <c r="R906" s="322"/>
      <c r="S906" s="322"/>
      <c r="T906" s="322"/>
      <c r="U906" s="322"/>
      <c r="V906" s="322"/>
      <c r="W906" s="322"/>
      <c r="X906" s="322"/>
      <c r="Y906" s="322"/>
      <c r="Z906" s="322"/>
      <c r="AA906" s="322"/>
      <c r="AB906" s="322"/>
      <c r="AC906" s="322"/>
      <c r="AD906" s="322"/>
      <c r="AE906" s="322"/>
      <c r="AF906" s="322"/>
      <c r="AG906" s="322"/>
      <c r="AH906" s="322"/>
      <c r="AI906" s="322"/>
      <c r="AJ906" s="322"/>
      <c r="AK906" s="322"/>
      <c r="AL906" s="322"/>
      <c r="AM906" s="322"/>
      <c r="AN906" s="322"/>
      <c r="AO906" s="322"/>
      <c r="AP906" s="322"/>
      <c r="AQ906" s="322"/>
      <c r="AR906" s="322"/>
      <c r="AS906" s="322"/>
      <c r="AT906" s="322"/>
      <c r="AU906" s="322"/>
      <c r="AV906" s="322"/>
      <c r="AW906" s="322"/>
      <c r="AX906" s="322"/>
      <c r="AY906" s="322"/>
      <c r="AZ906" s="322"/>
      <c r="BA906" s="322"/>
      <c r="BB906" s="322"/>
      <c r="BC906" s="322"/>
      <c r="BD906" s="322"/>
      <c r="BE906" s="322"/>
      <c r="BF906" s="322"/>
      <c r="BG906" s="322"/>
      <c r="BH906" s="322"/>
      <c r="BI906" s="322"/>
      <c r="BJ906" s="322"/>
      <c r="BK906" s="322"/>
      <c r="BL906" s="322"/>
      <c r="BM906" s="322"/>
      <c r="BN906" s="322"/>
      <c r="BO906" s="322"/>
      <c r="BP906" s="322"/>
      <c r="BQ906" s="322"/>
      <c r="BR906" s="322"/>
      <c r="BS906" s="322"/>
      <c r="BT906" s="322"/>
      <c r="BU906" s="322"/>
      <c r="BV906" s="322"/>
      <c r="BW906" s="322"/>
      <c r="BX906" s="322"/>
      <c r="BY906" s="322"/>
      <c r="BZ906" s="322"/>
    </row>
    <row r="907" spans="1:78" ht="15" customHeight="1" x14ac:dyDescent="0.2">
      <c r="A907" s="313" t="s">
        <v>1610</v>
      </c>
      <c r="B907" s="313">
        <v>221001</v>
      </c>
      <c r="E907" s="316" t="s">
        <v>653</v>
      </c>
      <c r="H907" s="322"/>
      <c r="I907" s="322"/>
      <c r="J907" s="322"/>
      <c r="K907" s="322"/>
      <c r="L907" s="322"/>
      <c r="M907" s="322"/>
      <c r="N907" s="322"/>
      <c r="O907" s="322"/>
      <c r="P907" s="322"/>
      <c r="Q907" s="322"/>
      <c r="R907" s="322"/>
      <c r="S907" s="322"/>
      <c r="T907" s="322"/>
      <c r="U907" s="322"/>
      <c r="V907" s="322"/>
      <c r="W907" s="322"/>
      <c r="X907" s="322"/>
      <c r="Y907" s="322"/>
      <c r="Z907" s="322"/>
      <c r="AA907" s="322"/>
      <c r="AB907" s="322"/>
      <c r="AC907" s="322"/>
      <c r="AD907" s="322"/>
      <c r="AE907" s="322"/>
      <c r="AF907" s="322"/>
      <c r="AG907" s="322"/>
      <c r="AH907" s="322"/>
      <c r="AI907" s="322"/>
      <c r="AJ907" s="322"/>
      <c r="AK907" s="322"/>
      <c r="AL907" s="322"/>
      <c r="AM907" s="322"/>
      <c r="AN907" s="322"/>
      <c r="AO907" s="322"/>
      <c r="AP907" s="322"/>
      <c r="AQ907" s="322"/>
      <c r="AR907" s="322"/>
      <c r="AS907" s="322"/>
      <c r="AT907" s="322"/>
      <c r="AU907" s="322"/>
      <c r="AV907" s="322"/>
      <c r="AW907" s="322"/>
      <c r="AX907" s="322"/>
      <c r="AY907" s="322"/>
      <c r="AZ907" s="322"/>
      <c r="BA907" s="322"/>
      <c r="BB907" s="322"/>
      <c r="BC907" s="322"/>
      <c r="BD907" s="322"/>
      <c r="BE907" s="322"/>
      <c r="BF907" s="322"/>
      <c r="BG907" s="322"/>
      <c r="BH907" s="322"/>
      <c r="BI907" s="322"/>
      <c r="BJ907" s="322"/>
      <c r="BK907" s="322"/>
      <c r="BL907" s="322"/>
      <c r="BM907" s="322"/>
      <c r="BN907" s="322"/>
      <c r="BO907" s="322"/>
      <c r="BP907" s="322"/>
      <c r="BQ907" s="322"/>
      <c r="BR907" s="322"/>
      <c r="BS907" s="322"/>
      <c r="BT907" s="322"/>
      <c r="BU907" s="322"/>
      <c r="BV907" s="322"/>
      <c r="BW907" s="322"/>
      <c r="BX907" s="322"/>
      <c r="BY907" s="322"/>
      <c r="BZ907" s="322"/>
    </row>
    <row r="908" spans="1:78" ht="15" customHeight="1" x14ac:dyDescent="0.2">
      <c r="A908" s="313" t="s">
        <v>1611</v>
      </c>
      <c r="B908" s="313">
        <v>221002</v>
      </c>
      <c r="E908" s="316" t="s">
        <v>654</v>
      </c>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322"/>
      <c r="AE908" s="322"/>
      <c r="AF908" s="322"/>
      <c r="AG908" s="322"/>
      <c r="AH908" s="322"/>
      <c r="AI908" s="322"/>
      <c r="AJ908" s="322"/>
      <c r="AK908" s="322"/>
      <c r="AL908" s="322"/>
      <c r="AM908" s="322"/>
      <c r="AN908" s="322"/>
      <c r="AO908" s="322"/>
      <c r="AP908" s="322"/>
      <c r="AQ908" s="322"/>
      <c r="AR908" s="322"/>
      <c r="AS908" s="322"/>
      <c r="AT908" s="322"/>
      <c r="AU908" s="322"/>
      <c r="AV908" s="322"/>
      <c r="AW908" s="322"/>
      <c r="AX908" s="322"/>
      <c r="AY908" s="322"/>
      <c r="AZ908" s="322"/>
      <c r="BA908" s="322"/>
      <c r="BB908" s="322"/>
      <c r="BC908" s="322"/>
      <c r="BD908" s="322"/>
      <c r="BE908" s="322"/>
      <c r="BF908" s="322"/>
      <c r="BG908" s="322"/>
      <c r="BH908" s="322"/>
      <c r="BI908" s="322"/>
      <c r="BJ908" s="322"/>
      <c r="BK908" s="322"/>
      <c r="BL908" s="322"/>
      <c r="BM908" s="322"/>
      <c r="BN908" s="322"/>
      <c r="BO908" s="322"/>
      <c r="BP908" s="322"/>
      <c r="BQ908" s="322"/>
      <c r="BR908" s="322"/>
      <c r="BS908" s="322"/>
      <c r="BT908" s="322"/>
      <c r="BU908" s="322"/>
      <c r="BV908" s="322"/>
      <c r="BW908" s="322"/>
      <c r="BX908" s="322"/>
      <c r="BY908" s="322"/>
      <c r="BZ908" s="322"/>
    </row>
    <row r="909" spans="1:78" ht="15" customHeight="1" x14ac:dyDescent="0.2">
      <c r="A909" s="313" t="s">
        <v>1612</v>
      </c>
      <c r="B909" s="313">
        <v>221003</v>
      </c>
      <c r="E909" s="316" t="s">
        <v>655</v>
      </c>
      <c r="H909" s="322"/>
      <c r="I909" s="322"/>
      <c r="J909" s="322"/>
      <c r="K909" s="322"/>
      <c r="L909" s="322"/>
      <c r="M909" s="322"/>
      <c r="N909" s="322"/>
      <c r="O909" s="322"/>
      <c r="P909" s="322"/>
      <c r="Q909" s="322"/>
      <c r="R909" s="322"/>
      <c r="S909" s="322"/>
      <c r="T909" s="322"/>
      <c r="U909" s="322"/>
      <c r="V909" s="322"/>
      <c r="W909" s="322"/>
      <c r="X909" s="322"/>
      <c r="Y909" s="322"/>
      <c r="Z909" s="322"/>
      <c r="AA909" s="322"/>
      <c r="AB909" s="322"/>
      <c r="AC909" s="322"/>
      <c r="AD909" s="322"/>
      <c r="AE909" s="322"/>
      <c r="AF909" s="322"/>
      <c r="AG909" s="322"/>
      <c r="AH909" s="322"/>
      <c r="AI909" s="322"/>
      <c r="AJ909" s="322"/>
      <c r="AK909" s="322"/>
      <c r="AL909" s="322"/>
      <c r="AM909" s="322"/>
      <c r="AN909" s="322"/>
      <c r="AO909" s="322"/>
      <c r="AP909" s="322"/>
      <c r="AQ909" s="322"/>
      <c r="AR909" s="322"/>
      <c r="AS909" s="322"/>
      <c r="AT909" s="322"/>
      <c r="AU909" s="322"/>
      <c r="AV909" s="322"/>
      <c r="AW909" s="322"/>
      <c r="AX909" s="322"/>
      <c r="AY909" s="322"/>
      <c r="AZ909" s="322"/>
      <c r="BA909" s="322"/>
      <c r="BB909" s="322"/>
      <c r="BC909" s="322"/>
      <c r="BD909" s="322"/>
      <c r="BE909" s="322"/>
      <c r="BF909" s="322"/>
      <c r="BG909" s="322"/>
      <c r="BH909" s="322"/>
      <c r="BI909" s="322"/>
      <c r="BJ909" s="322"/>
      <c r="BK909" s="322"/>
      <c r="BL909" s="322"/>
      <c r="BM909" s="322"/>
      <c r="BN909" s="322"/>
      <c r="BO909" s="322"/>
      <c r="BP909" s="322"/>
      <c r="BQ909" s="322"/>
      <c r="BR909" s="322"/>
      <c r="BS909" s="322"/>
      <c r="BT909" s="322"/>
      <c r="BU909" s="322"/>
      <c r="BV909" s="322"/>
      <c r="BW909" s="322"/>
      <c r="BX909" s="322"/>
      <c r="BY909" s="322"/>
      <c r="BZ909" s="322"/>
    </row>
    <row r="910" spans="1:78" s="326" customFormat="1" ht="15" customHeight="1" x14ac:dyDescent="0.2">
      <c r="A910" s="324" t="s">
        <v>1613</v>
      </c>
      <c r="B910" s="324">
        <v>221004</v>
      </c>
      <c r="D910" s="324"/>
      <c r="E910" s="326" t="s">
        <v>656</v>
      </c>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c r="AH910" s="327"/>
      <c r="AI910" s="327"/>
      <c r="AJ910" s="327"/>
      <c r="AK910" s="327"/>
      <c r="AL910" s="327"/>
      <c r="AM910" s="327"/>
      <c r="AN910" s="327"/>
      <c r="AO910" s="327"/>
      <c r="AP910" s="327"/>
      <c r="AQ910" s="327"/>
      <c r="AR910" s="327"/>
      <c r="AS910" s="327"/>
      <c r="AT910" s="327"/>
      <c r="AU910" s="327"/>
      <c r="AV910" s="327"/>
      <c r="AW910" s="327"/>
      <c r="AX910" s="327"/>
      <c r="AY910" s="327"/>
      <c r="AZ910" s="327"/>
      <c r="BA910" s="327"/>
      <c r="BB910" s="327"/>
      <c r="BC910" s="327"/>
      <c r="BD910" s="327"/>
      <c r="BE910" s="327"/>
      <c r="BF910" s="327"/>
      <c r="BG910" s="327"/>
      <c r="BH910" s="327"/>
      <c r="BI910" s="327"/>
      <c r="BJ910" s="327"/>
      <c r="BK910" s="327"/>
      <c r="BL910" s="327"/>
      <c r="BM910" s="327"/>
      <c r="BN910" s="327"/>
      <c r="BO910" s="327"/>
      <c r="BP910" s="327"/>
      <c r="BQ910" s="327"/>
      <c r="BR910" s="327"/>
      <c r="BS910" s="327"/>
      <c r="BT910" s="327"/>
      <c r="BU910" s="327"/>
      <c r="BV910" s="327"/>
      <c r="BW910" s="327"/>
      <c r="BX910" s="327"/>
      <c r="BY910" s="327"/>
      <c r="BZ910" s="327"/>
    </row>
    <row r="911" spans="1:78" s="326" customFormat="1" ht="15" customHeight="1" x14ac:dyDescent="0.2">
      <c r="A911" s="324" t="s">
        <v>1614</v>
      </c>
      <c r="B911" s="324">
        <v>221005</v>
      </c>
      <c r="D911" s="324"/>
      <c r="E911" s="326" t="s">
        <v>657</v>
      </c>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c r="AH911" s="327"/>
      <c r="AI911" s="327"/>
      <c r="AJ911" s="327"/>
      <c r="AK911" s="327"/>
      <c r="AL911" s="327"/>
      <c r="AM911" s="327"/>
      <c r="AN911" s="327"/>
      <c r="AO911" s="327"/>
      <c r="AP911" s="327"/>
      <c r="AQ911" s="327"/>
      <c r="AR911" s="327"/>
      <c r="AS911" s="327"/>
      <c r="AT911" s="327"/>
      <c r="AU911" s="327"/>
      <c r="AV911" s="327"/>
      <c r="AW911" s="327"/>
      <c r="AX911" s="327"/>
      <c r="AY911" s="327"/>
      <c r="AZ911" s="327"/>
      <c r="BA911" s="327"/>
      <c r="BB911" s="327"/>
      <c r="BC911" s="327"/>
      <c r="BD911" s="327"/>
      <c r="BE911" s="327"/>
      <c r="BF911" s="327"/>
      <c r="BG911" s="327"/>
      <c r="BH911" s="327"/>
      <c r="BI911" s="327"/>
      <c r="BJ911" s="327"/>
      <c r="BK911" s="327"/>
      <c r="BL911" s="327"/>
      <c r="BM911" s="327"/>
      <c r="BN911" s="327"/>
      <c r="BO911" s="327"/>
      <c r="BP911" s="327"/>
      <c r="BQ911" s="327"/>
      <c r="BR911" s="327"/>
      <c r="BS911" s="327"/>
      <c r="BT911" s="327"/>
      <c r="BU911" s="327"/>
      <c r="BV911" s="327"/>
      <c r="BW911" s="327"/>
      <c r="BX911" s="327"/>
      <c r="BY911" s="327"/>
      <c r="BZ911" s="327"/>
    </row>
    <row r="912" spans="1:78" ht="15" customHeight="1" x14ac:dyDescent="0.2">
      <c r="A912" s="313" t="s">
        <v>1615</v>
      </c>
      <c r="B912" s="313">
        <v>221006</v>
      </c>
      <c r="E912" s="316" t="s">
        <v>658</v>
      </c>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2"/>
      <c r="AD912" s="322"/>
      <c r="AE912" s="322"/>
      <c r="AF912" s="322"/>
      <c r="AG912" s="322"/>
      <c r="AH912" s="322"/>
      <c r="AI912" s="322"/>
      <c r="AJ912" s="322"/>
      <c r="AK912" s="322"/>
      <c r="AL912" s="322"/>
      <c r="AM912" s="322"/>
      <c r="AN912" s="322"/>
      <c r="AO912" s="322"/>
      <c r="AP912" s="322"/>
      <c r="AQ912" s="322"/>
      <c r="AR912" s="322"/>
      <c r="AS912" s="322"/>
      <c r="AT912" s="322"/>
      <c r="AU912" s="322"/>
      <c r="AV912" s="322"/>
      <c r="AW912" s="322"/>
      <c r="AX912" s="322"/>
      <c r="AY912" s="322"/>
      <c r="AZ912" s="322"/>
      <c r="BA912" s="322"/>
      <c r="BB912" s="322"/>
      <c r="BC912" s="322"/>
      <c r="BD912" s="322"/>
      <c r="BE912" s="322"/>
      <c r="BF912" s="322"/>
      <c r="BG912" s="322"/>
      <c r="BH912" s="322"/>
      <c r="BI912" s="322"/>
      <c r="BJ912" s="322"/>
      <c r="BK912" s="322"/>
      <c r="BL912" s="322"/>
      <c r="BM912" s="322"/>
      <c r="BN912" s="322"/>
      <c r="BO912" s="322"/>
      <c r="BP912" s="322"/>
      <c r="BQ912" s="322"/>
      <c r="BR912" s="322"/>
      <c r="BS912" s="322"/>
      <c r="BT912" s="322"/>
      <c r="BU912" s="322"/>
      <c r="BV912" s="322"/>
      <c r="BW912" s="322"/>
      <c r="BX912" s="322"/>
      <c r="BY912" s="322"/>
      <c r="BZ912" s="322"/>
    </row>
    <row r="913" spans="1:78" ht="15" customHeight="1" x14ac:dyDescent="0.2">
      <c r="A913" s="313"/>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2"/>
      <c r="AD913" s="322"/>
      <c r="AE913" s="322"/>
      <c r="AF913" s="322"/>
      <c r="AG913" s="322"/>
      <c r="AH913" s="322"/>
      <c r="AI913" s="322"/>
      <c r="AJ913" s="322"/>
      <c r="AK913" s="322"/>
      <c r="AL913" s="322"/>
      <c r="AM913" s="322"/>
      <c r="AN913" s="322"/>
      <c r="AO913" s="322"/>
      <c r="AP913" s="322"/>
      <c r="AQ913" s="322"/>
      <c r="AR913" s="322"/>
      <c r="AS913" s="322"/>
      <c r="AT913" s="322"/>
      <c r="AU913" s="322"/>
      <c r="AV913" s="322"/>
      <c r="AW913" s="322"/>
      <c r="AX913" s="322"/>
      <c r="AY913" s="322"/>
      <c r="AZ913" s="322"/>
      <c r="BA913" s="322"/>
      <c r="BB913" s="322"/>
      <c r="BC913" s="322"/>
      <c r="BD913" s="322"/>
      <c r="BE913" s="322"/>
      <c r="BF913" s="322"/>
      <c r="BG913" s="322"/>
      <c r="BH913" s="322"/>
      <c r="BI913" s="322"/>
      <c r="BJ913" s="322"/>
      <c r="BK913" s="322"/>
      <c r="BL913" s="322"/>
      <c r="BM913" s="322"/>
      <c r="BN913" s="322"/>
      <c r="BO913" s="322"/>
      <c r="BP913" s="322"/>
      <c r="BQ913" s="322"/>
      <c r="BR913" s="322"/>
      <c r="BS913" s="322"/>
      <c r="BT913" s="322"/>
      <c r="BU913" s="322"/>
      <c r="BV913" s="322"/>
      <c r="BW913" s="322"/>
      <c r="BX913" s="322"/>
      <c r="BY913" s="322"/>
      <c r="BZ913" s="322"/>
    </row>
    <row r="914" spans="1:78" ht="15" customHeight="1" x14ac:dyDescent="0.2">
      <c r="A914" s="313" t="s">
        <v>1616</v>
      </c>
      <c r="B914" s="313">
        <v>222</v>
      </c>
      <c r="E914" s="316" t="s">
        <v>895</v>
      </c>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2"/>
      <c r="AD914" s="322"/>
      <c r="AE914" s="322"/>
      <c r="AF914" s="322"/>
      <c r="AG914" s="322"/>
      <c r="AH914" s="322"/>
      <c r="AI914" s="322"/>
      <c r="AJ914" s="322"/>
      <c r="AK914" s="322"/>
      <c r="AL914" s="322"/>
      <c r="AM914" s="322"/>
      <c r="AN914" s="322"/>
      <c r="AO914" s="322"/>
      <c r="AP914" s="322"/>
      <c r="AQ914" s="322"/>
      <c r="AR914" s="322"/>
      <c r="AS914" s="322"/>
      <c r="AT914" s="322"/>
      <c r="AU914" s="322"/>
      <c r="AV914" s="322"/>
      <c r="AW914" s="322"/>
      <c r="AX914" s="322"/>
      <c r="AY914" s="322"/>
      <c r="AZ914" s="322"/>
      <c r="BA914" s="322"/>
      <c r="BB914" s="322"/>
      <c r="BC914" s="322"/>
      <c r="BD914" s="322"/>
      <c r="BE914" s="322"/>
      <c r="BF914" s="322"/>
      <c r="BG914" s="322"/>
      <c r="BH914" s="322"/>
      <c r="BI914" s="322"/>
      <c r="BJ914" s="322"/>
      <c r="BK914" s="322"/>
      <c r="BL914" s="322"/>
      <c r="BM914" s="322"/>
      <c r="BN914" s="322"/>
      <c r="BO914" s="322"/>
      <c r="BP914" s="322"/>
      <c r="BQ914" s="322"/>
      <c r="BR914" s="322"/>
      <c r="BS914" s="322"/>
      <c r="BT914" s="322"/>
      <c r="BU914" s="322"/>
      <c r="BV914" s="322"/>
      <c r="BW914" s="322"/>
      <c r="BX914" s="322"/>
      <c r="BY914" s="322"/>
      <c r="BZ914" s="322"/>
    </row>
    <row r="915" spans="1:78" ht="15" customHeight="1" x14ac:dyDescent="0.2">
      <c r="A915" s="313" t="s">
        <v>1617</v>
      </c>
      <c r="B915" s="313">
        <v>222001</v>
      </c>
      <c r="E915" s="316" t="s">
        <v>659</v>
      </c>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2"/>
      <c r="AD915" s="322"/>
      <c r="AE915" s="322"/>
      <c r="AF915" s="322"/>
      <c r="AG915" s="322"/>
      <c r="AH915" s="322"/>
      <c r="AI915" s="322"/>
      <c r="AJ915" s="322"/>
      <c r="AK915" s="322"/>
      <c r="AL915" s="322"/>
      <c r="AM915" s="322"/>
      <c r="AN915" s="322"/>
      <c r="AO915" s="322"/>
      <c r="AP915" s="322"/>
      <c r="AQ915" s="322"/>
      <c r="AR915" s="322"/>
      <c r="AS915" s="322"/>
      <c r="AT915" s="322"/>
      <c r="AU915" s="322"/>
      <c r="AV915" s="322"/>
      <c r="AW915" s="322"/>
      <c r="AX915" s="322"/>
      <c r="AY915" s="322"/>
      <c r="AZ915" s="322"/>
      <c r="BA915" s="322"/>
      <c r="BB915" s="322"/>
      <c r="BC915" s="322"/>
      <c r="BD915" s="322"/>
      <c r="BE915" s="322"/>
      <c r="BF915" s="322"/>
      <c r="BG915" s="322"/>
      <c r="BH915" s="322"/>
      <c r="BI915" s="322"/>
      <c r="BJ915" s="322"/>
      <c r="BK915" s="322"/>
      <c r="BL915" s="322"/>
      <c r="BM915" s="322"/>
      <c r="BN915" s="322"/>
      <c r="BO915" s="322"/>
      <c r="BP915" s="322"/>
      <c r="BQ915" s="322"/>
      <c r="BR915" s="322"/>
      <c r="BS915" s="322"/>
      <c r="BT915" s="322"/>
      <c r="BU915" s="322"/>
      <c r="BV915" s="322"/>
      <c r="BW915" s="322"/>
      <c r="BX915" s="322"/>
      <c r="BY915" s="322"/>
      <c r="BZ915" s="322"/>
    </row>
    <row r="916" spans="1:78" ht="15" customHeight="1" x14ac:dyDescent="0.2">
      <c r="A916" s="313" t="s">
        <v>1618</v>
      </c>
      <c r="B916" s="313">
        <v>222002</v>
      </c>
      <c r="E916" s="316" t="s">
        <v>660</v>
      </c>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2"/>
      <c r="AD916" s="322"/>
      <c r="AE916" s="322"/>
      <c r="AF916" s="322"/>
      <c r="AG916" s="322"/>
      <c r="AH916" s="322"/>
      <c r="AI916" s="322"/>
      <c r="AJ916" s="322"/>
      <c r="AK916" s="322"/>
      <c r="AL916" s="322"/>
      <c r="AM916" s="322"/>
      <c r="AN916" s="322"/>
      <c r="AO916" s="322"/>
      <c r="AP916" s="322"/>
      <c r="AQ916" s="322"/>
      <c r="AR916" s="322"/>
      <c r="AS916" s="322"/>
      <c r="AT916" s="322"/>
      <c r="AU916" s="322"/>
      <c r="AV916" s="322"/>
      <c r="AW916" s="322"/>
      <c r="AX916" s="322"/>
      <c r="AY916" s="322"/>
      <c r="AZ916" s="322"/>
      <c r="BA916" s="322"/>
      <c r="BB916" s="322"/>
      <c r="BC916" s="322"/>
      <c r="BD916" s="322"/>
      <c r="BE916" s="322"/>
      <c r="BF916" s="322"/>
      <c r="BG916" s="322"/>
      <c r="BH916" s="322"/>
      <c r="BI916" s="322"/>
      <c r="BJ916" s="322"/>
      <c r="BK916" s="322"/>
      <c r="BL916" s="322"/>
      <c r="BM916" s="322"/>
      <c r="BN916" s="322"/>
      <c r="BO916" s="322"/>
      <c r="BP916" s="322"/>
      <c r="BQ916" s="322"/>
      <c r="BR916" s="322"/>
      <c r="BS916" s="322"/>
      <c r="BT916" s="322"/>
      <c r="BU916" s="322"/>
      <c r="BV916" s="322"/>
      <c r="BW916" s="322"/>
      <c r="BX916" s="322"/>
      <c r="BY916" s="322"/>
      <c r="BZ916" s="322"/>
    </row>
    <row r="917" spans="1:78" ht="15" customHeight="1" x14ac:dyDescent="0.2">
      <c r="A917" s="313" t="s">
        <v>1619</v>
      </c>
      <c r="B917" s="313">
        <v>222003</v>
      </c>
      <c r="E917" s="316" t="s">
        <v>661</v>
      </c>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2"/>
      <c r="AD917" s="322"/>
      <c r="AE917" s="322"/>
      <c r="AF917" s="322"/>
      <c r="AG917" s="322"/>
      <c r="AH917" s="322"/>
      <c r="AI917" s="322"/>
      <c r="AJ917" s="322"/>
      <c r="AK917" s="322"/>
      <c r="AL917" s="322"/>
      <c r="AM917" s="322"/>
      <c r="AN917" s="322"/>
      <c r="AO917" s="322"/>
      <c r="AP917" s="322"/>
      <c r="AQ917" s="322"/>
      <c r="AR917" s="322"/>
      <c r="AS917" s="322"/>
      <c r="AT917" s="322"/>
      <c r="AU917" s="322"/>
      <c r="AV917" s="322"/>
      <c r="AW917" s="322"/>
      <c r="AX917" s="322"/>
      <c r="AY917" s="322"/>
      <c r="AZ917" s="322"/>
      <c r="BA917" s="322"/>
      <c r="BB917" s="322"/>
      <c r="BC917" s="322"/>
      <c r="BD917" s="322"/>
      <c r="BE917" s="322"/>
      <c r="BF917" s="322"/>
      <c r="BG917" s="322"/>
      <c r="BH917" s="322"/>
      <c r="BI917" s="322"/>
      <c r="BJ917" s="322"/>
      <c r="BK917" s="322"/>
      <c r="BL917" s="322"/>
      <c r="BM917" s="322"/>
      <c r="BN917" s="322"/>
      <c r="BO917" s="322"/>
      <c r="BP917" s="322"/>
      <c r="BQ917" s="322"/>
      <c r="BR917" s="322"/>
      <c r="BS917" s="322"/>
      <c r="BT917" s="322"/>
      <c r="BU917" s="322"/>
      <c r="BV917" s="322"/>
      <c r="BW917" s="322"/>
      <c r="BX917" s="322"/>
      <c r="BY917" s="322"/>
      <c r="BZ917" s="322"/>
    </row>
    <row r="918" spans="1:78" ht="15" customHeight="1" x14ac:dyDescent="0.2">
      <c r="A918" s="313" t="s">
        <v>1620</v>
      </c>
      <c r="B918" s="313">
        <v>222004</v>
      </c>
      <c r="E918" s="316" t="s">
        <v>662</v>
      </c>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2"/>
      <c r="AD918" s="322"/>
      <c r="AE918" s="322"/>
      <c r="AF918" s="322"/>
      <c r="AG918" s="322"/>
      <c r="AH918" s="322"/>
      <c r="AI918" s="322"/>
      <c r="AJ918" s="322"/>
      <c r="AK918" s="322"/>
      <c r="AL918" s="322"/>
      <c r="AM918" s="322"/>
      <c r="AN918" s="322"/>
      <c r="AO918" s="322"/>
      <c r="AP918" s="322"/>
      <c r="AQ918" s="322"/>
      <c r="AR918" s="322"/>
      <c r="AS918" s="322"/>
      <c r="AT918" s="322"/>
      <c r="AU918" s="322"/>
      <c r="AV918" s="322"/>
      <c r="AW918" s="322"/>
      <c r="AX918" s="322"/>
      <c r="AY918" s="322"/>
      <c r="AZ918" s="322"/>
      <c r="BA918" s="322"/>
      <c r="BB918" s="322"/>
      <c r="BC918" s="322"/>
      <c r="BD918" s="322"/>
      <c r="BE918" s="322"/>
      <c r="BF918" s="322"/>
      <c r="BG918" s="322"/>
      <c r="BH918" s="322"/>
      <c r="BI918" s="322"/>
      <c r="BJ918" s="322"/>
      <c r="BK918" s="322"/>
      <c r="BL918" s="322"/>
      <c r="BM918" s="322"/>
      <c r="BN918" s="322"/>
      <c r="BO918" s="322"/>
      <c r="BP918" s="322"/>
      <c r="BQ918" s="322"/>
      <c r="BR918" s="322"/>
      <c r="BS918" s="322"/>
      <c r="BT918" s="322"/>
      <c r="BU918" s="322"/>
      <c r="BV918" s="322"/>
      <c r="BW918" s="322"/>
      <c r="BX918" s="322"/>
      <c r="BY918" s="322"/>
      <c r="BZ918" s="322"/>
    </row>
    <row r="919" spans="1:78" ht="15" customHeight="1" x14ac:dyDescent="0.2">
      <c r="A919" s="313" t="s">
        <v>1621</v>
      </c>
      <c r="B919" s="313">
        <v>222005</v>
      </c>
      <c r="E919" s="316" t="s">
        <v>663</v>
      </c>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2"/>
      <c r="AD919" s="322"/>
      <c r="AE919" s="322"/>
      <c r="AF919" s="322"/>
      <c r="AG919" s="322"/>
      <c r="AH919" s="322"/>
      <c r="AI919" s="322"/>
      <c r="AJ919" s="322"/>
      <c r="AK919" s="322"/>
      <c r="AL919" s="322"/>
      <c r="AM919" s="322"/>
      <c r="AN919" s="322"/>
      <c r="AO919" s="322"/>
      <c r="AP919" s="322"/>
      <c r="AQ919" s="322"/>
      <c r="AR919" s="322"/>
      <c r="AS919" s="322"/>
      <c r="AT919" s="322"/>
      <c r="AU919" s="322"/>
      <c r="AV919" s="322"/>
      <c r="AW919" s="322"/>
      <c r="AX919" s="322"/>
      <c r="AY919" s="322"/>
      <c r="AZ919" s="322"/>
      <c r="BA919" s="322"/>
      <c r="BB919" s="322"/>
      <c r="BC919" s="322"/>
      <c r="BD919" s="322"/>
      <c r="BE919" s="322"/>
      <c r="BF919" s="322"/>
      <c r="BG919" s="322"/>
      <c r="BH919" s="322"/>
      <c r="BI919" s="322"/>
      <c r="BJ919" s="322"/>
      <c r="BK919" s="322"/>
      <c r="BL919" s="322"/>
      <c r="BM919" s="322"/>
      <c r="BN919" s="322"/>
      <c r="BO919" s="322"/>
      <c r="BP919" s="322"/>
      <c r="BQ919" s="322"/>
      <c r="BR919" s="322"/>
      <c r="BS919" s="322"/>
      <c r="BT919" s="322"/>
      <c r="BU919" s="322"/>
      <c r="BV919" s="322"/>
      <c r="BW919" s="322"/>
      <c r="BX919" s="322"/>
      <c r="BY919" s="322"/>
      <c r="BZ919" s="322"/>
    </row>
    <row r="920" spans="1:78" ht="15" customHeight="1" x14ac:dyDescent="0.2">
      <c r="A920" s="313" t="s">
        <v>1622</v>
      </c>
      <c r="B920" s="313">
        <v>222006</v>
      </c>
      <c r="E920" s="316" t="s">
        <v>664</v>
      </c>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2"/>
      <c r="AD920" s="322"/>
      <c r="AE920" s="322"/>
      <c r="AF920" s="322"/>
      <c r="AG920" s="322"/>
      <c r="AH920" s="322"/>
      <c r="AI920" s="322"/>
      <c r="AJ920" s="322"/>
      <c r="AK920" s="322"/>
      <c r="AL920" s="322"/>
      <c r="AM920" s="322"/>
      <c r="AN920" s="322"/>
      <c r="AO920" s="322"/>
      <c r="AP920" s="322"/>
      <c r="AQ920" s="322"/>
      <c r="AR920" s="322"/>
      <c r="AS920" s="322"/>
      <c r="AT920" s="322"/>
      <c r="AU920" s="322"/>
      <c r="AV920" s="322"/>
      <c r="AW920" s="322"/>
      <c r="AX920" s="322"/>
      <c r="AY920" s="322"/>
      <c r="AZ920" s="322"/>
      <c r="BA920" s="322"/>
      <c r="BB920" s="322"/>
      <c r="BC920" s="322"/>
      <c r="BD920" s="322"/>
      <c r="BE920" s="322"/>
      <c r="BF920" s="322"/>
      <c r="BG920" s="322"/>
      <c r="BH920" s="322"/>
      <c r="BI920" s="322"/>
      <c r="BJ920" s="322"/>
      <c r="BK920" s="322"/>
      <c r="BL920" s="322"/>
      <c r="BM920" s="322"/>
      <c r="BN920" s="322"/>
      <c r="BO920" s="322"/>
      <c r="BP920" s="322"/>
      <c r="BQ920" s="322"/>
      <c r="BR920" s="322"/>
      <c r="BS920" s="322"/>
      <c r="BT920" s="322"/>
      <c r="BU920" s="322"/>
      <c r="BV920" s="322"/>
      <c r="BW920" s="322"/>
      <c r="BX920" s="322"/>
      <c r="BY920" s="322"/>
      <c r="BZ920" s="322"/>
    </row>
    <row r="921" spans="1:78" ht="15" customHeight="1" x14ac:dyDescent="0.2">
      <c r="A921" s="313" t="s">
        <v>1623</v>
      </c>
      <c r="B921" s="313">
        <v>222007</v>
      </c>
      <c r="E921" s="316" t="s">
        <v>665</v>
      </c>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2"/>
      <c r="AD921" s="322"/>
      <c r="AE921" s="322"/>
      <c r="AF921" s="322"/>
      <c r="AG921" s="322"/>
      <c r="AH921" s="322"/>
      <c r="AI921" s="322"/>
      <c r="AJ921" s="322"/>
      <c r="AK921" s="322"/>
      <c r="AL921" s="322"/>
      <c r="AM921" s="322"/>
      <c r="AN921" s="322"/>
      <c r="AO921" s="322"/>
      <c r="AP921" s="322"/>
      <c r="AQ921" s="322"/>
      <c r="AR921" s="322"/>
      <c r="AS921" s="322"/>
      <c r="AT921" s="322"/>
      <c r="AU921" s="322"/>
      <c r="AV921" s="322"/>
      <c r="AW921" s="322"/>
      <c r="AX921" s="322"/>
      <c r="AY921" s="322"/>
      <c r="AZ921" s="322"/>
      <c r="BA921" s="322"/>
      <c r="BB921" s="322"/>
      <c r="BC921" s="322"/>
      <c r="BD921" s="322"/>
      <c r="BE921" s="322"/>
      <c r="BF921" s="322"/>
      <c r="BG921" s="322"/>
      <c r="BH921" s="322"/>
      <c r="BI921" s="322"/>
      <c r="BJ921" s="322"/>
      <c r="BK921" s="322"/>
      <c r="BL921" s="322"/>
      <c r="BM921" s="322"/>
      <c r="BN921" s="322"/>
      <c r="BO921" s="322"/>
      <c r="BP921" s="322"/>
      <c r="BQ921" s="322"/>
      <c r="BR921" s="322"/>
      <c r="BS921" s="322"/>
      <c r="BT921" s="322"/>
      <c r="BU921" s="322"/>
      <c r="BV921" s="322"/>
      <c r="BW921" s="322"/>
      <c r="BX921" s="322"/>
      <c r="BY921" s="322"/>
      <c r="BZ921" s="322"/>
    </row>
    <row r="922" spans="1:78" ht="15" customHeight="1" x14ac:dyDescent="0.2">
      <c r="A922" s="313" t="s">
        <v>1624</v>
      </c>
      <c r="B922" s="313">
        <v>222008</v>
      </c>
      <c r="E922" s="316" t="s">
        <v>666</v>
      </c>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2"/>
      <c r="AD922" s="322"/>
      <c r="AE922" s="322"/>
      <c r="AF922" s="322"/>
      <c r="AG922" s="322"/>
      <c r="AH922" s="322"/>
      <c r="AI922" s="322"/>
      <c r="AJ922" s="322"/>
      <c r="AK922" s="322"/>
      <c r="AL922" s="322"/>
      <c r="AM922" s="322"/>
      <c r="AN922" s="322"/>
      <c r="AO922" s="322"/>
      <c r="AP922" s="322"/>
      <c r="AQ922" s="322"/>
      <c r="AR922" s="322"/>
      <c r="AS922" s="322"/>
      <c r="AT922" s="322"/>
      <c r="AU922" s="322"/>
      <c r="AV922" s="322"/>
      <c r="AW922" s="322"/>
      <c r="AX922" s="322"/>
      <c r="AY922" s="322"/>
      <c r="AZ922" s="322"/>
      <c r="BA922" s="322"/>
      <c r="BB922" s="322"/>
      <c r="BC922" s="322"/>
      <c r="BD922" s="322"/>
      <c r="BE922" s="322"/>
      <c r="BF922" s="322"/>
      <c r="BG922" s="322"/>
      <c r="BH922" s="322"/>
      <c r="BI922" s="322"/>
      <c r="BJ922" s="322"/>
      <c r="BK922" s="322"/>
      <c r="BL922" s="322"/>
      <c r="BM922" s="322"/>
      <c r="BN922" s="322"/>
      <c r="BO922" s="322"/>
      <c r="BP922" s="322"/>
      <c r="BQ922" s="322"/>
      <c r="BR922" s="322"/>
      <c r="BS922" s="322"/>
      <c r="BT922" s="322"/>
      <c r="BU922" s="322"/>
      <c r="BV922" s="322"/>
      <c r="BW922" s="322"/>
      <c r="BX922" s="322"/>
      <c r="BY922" s="322"/>
      <c r="BZ922" s="322"/>
    </row>
    <row r="923" spans="1:78" ht="15" customHeight="1" x14ac:dyDescent="0.2">
      <c r="A923" s="313" t="s">
        <v>1625</v>
      </c>
      <c r="B923" s="313">
        <v>222009</v>
      </c>
      <c r="E923" s="316" t="s">
        <v>667</v>
      </c>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2"/>
      <c r="AD923" s="322"/>
      <c r="AE923" s="322"/>
      <c r="AF923" s="322"/>
      <c r="AG923" s="322"/>
      <c r="AH923" s="322"/>
      <c r="AI923" s="322"/>
      <c r="AJ923" s="322"/>
      <c r="AK923" s="322"/>
      <c r="AL923" s="322"/>
      <c r="AM923" s="322"/>
      <c r="AN923" s="322"/>
      <c r="AO923" s="322"/>
      <c r="AP923" s="322"/>
      <c r="AQ923" s="322"/>
      <c r="AR923" s="322"/>
      <c r="AS923" s="322"/>
      <c r="AT923" s="322"/>
      <c r="AU923" s="322"/>
      <c r="AV923" s="322"/>
      <c r="AW923" s="322"/>
      <c r="AX923" s="322"/>
      <c r="AY923" s="322"/>
      <c r="AZ923" s="322"/>
      <c r="BA923" s="322"/>
      <c r="BB923" s="322"/>
      <c r="BC923" s="322"/>
      <c r="BD923" s="322"/>
      <c r="BE923" s="322"/>
      <c r="BF923" s="322"/>
      <c r="BG923" s="322"/>
      <c r="BH923" s="322"/>
      <c r="BI923" s="322"/>
      <c r="BJ923" s="322"/>
      <c r="BK923" s="322"/>
      <c r="BL923" s="322"/>
      <c r="BM923" s="322"/>
      <c r="BN923" s="322"/>
      <c r="BO923" s="322"/>
      <c r="BP923" s="322"/>
      <c r="BQ923" s="322"/>
      <c r="BR923" s="322"/>
      <c r="BS923" s="322"/>
      <c r="BT923" s="322"/>
      <c r="BU923" s="322"/>
      <c r="BV923" s="322"/>
      <c r="BW923" s="322"/>
      <c r="BX923" s="322"/>
      <c r="BY923" s="322"/>
      <c r="BZ923" s="322"/>
    </row>
    <row r="924" spans="1:78" ht="15" customHeight="1" x14ac:dyDescent="0.2">
      <c r="A924" s="313" t="s">
        <v>1626</v>
      </c>
      <c r="B924" s="313">
        <v>222010</v>
      </c>
      <c r="E924" s="316" t="s">
        <v>668</v>
      </c>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2"/>
      <c r="AD924" s="322"/>
      <c r="AE924" s="322"/>
      <c r="AF924" s="322"/>
      <c r="AG924" s="322"/>
      <c r="AH924" s="322"/>
      <c r="AI924" s="322"/>
      <c r="AJ924" s="322"/>
      <c r="AK924" s="322"/>
      <c r="AL924" s="322"/>
      <c r="AM924" s="322"/>
      <c r="AN924" s="322"/>
      <c r="AO924" s="322"/>
      <c r="AP924" s="322"/>
      <c r="AQ924" s="322"/>
      <c r="AR924" s="322"/>
      <c r="AS924" s="322"/>
      <c r="AT924" s="322"/>
      <c r="AU924" s="322"/>
      <c r="AV924" s="322"/>
      <c r="AW924" s="322"/>
      <c r="AX924" s="322"/>
      <c r="AY924" s="322"/>
      <c r="AZ924" s="322"/>
      <c r="BA924" s="322"/>
      <c r="BB924" s="322"/>
      <c r="BC924" s="322"/>
      <c r="BD924" s="322"/>
      <c r="BE924" s="322"/>
      <c r="BF924" s="322"/>
      <c r="BG924" s="322"/>
      <c r="BH924" s="322"/>
      <c r="BI924" s="322"/>
      <c r="BJ924" s="322"/>
      <c r="BK924" s="322"/>
      <c r="BL924" s="322"/>
      <c r="BM924" s="322"/>
      <c r="BN924" s="322"/>
      <c r="BO924" s="322"/>
      <c r="BP924" s="322"/>
      <c r="BQ924" s="322"/>
      <c r="BR924" s="322"/>
      <c r="BS924" s="322"/>
      <c r="BT924" s="322"/>
      <c r="BU924" s="322"/>
      <c r="BV924" s="322"/>
      <c r="BW924" s="322"/>
      <c r="BX924" s="322"/>
      <c r="BY924" s="322"/>
      <c r="BZ924" s="322"/>
    </row>
    <row r="925" spans="1:78" ht="15" customHeight="1" x14ac:dyDescent="0.2">
      <c r="A925" s="313" t="s">
        <v>1627</v>
      </c>
      <c r="B925" s="313">
        <v>222011</v>
      </c>
      <c r="E925" s="316" t="s">
        <v>669</v>
      </c>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2"/>
      <c r="AD925" s="322"/>
      <c r="AE925" s="322"/>
      <c r="AF925" s="322"/>
      <c r="AG925" s="322"/>
      <c r="AH925" s="322"/>
      <c r="AI925" s="322"/>
      <c r="AJ925" s="322"/>
      <c r="AK925" s="322"/>
      <c r="AL925" s="322"/>
      <c r="AM925" s="322"/>
      <c r="AN925" s="322"/>
      <c r="AO925" s="322"/>
      <c r="AP925" s="322"/>
      <c r="AQ925" s="322"/>
      <c r="AR925" s="322"/>
      <c r="AS925" s="322"/>
      <c r="AT925" s="322"/>
      <c r="AU925" s="322"/>
      <c r="AV925" s="322"/>
      <c r="AW925" s="322"/>
      <c r="AX925" s="322"/>
      <c r="AY925" s="322"/>
      <c r="AZ925" s="322"/>
      <c r="BA925" s="322"/>
      <c r="BB925" s="322"/>
      <c r="BC925" s="322"/>
      <c r="BD925" s="322"/>
      <c r="BE925" s="322"/>
      <c r="BF925" s="322"/>
      <c r="BG925" s="322"/>
      <c r="BH925" s="322"/>
      <c r="BI925" s="322"/>
      <c r="BJ925" s="322"/>
      <c r="BK925" s="322"/>
      <c r="BL925" s="322"/>
      <c r="BM925" s="322"/>
      <c r="BN925" s="322"/>
      <c r="BO925" s="322"/>
      <c r="BP925" s="322"/>
      <c r="BQ925" s="322"/>
      <c r="BR925" s="322"/>
      <c r="BS925" s="322"/>
      <c r="BT925" s="322"/>
      <c r="BU925" s="322"/>
      <c r="BV925" s="322"/>
      <c r="BW925" s="322"/>
      <c r="BX925" s="322"/>
      <c r="BY925" s="322"/>
      <c r="BZ925" s="322"/>
    </row>
    <row r="926" spans="1:78" ht="15" customHeight="1" x14ac:dyDescent="0.2">
      <c r="A926" s="313" t="s">
        <v>1628</v>
      </c>
      <c r="B926" s="313">
        <v>222012</v>
      </c>
      <c r="E926" s="316" t="s">
        <v>670</v>
      </c>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2"/>
      <c r="AD926" s="322"/>
      <c r="AE926" s="322"/>
      <c r="AF926" s="322"/>
      <c r="AG926" s="322"/>
      <c r="AH926" s="322"/>
      <c r="AI926" s="322"/>
      <c r="AJ926" s="322"/>
      <c r="AK926" s="322"/>
      <c r="AL926" s="322"/>
      <c r="AM926" s="322"/>
      <c r="AN926" s="322"/>
      <c r="AO926" s="322"/>
      <c r="AP926" s="322"/>
      <c r="AQ926" s="322"/>
      <c r="AR926" s="322"/>
      <c r="AS926" s="322"/>
      <c r="AT926" s="322"/>
      <c r="AU926" s="322"/>
      <c r="AV926" s="322"/>
      <c r="AW926" s="322"/>
      <c r="AX926" s="322"/>
      <c r="AY926" s="322"/>
      <c r="AZ926" s="322"/>
      <c r="BA926" s="322"/>
      <c r="BB926" s="322"/>
      <c r="BC926" s="322"/>
      <c r="BD926" s="322"/>
      <c r="BE926" s="322"/>
      <c r="BF926" s="322"/>
      <c r="BG926" s="322"/>
      <c r="BH926" s="322"/>
      <c r="BI926" s="322"/>
      <c r="BJ926" s="322"/>
      <c r="BK926" s="322"/>
      <c r="BL926" s="322"/>
      <c r="BM926" s="322"/>
      <c r="BN926" s="322"/>
      <c r="BO926" s="322"/>
      <c r="BP926" s="322"/>
      <c r="BQ926" s="322"/>
      <c r="BR926" s="322"/>
      <c r="BS926" s="322"/>
      <c r="BT926" s="322"/>
      <c r="BU926" s="322"/>
      <c r="BV926" s="322"/>
      <c r="BW926" s="322"/>
      <c r="BX926" s="322"/>
      <c r="BY926" s="322"/>
      <c r="BZ926" s="322"/>
    </row>
    <row r="927" spans="1:78" ht="15" customHeight="1" x14ac:dyDescent="0.2">
      <c r="A927" s="313" t="s">
        <v>1629</v>
      </c>
      <c r="B927" s="313">
        <v>222013</v>
      </c>
      <c r="E927" s="316" t="s">
        <v>671</v>
      </c>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2"/>
      <c r="AD927" s="322"/>
      <c r="AE927" s="322"/>
      <c r="AF927" s="322"/>
      <c r="AG927" s="322"/>
      <c r="AH927" s="322"/>
      <c r="AI927" s="322"/>
      <c r="AJ927" s="322"/>
      <c r="AK927" s="322"/>
      <c r="AL927" s="322"/>
      <c r="AM927" s="322"/>
      <c r="AN927" s="322"/>
      <c r="AO927" s="322"/>
      <c r="AP927" s="322"/>
      <c r="AQ927" s="322"/>
      <c r="AR927" s="322"/>
      <c r="AS927" s="322"/>
      <c r="AT927" s="322"/>
      <c r="AU927" s="322"/>
      <c r="AV927" s="322"/>
      <c r="AW927" s="322"/>
      <c r="AX927" s="322"/>
      <c r="AY927" s="322"/>
      <c r="AZ927" s="322"/>
      <c r="BA927" s="322"/>
      <c r="BB927" s="322"/>
      <c r="BC927" s="322"/>
      <c r="BD927" s="322"/>
      <c r="BE927" s="322"/>
      <c r="BF927" s="322"/>
      <c r="BG927" s="322"/>
      <c r="BH927" s="322"/>
      <c r="BI927" s="322"/>
      <c r="BJ927" s="322"/>
      <c r="BK927" s="322"/>
      <c r="BL927" s="322"/>
      <c r="BM927" s="322"/>
      <c r="BN927" s="322"/>
      <c r="BO927" s="322"/>
      <c r="BP927" s="322"/>
      <c r="BQ927" s="322"/>
      <c r="BR927" s="322"/>
      <c r="BS927" s="322"/>
      <c r="BT927" s="322"/>
      <c r="BU927" s="322"/>
      <c r="BV927" s="322"/>
      <c r="BW927" s="322"/>
      <c r="BX927" s="322"/>
      <c r="BY927" s="322"/>
      <c r="BZ927" s="322"/>
    </row>
    <row r="928" spans="1:78" ht="15" customHeight="1" x14ac:dyDescent="0.2">
      <c r="A928" s="313" t="s">
        <v>1630</v>
      </c>
      <c r="B928" s="313">
        <v>222014</v>
      </c>
      <c r="E928" s="316" t="s">
        <v>672</v>
      </c>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2"/>
      <c r="AD928" s="322"/>
      <c r="AE928" s="322"/>
      <c r="AF928" s="322"/>
      <c r="AG928" s="322"/>
      <c r="AH928" s="322"/>
      <c r="AI928" s="322"/>
      <c r="AJ928" s="322"/>
      <c r="AK928" s="322"/>
      <c r="AL928" s="322"/>
      <c r="AM928" s="322"/>
      <c r="AN928" s="322"/>
      <c r="AO928" s="322"/>
      <c r="AP928" s="322"/>
      <c r="AQ928" s="322"/>
      <c r="AR928" s="322"/>
      <c r="AS928" s="322"/>
      <c r="AT928" s="322"/>
      <c r="AU928" s="322"/>
      <c r="AV928" s="322"/>
      <c r="AW928" s="322"/>
      <c r="AX928" s="322"/>
      <c r="AY928" s="322"/>
      <c r="AZ928" s="322"/>
      <c r="BA928" s="322"/>
      <c r="BB928" s="322"/>
      <c r="BC928" s="322"/>
      <c r="BD928" s="322"/>
      <c r="BE928" s="322"/>
      <c r="BF928" s="322"/>
      <c r="BG928" s="322"/>
      <c r="BH928" s="322"/>
      <c r="BI928" s="322"/>
      <c r="BJ928" s="322"/>
      <c r="BK928" s="322"/>
      <c r="BL928" s="322"/>
      <c r="BM928" s="322"/>
      <c r="BN928" s="322"/>
      <c r="BO928" s="322"/>
      <c r="BP928" s="322"/>
      <c r="BQ928" s="322"/>
      <c r="BR928" s="322"/>
      <c r="BS928" s="322"/>
      <c r="BT928" s="322"/>
      <c r="BU928" s="322"/>
      <c r="BV928" s="322"/>
      <c r="BW928" s="322"/>
      <c r="BX928" s="322"/>
      <c r="BY928" s="322"/>
      <c r="BZ928" s="322"/>
    </row>
    <row r="929" spans="1:78" ht="15" customHeight="1" x14ac:dyDescent="0.2">
      <c r="A929" s="313" t="s">
        <v>1631</v>
      </c>
      <c r="B929" s="313">
        <v>222015</v>
      </c>
      <c r="E929" s="316" t="s">
        <v>673</v>
      </c>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2"/>
      <c r="AD929" s="322"/>
      <c r="AE929" s="322"/>
      <c r="AF929" s="322"/>
      <c r="AG929" s="322"/>
      <c r="AH929" s="322"/>
      <c r="AI929" s="322"/>
      <c r="AJ929" s="322"/>
      <c r="AK929" s="322"/>
      <c r="AL929" s="322"/>
      <c r="AM929" s="322"/>
      <c r="AN929" s="322"/>
      <c r="AO929" s="322"/>
      <c r="AP929" s="322"/>
      <c r="AQ929" s="322"/>
      <c r="AR929" s="322"/>
      <c r="AS929" s="322"/>
      <c r="AT929" s="322"/>
      <c r="AU929" s="322"/>
      <c r="AV929" s="322"/>
      <c r="AW929" s="322"/>
      <c r="AX929" s="322"/>
      <c r="AY929" s="322"/>
      <c r="AZ929" s="322"/>
      <c r="BA929" s="322"/>
      <c r="BB929" s="322"/>
      <c r="BC929" s="322"/>
      <c r="BD929" s="322"/>
      <c r="BE929" s="322"/>
      <c r="BF929" s="322"/>
      <c r="BG929" s="322"/>
      <c r="BH929" s="322"/>
      <c r="BI929" s="322"/>
      <c r="BJ929" s="322"/>
      <c r="BK929" s="322"/>
      <c r="BL929" s="322"/>
      <c r="BM929" s="322"/>
      <c r="BN929" s="322"/>
      <c r="BO929" s="322"/>
      <c r="BP929" s="322"/>
      <c r="BQ929" s="322"/>
      <c r="BR929" s="322"/>
      <c r="BS929" s="322"/>
      <c r="BT929" s="322"/>
      <c r="BU929" s="322"/>
      <c r="BV929" s="322"/>
      <c r="BW929" s="322"/>
      <c r="BX929" s="322"/>
      <c r="BY929" s="322"/>
      <c r="BZ929" s="322"/>
    </row>
    <row r="930" spans="1:78" ht="15" customHeight="1" x14ac:dyDescent="0.2">
      <c r="A930" s="313" t="s">
        <v>1632</v>
      </c>
      <c r="B930" s="313">
        <v>222016</v>
      </c>
      <c r="E930" s="316" t="s">
        <v>674</v>
      </c>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2"/>
      <c r="AD930" s="322"/>
      <c r="AE930" s="322"/>
      <c r="AF930" s="322"/>
      <c r="AG930" s="322"/>
      <c r="AH930" s="322"/>
      <c r="AI930" s="322"/>
      <c r="AJ930" s="322"/>
      <c r="AK930" s="322"/>
      <c r="AL930" s="322"/>
      <c r="AM930" s="322"/>
      <c r="AN930" s="322"/>
      <c r="AO930" s="322"/>
      <c r="AP930" s="322"/>
      <c r="AQ930" s="322"/>
      <c r="AR930" s="322"/>
      <c r="AS930" s="322"/>
      <c r="AT930" s="322"/>
      <c r="AU930" s="322"/>
      <c r="AV930" s="322"/>
      <c r="AW930" s="322"/>
      <c r="AX930" s="322"/>
      <c r="AY930" s="322"/>
      <c r="AZ930" s="322"/>
      <c r="BA930" s="322"/>
      <c r="BB930" s="322"/>
      <c r="BC930" s="322"/>
      <c r="BD930" s="322"/>
      <c r="BE930" s="322"/>
      <c r="BF930" s="322"/>
      <c r="BG930" s="322"/>
      <c r="BH930" s="322"/>
      <c r="BI930" s="322"/>
      <c r="BJ930" s="322"/>
      <c r="BK930" s="322"/>
      <c r="BL930" s="322"/>
      <c r="BM930" s="322"/>
      <c r="BN930" s="322"/>
      <c r="BO930" s="322"/>
      <c r="BP930" s="322"/>
      <c r="BQ930" s="322"/>
      <c r="BR930" s="322"/>
      <c r="BS930" s="322"/>
      <c r="BT930" s="322"/>
      <c r="BU930" s="322"/>
      <c r="BV930" s="322"/>
      <c r="BW930" s="322"/>
      <c r="BX930" s="322"/>
      <c r="BY930" s="322"/>
      <c r="BZ930" s="322"/>
    </row>
    <row r="931" spans="1:78" ht="15" customHeight="1" x14ac:dyDescent="0.2">
      <c r="A931" s="313"/>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2"/>
      <c r="AD931" s="322"/>
      <c r="AE931" s="322"/>
      <c r="AF931" s="322"/>
      <c r="AG931" s="322"/>
      <c r="AH931" s="322"/>
      <c r="AI931" s="322"/>
      <c r="AJ931" s="322"/>
      <c r="AK931" s="322"/>
      <c r="AL931" s="322"/>
      <c r="AM931" s="322"/>
      <c r="AN931" s="322"/>
      <c r="AO931" s="322"/>
      <c r="AP931" s="322"/>
      <c r="AQ931" s="322"/>
      <c r="AR931" s="322"/>
      <c r="AS931" s="322"/>
      <c r="AT931" s="322"/>
      <c r="AU931" s="322"/>
      <c r="AV931" s="322"/>
      <c r="AW931" s="322"/>
      <c r="AX931" s="322"/>
      <c r="AY931" s="322"/>
      <c r="AZ931" s="322"/>
      <c r="BA931" s="322"/>
      <c r="BB931" s="322"/>
      <c r="BC931" s="322"/>
      <c r="BD931" s="322"/>
      <c r="BE931" s="322"/>
      <c r="BF931" s="322"/>
      <c r="BG931" s="322"/>
      <c r="BH931" s="322"/>
      <c r="BI931" s="322"/>
      <c r="BJ931" s="322"/>
      <c r="BK931" s="322"/>
      <c r="BL931" s="322"/>
      <c r="BM931" s="322"/>
      <c r="BN931" s="322"/>
      <c r="BO931" s="322"/>
      <c r="BP931" s="322"/>
      <c r="BQ931" s="322"/>
      <c r="BR931" s="322"/>
      <c r="BS931" s="322"/>
      <c r="BT931" s="322"/>
      <c r="BU931" s="322"/>
      <c r="BV931" s="322"/>
      <c r="BW931" s="322"/>
      <c r="BX931" s="322"/>
      <c r="BY931" s="322"/>
      <c r="BZ931" s="322"/>
    </row>
    <row r="932" spans="1:78" ht="15" customHeight="1" x14ac:dyDescent="0.2">
      <c r="A932" s="313" t="s">
        <v>1633</v>
      </c>
      <c r="B932" s="313">
        <v>223</v>
      </c>
      <c r="E932" s="316" t="s">
        <v>896</v>
      </c>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2"/>
      <c r="AD932" s="322"/>
      <c r="AE932" s="322"/>
      <c r="AF932" s="322"/>
      <c r="AG932" s="322"/>
      <c r="AH932" s="322"/>
      <c r="AI932" s="322"/>
      <c r="AJ932" s="322"/>
      <c r="AK932" s="322"/>
      <c r="AL932" s="322"/>
      <c r="AM932" s="322"/>
      <c r="AN932" s="322"/>
      <c r="AO932" s="322"/>
      <c r="AP932" s="322"/>
      <c r="AQ932" s="322"/>
      <c r="AR932" s="322"/>
      <c r="AS932" s="322"/>
      <c r="AT932" s="322"/>
      <c r="AU932" s="322"/>
      <c r="AV932" s="322"/>
      <c r="AW932" s="322"/>
      <c r="AX932" s="322"/>
      <c r="AY932" s="322"/>
      <c r="AZ932" s="322"/>
      <c r="BA932" s="322"/>
      <c r="BB932" s="322"/>
      <c r="BC932" s="322"/>
      <c r="BD932" s="322"/>
      <c r="BE932" s="322"/>
      <c r="BF932" s="322"/>
      <c r="BG932" s="322"/>
      <c r="BH932" s="322"/>
      <c r="BI932" s="322"/>
      <c r="BJ932" s="322"/>
      <c r="BK932" s="322"/>
      <c r="BL932" s="322"/>
      <c r="BM932" s="322"/>
      <c r="BN932" s="322"/>
      <c r="BO932" s="322"/>
      <c r="BP932" s="322"/>
      <c r="BQ932" s="322"/>
      <c r="BR932" s="322"/>
      <c r="BS932" s="322"/>
      <c r="BT932" s="322"/>
      <c r="BU932" s="322"/>
      <c r="BV932" s="322"/>
      <c r="BW932" s="322"/>
      <c r="BX932" s="322"/>
      <c r="BY932" s="322"/>
      <c r="BZ932" s="322"/>
    </row>
    <row r="933" spans="1:78" ht="15" customHeight="1" x14ac:dyDescent="0.2">
      <c r="A933" s="313" t="s">
        <v>1634</v>
      </c>
      <c r="B933" s="313">
        <v>223001</v>
      </c>
      <c r="E933" s="316" t="s">
        <v>675</v>
      </c>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2"/>
      <c r="AD933" s="322"/>
      <c r="AE933" s="322"/>
      <c r="AF933" s="322"/>
      <c r="AG933" s="322"/>
      <c r="AH933" s="322"/>
      <c r="AI933" s="322"/>
      <c r="AJ933" s="322"/>
      <c r="AK933" s="322"/>
      <c r="AL933" s="322"/>
      <c r="AM933" s="322"/>
      <c r="AN933" s="322"/>
      <c r="AO933" s="322"/>
      <c r="AP933" s="322"/>
      <c r="AQ933" s="322"/>
      <c r="AR933" s="322"/>
      <c r="AS933" s="322"/>
      <c r="AT933" s="322"/>
      <c r="AU933" s="322"/>
      <c r="AV933" s="322"/>
      <c r="AW933" s="322"/>
      <c r="AX933" s="322"/>
      <c r="AY933" s="322"/>
      <c r="AZ933" s="322"/>
      <c r="BA933" s="322"/>
      <c r="BB933" s="322"/>
      <c r="BC933" s="322"/>
      <c r="BD933" s="322"/>
      <c r="BE933" s="322"/>
      <c r="BF933" s="322"/>
      <c r="BG933" s="322"/>
      <c r="BH933" s="322"/>
      <c r="BI933" s="322"/>
      <c r="BJ933" s="322"/>
      <c r="BK933" s="322"/>
      <c r="BL933" s="322"/>
      <c r="BM933" s="322"/>
      <c r="BN933" s="322"/>
      <c r="BO933" s="322"/>
      <c r="BP933" s="322"/>
      <c r="BQ933" s="322"/>
      <c r="BR933" s="322"/>
      <c r="BS933" s="322"/>
      <c r="BT933" s="322"/>
      <c r="BU933" s="322"/>
      <c r="BV933" s="322"/>
      <c r="BW933" s="322"/>
      <c r="BX933" s="322"/>
      <c r="BY933" s="322"/>
      <c r="BZ933" s="322"/>
    </row>
    <row r="934" spans="1:78" ht="15" customHeight="1" x14ac:dyDescent="0.2">
      <c r="A934" s="313" t="s">
        <v>1635</v>
      </c>
      <c r="B934" s="313">
        <v>223002</v>
      </c>
      <c r="E934" s="316" t="s">
        <v>676</v>
      </c>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2"/>
      <c r="AD934" s="322"/>
      <c r="AE934" s="322"/>
      <c r="AF934" s="322"/>
      <c r="AG934" s="322"/>
      <c r="AH934" s="322"/>
      <c r="AI934" s="322"/>
      <c r="AJ934" s="322"/>
      <c r="AK934" s="322"/>
      <c r="AL934" s="322"/>
      <c r="AM934" s="322"/>
      <c r="AN934" s="322"/>
      <c r="AO934" s="322"/>
      <c r="AP934" s="322"/>
      <c r="AQ934" s="322"/>
      <c r="AR934" s="322"/>
      <c r="AS934" s="322"/>
      <c r="AT934" s="322"/>
      <c r="AU934" s="322"/>
      <c r="AV934" s="322"/>
      <c r="AW934" s="322"/>
      <c r="AX934" s="322"/>
      <c r="AY934" s="322"/>
      <c r="AZ934" s="322"/>
      <c r="BA934" s="322"/>
      <c r="BB934" s="322"/>
      <c r="BC934" s="322"/>
      <c r="BD934" s="322"/>
      <c r="BE934" s="322"/>
      <c r="BF934" s="322"/>
      <c r="BG934" s="322"/>
      <c r="BH934" s="322"/>
      <c r="BI934" s="322"/>
      <c r="BJ934" s="322"/>
      <c r="BK934" s="322"/>
      <c r="BL934" s="322"/>
      <c r="BM934" s="322"/>
      <c r="BN934" s="322"/>
      <c r="BO934" s="322"/>
      <c r="BP934" s="322"/>
      <c r="BQ934" s="322"/>
      <c r="BR934" s="322"/>
      <c r="BS934" s="322"/>
      <c r="BT934" s="322"/>
      <c r="BU934" s="322"/>
      <c r="BV934" s="322"/>
      <c r="BW934" s="322"/>
      <c r="BX934" s="322"/>
      <c r="BY934" s="322"/>
      <c r="BZ934" s="322"/>
    </row>
    <row r="935" spans="1:78" s="326" customFormat="1" ht="15" customHeight="1" x14ac:dyDescent="0.2">
      <c r="A935" s="324" t="s">
        <v>1636</v>
      </c>
      <c r="B935" s="324">
        <v>223003</v>
      </c>
      <c r="D935" s="324"/>
      <c r="E935" s="326" t="s">
        <v>677</v>
      </c>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c r="AH935" s="327"/>
      <c r="AI935" s="327"/>
      <c r="AJ935" s="327"/>
      <c r="AK935" s="327"/>
      <c r="AL935" s="327"/>
      <c r="AM935" s="327"/>
      <c r="AN935" s="327"/>
      <c r="AO935" s="327"/>
      <c r="AP935" s="327"/>
      <c r="AQ935" s="327"/>
      <c r="AR935" s="327"/>
      <c r="AS935" s="327"/>
      <c r="AT935" s="327"/>
      <c r="AU935" s="327"/>
      <c r="AV935" s="327"/>
      <c r="AW935" s="327"/>
      <c r="AX935" s="327"/>
      <c r="AY935" s="327"/>
      <c r="AZ935" s="327"/>
      <c r="BA935" s="327"/>
      <c r="BB935" s="327"/>
      <c r="BC935" s="327"/>
      <c r="BD935" s="327"/>
      <c r="BE935" s="327"/>
      <c r="BF935" s="327"/>
      <c r="BG935" s="327"/>
      <c r="BH935" s="327"/>
      <c r="BI935" s="327"/>
      <c r="BJ935" s="327"/>
      <c r="BK935" s="327"/>
      <c r="BL935" s="327"/>
      <c r="BM935" s="327"/>
      <c r="BN935" s="327"/>
      <c r="BO935" s="327"/>
      <c r="BP935" s="327"/>
      <c r="BQ935" s="327"/>
      <c r="BR935" s="327"/>
      <c r="BS935" s="327"/>
      <c r="BT935" s="327"/>
      <c r="BU935" s="327"/>
      <c r="BV935" s="327"/>
      <c r="BW935" s="327"/>
      <c r="BX935" s="327"/>
      <c r="BY935" s="327"/>
      <c r="BZ935" s="327"/>
    </row>
    <row r="936" spans="1:78" ht="15" customHeight="1" x14ac:dyDescent="0.2">
      <c r="A936" s="313" t="s">
        <v>1637</v>
      </c>
      <c r="B936" s="313">
        <v>223004</v>
      </c>
      <c r="E936" s="316" t="s">
        <v>678</v>
      </c>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2"/>
      <c r="AD936" s="322"/>
      <c r="AE936" s="322"/>
      <c r="AF936" s="322"/>
      <c r="AG936" s="322"/>
      <c r="AH936" s="322"/>
      <c r="AI936" s="322"/>
      <c r="AJ936" s="322"/>
      <c r="AK936" s="322"/>
      <c r="AL936" s="322"/>
      <c r="AM936" s="322"/>
      <c r="AN936" s="322"/>
      <c r="AO936" s="322"/>
      <c r="AP936" s="322"/>
      <c r="AQ936" s="322"/>
      <c r="AR936" s="322"/>
      <c r="AS936" s="322"/>
      <c r="AT936" s="322"/>
      <c r="AU936" s="322"/>
      <c r="AV936" s="322"/>
      <c r="AW936" s="322"/>
      <c r="AX936" s="322"/>
      <c r="AY936" s="322"/>
      <c r="AZ936" s="322"/>
      <c r="BA936" s="322"/>
      <c r="BB936" s="322"/>
      <c r="BC936" s="322"/>
      <c r="BD936" s="322"/>
      <c r="BE936" s="322"/>
      <c r="BF936" s="322"/>
      <c r="BG936" s="322"/>
      <c r="BH936" s="322"/>
      <c r="BI936" s="322"/>
      <c r="BJ936" s="322"/>
      <c r="BK936" s="322"/>
      <c r="BL936" s="322"/>
      <c r="BM936" s="322"/>
      <c r="BN936" s="322"/>
      <c r="BO936" s="322"/>
      <c r="BP936" s="322"/>
      <c r="BQ936" s="322"/>
      <c r="BR936" s="322"/>
      <c r="BS936" s="322"/>
      <c r="BT936" s="322"/>
      <c r="BU936" s="322"/>
      <c r="BV936" s="322"/>
      <c r="BW936" s="322"/>
      <c r="BX936" s="322"/>
      <c r="BY936" s="322"/>
      <c r="BZ936" s="322"/>
    </row>
    <row r="937" spans="1:78" ht="15" customHeight="1" x14ac:dyDescent="0.2">
      <c r="A937" s="313" t="s">
        <v>1638</v>
      </c>
      <c r="B937" s="313">
        <v>223005</v>
      </c>
      <c r="E937" s="316" t="s">
        <v>679</v>
      </c>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2"/>
      <c r="AD937" s="322"/>
      <c r="AE937" s="322"/>
      <c r="AF937" s="322"/>
      <c r="AG937" s="322"/>
      <c r="AH937" s="322"/>
      <c r="AI937" s="322"/>
      <c r="AJ937" s="322"/>
      <c r="AK937" s="322"/>
      <c r="AL937" s="322"/>
      <c r="AM937" s="322"/>
      <c r="AN937" s="322"/>
      <c r="AO937" s="322"/>
      <c r="AP937" s="322"/>
      <c r="AQ937" s="322"/>
      <c r="AR937" s="322"/>
      <c r="AS937" s="322"/>
      <c r="AT937" s="322"/>
      <c r="AU937" s="322"/>
      <c r="AV937" s="322"/>
      <c r="AW937" s="322"/>
      <c r="AX937" s="322"/>
      <c r="AY937" s="322"/>
      <c r="AZ937" s="322"/>
      <c r="BA937" s="322"/>
      <c r="BB937" s="322"/>
      <c r="BC937" s="322"/>
      <c r="BD937" s="322"/>
      <c r="BE937" s="322"/>
      <c r="BF937" s="322"/>
      <c r="BG937" s="322"/>
      <c r="BH937" s="322"/>
      <c r="BI937" s="322"/>
      <c r="BJ937" s="322"/>
      <c r="BK937" s="322"/>
      <c r="BL937" s="322"/>
      <c r="BM937" s="322"/>
      <c r="BN937" s="322"/>
      <c r="BO937" s="322"/>
      <c r="BP937" s="322"/>
      <c r="BQ937" s="322"/>
      <c r="BR937" s="322"/>
      <c r="BS937" s="322"/>
      <c r="BT937" s="322"/>
      <c r="BU937" s="322"/>
      <c r="BV937" s="322"/>
      <c r="BW937" s="322"/>
      <c r="BX937" s="322"/>
      <c r="BY937" s="322"/>
      <c r="BZ937" s="322"/>
    </row>
    <row r="938" spans="1:78" ht="15" customHeight="1" x14ac:dyDescent="0.2">
      <c r="A938" s="313" t="s">
        <v>1639</v>
      </c>
      <c r="B938" s="313">
        <v>223006</v>
      </c>
      <c r="E938" s="316" t="s">
        <v>680</v>
      </c>
      <c r="H938" s="322"/>
      <c r="I938" s="322"/>
      <c r="J938" s="322"/>
      <c r="K938" s="322"/>
      <c r="L938" s="322"/>
      <c r="M938" s="322"/>
      <c r="N938" s="322"/>
      <c r="O938" s="322"/>
      <c r="P938" s="322"/>
      <c r="Q938" s="322"/>
      <c r="R938" s="322"/>
      <c r="S938" s="322"/>
      <c r="T938" s="322"/>
      <c r="U938" s="322"/>
      <c r="V938" s="322"/>
      <c r="W938" s="322"/>
      <c r="X938" s="322"/>
      <c r="Y938" s="322"/>
      <c r="Z938" s="322"/>
      <c r="AA938" s="322"/>
      <c r="AB938" s="322"/>
      <c r="AC938" s="322"/>
      <c r="AD938" s="322"/>
      <c r="AE938" s="322"/>
      <c r="AF938" s="322"/>
      <c r="AG938" s="322"/>
      <c r="AH938" s="322"/>
      <c r="AI938" s="322"/>
      <c r="AJ938" s="322"/>
      <c r="AK938" s="322"/>
      <c r="AL938" s="322"/>
      <c r="AM938" s="322"/>
      <c r="AN938" s="322"/>
      <c r="AO938" s="322"/>
      <c r="AP938" s="322"/>
      <c r="AQ938" s="322"/>
      <c r="AR938" s="322"/>
      <c r="AS938" s="322"/>
      <c r="AT938" s="322"/>
      <c r="AU938" s="322"/>
      <c r="AV938" s="322"/>
      <c r="AW938" s="322"/>
      <c r="AX938" s="322"/>
      <c r="AY938" s="322"/>
      <c r="AZ938" s="322"/>
      <c r="BA938" s="322"/>
      <c r="BB938" s="322"/>
      <c r="BC938" s="322"/>
      <c r="BD938" s="322"/>
      <c r="BE938" s="322"/>
      <c r="BF938" s="322"/>
      <c r="BG938" s="322"/>
      <c r="BH938" s="322"/>
      <c r="BI938" s="322"/>
      <c r="BJ938" s="322"/>
      <c r="BK938" s="322"/>
      <c r="BL938" s="322"/>
      <c r="BM938" s="322"/>
      <c r="BN938" s="322"/>
      <c r="BO938" s="322"/>
      <c r="BP938" s="322"/>
      <c r="BQ938" s="322"/>
      <c r="BR938" s="322"/>
      <c r="BS938" s="322"/>
      <c r="BT938" s="322"/>
      <c r="BU938" s="322"/>
      <c r="BV938" s="322"/>
      <c r="BW938" s="322"/>
      <c r="BX938" s="322"/>
      <c r="BY938" s="322"/>
      <c r="BZ938" s="322"/>
    </row>
    <row r="939" spans="1:78" ht="15" customHeight="1" x14ac:dyDescent="0.2">
      <c r="A939" s="313" t="s">
        <v>1640</v>
      </c>
      <c r="B939" s="313">
        <v>223007</v>
      </c>
      <c r="E939" s="316" t="s">
        <v>681</v>
      </c>
      <c r="H939" s="322"/>
      <c r="I939" s="322"/>
      <c r="J939" s="322"/>
      <c r="K939" s="322"/>
      <c r="L939" s="322"/>
      <c r="M939" s="322"/>
      <c r="N939" s="322"/>
      <c r="O939" s="322"/>
      <c r="P939" s="322"/>
      <c r="Q939" s="322"/>
      <c r="R939" s="322"/>
      <c r="S939" s="322"/>
      <c r="T939" s="322"/>
      <c r="U939" s="322"/>
      <c r="V939" s="322"/>
      <c r="W939" s="322"/>
      <c r="X939" s="322"/>
      <c r="Y939" s="322"/>
      <c r="Z939" s="322"/>
      <c r="AA939" s="322"/>
      <c r="AB939" s="322"/>
      <c r="AC939" s="322"/>
      <c r="AD939" s="322"/>
      <c r="AE939" s="322"/>
      <c r="AF939" s="322"/>
      <c r="AG939" s="322"/>
      <c r="AH939" s="322"/>
      <c r="AI939" s="322"/>
      <c r="AJ939" s="322"/>
      <c r="AK939" s="322"/>
      <c r="AL939" s="322"/>
      <c r="AM939" s="322"/>
      <c r="AN939" s="322"/>
      <c r="AO939" s="322"/>
      <c r="AP939" s="322"/>
      <c r="AQ939" s="322"/>
      <c r="AR939" s="322"/>
      <c r="AS939" s="322"/>
      <c r="AT939" s="322"/>
      <c r="AU939" s="322"/>
      <c r="AV939" s="322"/>
      <c r="AW939" s="322"/>
      <c r="AX939" s="322"/>
      <c r="AY939" s="322"/>
      <c r="AZ939" s="322"/>
      <c r="BA939" s="322"/>
      <c r="BB939" s="322"/>
      <c r="BC939" s="322"/>
      <c r="BD939" s="322"/>
      <c r="BE939" s="322"/>
      <c r="BF939" s="322"/>
      <c r="BG939" s="322"/>
      <c r="BH939" s="322"/>
      <c r="BI939" s="322"/>
      <c r="BJ939" s="322"/>
      <c r="BK939" s="322"/>
      <c r="BL939" s="322"/>
      <c r="BM939" s="322"/>
      <c r="BN939" s="322"/>
      <c r="BO939" s="322"/>
      <c r="BP939" s="322"/>
      <c r="BQ939" s="322"/>
      <c r="BR939" s="322"/>
      <c r="BS939" s="322"/>
      <c r="BT939" s="322"/>
      <c r="BU939" s="322"/>
      <c r="BV939" s="322"/>
      <c r="BW939" s="322"/>
      <c r="BX939" s="322"/>
      <c r="BY939" s="322"/>
      <c r="BZ939" s="322"/>
    </row>
    <row r="940" spans="1:78" ht="15" customHeight="1" x14ac:dyDescent="0.2">
      <c r="A940" s="313" t="s">
        <v>1641</v>
      </c>
      <c r="B940" s="313">
        <v>223008</v>
      </c>
      <c r="E940" s="316" t="s">
        <v>682</v>
      </c>
      <c r="H940" s="322"/>
      <c r="I940" s="322"/>
      <c r="J940" s="322"/>
      <c r="K940" s="322"/>
      <c r="L940" s="322"/>
      <c r="M940" s="322"/>
      <c r="N940" s="322"/>
      <c r="O940" s="322"/>
      <c r="P940" s="322"/>
      <c r="Q940" s="322"/>
      <c r="R940" s="322"/>
      <c r="S940" s="322"/>
      <c r="T940" s="322"/>
      <c r="U940" s="322"/>
      <c r="V940" s="322"/>
      <c r="W940" s="322"/>
      <c r="X940" s="322"/>
      <c r="Y940" s="322"/>
      <c r="Z940" s="322"/>
      <c r="AA940" s="322"/>
      <c r="AB940" s="322"/>
      <c r="AC940" s="322"/>
      <c r="AD940" s="322"/>
      <c r="AE940" s="322"/>
      <c r="AF940" s="322"/>
      <c r="AG940" s="322"/>
      <c r="AH940" s="322"/>
      <c r="AI940" s="322"/>
      <c r="AJ940" s="322"/>
      <c r="AK940" s="322"/>
      <c r="AL940" s="322"/>
      <c r="AM940" s="322"/>
      <c r="AN940" s="322"/>
      <c r="AO940" s="322"/>
      <c r="AP940" s="322"/>
      <c r="AQ940" s="322"/>
      <c r="AR940" s="322"/>
      <c r="AS940" s="322"/>
      <c r="AT940" s="322"/>
      <c r="AU940" s="322"/>
      <c r="AV940" s="322"/>
      <c r="AW940" s="322"/>
      <c r="AX940" s="322"/>
      <c r="AY940" s="322"/>
      <c r="AZ940" s="322"/>
      <c r="BA940" s="322"/>
      <c r="BB940" s="322"/>
      <c r="BC940" s="322"/>
      <c r="BD940" s="322"/>
      <c r="BE940" s="322"/>
      <c r="BF940" s="322"/>
      <c r="BG940" s="322"/>
      <c r="BH940" s="322"/>
      <c r="BI940" s="322"/>
      <c r="BJ940" s="322"/>
      <c r="BK940" s="322"/>
      <c r="BL940" s="322"/>
      <c r="BM940" s="322"/>
      <c r="BN940" s="322"/>
      <c r="BO940" s="322"/>
      <c r="BP940" s="322"/>
      <c r="BQ940" s="322"/>
      <c r="BR940" s="322"/>
      <c r="BS940" s="322"/>
      <c r="BT940" s="322"/>
      <c r="BU940" s="322"/>
      <c r="BV940" s="322"/>
      <c r="BW940" s="322"/>
      <c r="BX940" s="322"/>
      <c r="BY940" s="322"/>
      <c r="BZ940" s="322"/>
    </row>
    <row r="941" spans="1:78" ht="15" customHeight="1" x14ac:dyDescent="0.2">
      <c r="A941" s="313" t="s">
        <v>1642</v>
      </c>
      <c r="B941" s="313">
        <v>223009</v>
      </c>
      <c r="E941" s="316" t="s">
        <v>683</v>
      </c>
      <c r="H941" s="322"/>
      <c r="I941" s="322"/>
      <c r="J941" s="322"/>
      <c r="K941" s="322"/>
      <c r="L941" s="322"/>
      <c r="M941" s="322"/>
      <c r="N941" s="322"/>
      <c r="O941" s="322"/>
      <c r="P941" s="322"/>
      <c r="Q941" s="322"/>
      <c r="R941" s="322"/>
      <c r="S941" s="322"/>
      <c r="T941" s="322"/>
      <c r="U941" s="322"/>
      <c r="V941" s="322"/>
      <c r="W941" s="322"/>
      <c r="X941" s="322"/>
      <c r="Y941" s="322"/>
      <c r="Z941" s="322"/>
      <c r="AA941" s="322"/>
      <c r="AB941" s="322"/>
      <c r="AC941" s="322"/>
      <c r="AD941" s="322"/>
      <c r="AE941" s="322"/>
      <c r="AF941" s="322"/>
      <c r="AG941" s="322"/>
      <c r="AH941" s="322"/>
      <c r="AI941" s="322"/>
      <c r="AJ941" s="322"/>
      <c r="AK941" s="322"/>
      <c r="AL941" s="322"/>
      <c r="AM941" s="322"/>
      <c r="AN941" s="322"/>
      <c r="AO941" s="322"/>
      <c r="AP941" s="322"/>
      <c r="AQ941" s="322"/>
      <c r="AR941" s="322"/>
      <c r="AS941" s="322"/>
      <c r="AT941" s="322"/>
      <c r="AU941" s="322"/>
      <c r="AV941" s="322"/>
      <c r="AW941" s="322"/>
      <c r="AX941" s="322"/>
      <c r="AY941" s="322"/>
      <c r="AZ941" s="322"/>
      <c r="BA941" s="322"/>
      <c r="BB941" s="322"/>
      <c r="BC941" s="322"/>
      <c r="BD941" s="322"/>
      <c r="BE941" s="322"/>
      <c r="BF941" s="322"/>
      <c r="BG941" s="322"/>
      <c r="BH941" s="322"/>
      <c r="BI941" s="322"/>
      <c r="BJ941" s="322"/>
      <c r="BK941" s="322"/>
      <c r="BL941" s="322"/>
      <c r="BM941" s="322"/>
      <c r="BN941" s="322"/>
      <c r="BO941" s="322"/>
      <c r="BP941" s="322"/>
      <c r="BQ941" s="322"/>
      <c r="BR941" s="322"/>
      <c r="BS941" s="322"/>
      <c r="BT941" s="322"/>
      <c r="BU941" s="322"/>
      <c r="BV941" s="322"/>
      <c r="BW941" s="322"/>
      <c r="BX941" s="322"/>
      <c r="BY941" s="322"/>
      <c r="BZ941" s="322"/>
    </row>
    <row r="942" spans="1:78" ht="15" customHeight="1" x14ac:dyDescent="0.2">
      <c r="A942" s="313" t="s">
        <v>1643</v>
      </c>
      <c r="B942" s="313">
        <v>223010</v>
      </c>
      <c r="E942" s="316" t="s">
        <v>684</v>
      </c>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2"/>
      <c r="AD942" s="322"/>
      <c r="AE942" s="322"/>
      <c r="AF942" s="322"/>
      <c r="AG942" s="322"/>
      <c r="AH942" s="322"/>
      <c r="AI942" s="322"/>
      <c r="AJ942" s="322"/>
      <c r="AK942" s="322"/>
      <c r="AL942" s="322"/>
      <c r="AM942" s="322"/>
      <c r="AN942" s="322"/>
      <c r="AO942" s="322"/>
      <c r="AP942" s="322"/>
      <c r="AQ942" s="322"/>
      <c r="AR942" s="322"/>
      <c r="AS942" s="322"/>
      <c r="AT942" s="322"/>
      <c r="AU942" s="322"/>
      <c r="AV942" s="322"/>
      <c r="AW942" s="322"/>
      <c r="AX942" s="322"/>
      <c r="AY942" s="322"/>
      <c r="AZ942" s="322"/>
      <c r="BA942" s="322"/>
      <c r="BB942" s="322"/>
      <c r="BC942" s="322"/>
      <c r="BD942" s="322"/>
      <c r="BE942" s="322"/>
      <c r="BF942" s="322"/>
      <c r="BG942" s="322"/>
      <c r="BH942" s="322"/>
      <c r="BI942" s="322"/>
      <c r="BJ942" s="322"/>
      <c r="BK942" s="322"/>
      <c r="BL942" s="322"/>
      <c r="BM942" s="322"/>
      <c r="BN942" s="322"/>
      <c r="BO942" s="322"/>
      <c r="BP942" s="322"/>
      <c r="BQ942" s="322"/>
      <c r="BR942" s="322"/>
      <c r="BS942" s="322"/>
      <c r="BT942" s="322"/>
      <c r="BU942" s="322"/>
      <c r="BV942" s="322"/>
      <c r="BW942" s="322"/>
      <c r="BX942" s="322"/>
      <c r="BY942" s="322"/>
      <c r="BZ942" s="322"/>
    </row>
    <row r="943" spans="1:78" ht="15" customHeight="1" x14ac:dyDescent="0.2">
      <c r="A943" s="313"/>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2"/>
      <c r="AD943" s="322"/>
      <c r="AE943" s="322"/>
      <c r="AF943" s="322"/>
      <c r="AG943" s="322"/>
      <c r="AH943" s="322"/>
      <c r="AI943" s="322"/>
      <c r="AJ943" s="322"/>
      <c r="AK943" s="322"/>
      <c r="AL943" s="322"/>
      <c r="AM943" s="322"/>
      <c r="AN943" s="322"/>
      <c r="AO943" s="322"/>
      <c r="AP943" s="322"/>
      <c r="AQ943" s="322"/>
      <c r="AR943" s="322"/>
      <c r="AS943" s="322"/>
      <c r="AT943" s="322"/>
      <c r="AU943" s="322"/>
      <c r="AV943" s="322"/>
      <c r="AW943" s="322"/>
      <c r="AX943" s="322"/>
      <c r="AY943" s="322"/>
      <c r="AZ943" s="322"/>
      <c r="BA943" s="322"/>
      <c r="BB943" s="322"/>
      <c r="BC943" s="322"/>
      <c r="BD943" s="322"/>
      <c r="BE943" s="322"/>
      <c r="BF943" s="322"/>
      <c r="BG943" s="322"/>
      <c r="BH943" s="322"/>
      <c r="BI943" s="322"/>
      <c r="BJ943" s="322"/>
      <c r="BK943" s="322"/>
      <c r="BL943" s="322"/>
      <c r="BM943" s="322"/>
      <c r="BN943" s="322"/>
      <c r="BO943" s="322"/>
      <c r="BP943" s="322"/>
      <c r="BQ943" s="322"/>
      <c r="BR943" s="322"/>
      <c r="BS943" s="322"/>
      <c r="BT943" s="322"/>
      <c r="BU943" s="322"/>
      <c r="BV943" s="322"/>
      <c r="BW943" s="322"/>
      <c r="BX943" s="322"/>
      <c r="BY943" s="322"/>
      <c r="BZ943" s="322"/>
    </row>
    <row r="944" spans="1:78" ht="15" customHeight="1" x14ac:dyDescent="0.2">
      <c r="A944" s="313" t="s">
        <v>1644</v>
      </c>
      <c r="B944" s="313">
        <v>224</v>
      </c>
      <c r="E944" s="316" t="s">
        <v>309</v>
      </c>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2"/>
      <c r="AD944" s="322"/>
      <c r="AE944" s="322"/>
      <c r="AF944" s="322"/>
      <c r="AG944" s="322"/>
      <c r="AH944" s="322"/>
      <c r="AI944" s="322"/>
      <c r="AJ944" s="322"/>
      <c r="AK944" s="322"/>
      <c r="AL944" s="322"/>
      <c r="AM944" s="322"/>
      <c r="AN944" s="322"/>
      <c r="AO944" s="322"/>
      <c r="AP944" s="322"/>
      <c r="AQ944" s="322"/>
      <c r="AR944" s="322"/>
      <c r="AS944" s="322"/>
      <c r="AT944" s="322"/>
      <c r="AU944" s="322"/>
      <c r="AV944" s="322"/>
      <c r="AW944" s="322"/>
      <c r="AX944" s="322"/>
      <c r="AY944" s="322"/>
      <c r="AZ944" s="322"/>
      <c r="BA944" s="322"/>
      <c r="BB944" s="322"/>
      <c r="BC944" s="322"/>
      <c r="BD944" s="322"/>
      <c r="BE944" s="322"/>
      <c r="BF944" s="322"/>
      <c r="BG944" s="322"/>
      <c r="BH944" s="322"/>
      <c r="BI944" s="322"/>
      <c r="BJ944" s="322"/>
      <c r="BK944" s="322"/>
      <c r="BL944" s="322"/>
      <c r="BM944" s="322"/>
      <c r="BN944" s="322"/>
      <c r="BO944" s="322"/>
      <c r="BP944" s="322"/>
      <c r="BQ944" s="322"/>
      <c r="BR944" s="322"/>
      <c r="BS944" s="322"/>
      <c r="BT944" s="322"/>
      <c r="BU944" s="322"/>
      <c r="BV944" s="322"/>
      <c r="BW944" s="322"/>
      <c r="BX944" s="322"/>
      <c r="BY944" s="322"/>
      <c r="BZ944" s="322"/>
    </row>
    <row r="945" spans="1:78" s="326" customFormat="1" ht="15" customHeight="1" x14ac:dyDescent="0.2">
      <c r="A945" s="324" t="s">
        <v>1645</v>
      </c>
      <c r="B945" s="324">
        <v>224001</v>
      </c>
      <c r="D945" s="324"/>
      <c r="E945" s="326" t="s">
        <v>689</v>
      </c>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c r="AH945" s="327"/>
      <c r="AI945" s="327"/>
      <c r="AJ945" s="327"/>
      <c r="AK945" s="327"/>
      <c r="AL945" s="327"/>
      <c r="AM945" s="327"/>
      <c r="AN945" s="327"/>
      <c r="AO945" s="327"/>
      <c r="AP945" s="327"/>
      <c r="AQ945" s="327"/>
      <c r="AR945" s="327"/>
      <c r="AS945" s="327"/>
      <c r="AT945" s="327"/>
      <c r="AU945" s="327"/>
      <c r="AV945" s="327"/>
      <c r="AW945" s="327"/>
      <c r="AX945" s="327"/>
      <c r="AY945" s="327"/>
      <c r="AZ945" s="327"/>
      <c r="BA945" s="327"/>
      <c r="BB945" s="327"/>
      <c r="BC945" s="327"/>
      <c r="BD945" s="327"/>
      <c r="BE945" s="327"/>
      <c r="BF945" s="327"/>
      <c r="BG945" s="327"/>
      <c r="BH945" s="327"/>
      <c r="BI945" s="327"/>
      <c r="BJ945" s="327"/>
      <c r="BK945" s="327"/>
      <c r="BL945" s="327"/>
      <c r="BM945" s="327"/>
      <c r="BN945" s="327"/>
      <c r="BO945" s="327"/>
      <c r="BP945" s="327"/>
      <c r="BQ945" s="327"/>
      <c r="BR945" s="327"/>
      <c r="BS945" s="327"/>
      <c r="BT945" s="327"/>
      <c r="BU945" s="327"/>
      <c r="BV945" s="327"/>
      <c r="BW945" s="327"/>
      <c r="BX945" s="327"/>
      <c r="BY945" s="327"/>
      <c r="BZ945" s="327"/>
    </row>
    <row r="946" spans="1:78" s="326" customFormat="1" ht="15" customHeight="1" x14ac:dyDescent="0.2">
      <c r="A946" s="324" t="s">
        <v>1646</v>
      </c>
      <c r="B946" s="324">
        <v>224002</v>
      </c>
      <c r="D946" s="324"/>
      <c r="E946" s="326" t="s">
        <v>690</v>
      </c>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c r="AH946" s="327"/>
      <c r="AI946" s="327"/>
      <c r="AJ946" s="327"/>
      <c r="AK946" s="327"/>
      <c r="AL946" s="327"/>
      <c r="AM946" s="327"/>
      <c r="AN946" s="327"/>
      <c r="AO946" s="327"/>
      <c r="AP946" s="327"/>
      <c r="AQ946" s="327"/>
      <c r="AR946" s="327"/>
      <c r="AS946" s="327"/>
      <c r="AT946" s="327"/>
      <c r="AU946" s="327"/>
      <c r="AV946" s="327"/>
      <c r="AW946" s="327"/>
      <c r="AX946" s="327"/>
      <c r="AY946" s="327"/>
      <c r="AZ946" s="327"/>
      <c r="BA946" s="327"/>
      <c r="BB946" s="327"/>
      <c r="BC946" s="327"/>
      <c r="BD946" s="327"/>
      <c r="BE946" s="327"/>
      <c r="BF946" s="327"/>
      <c r="BG946" s="327"/>
      <c r="BH946" s="327"/>
      <c r="BI946" s="327"/>
      <c r="BJ946" s="327"/>
      <c r="BK946" s="327"/>
      <c r="BL946" s="327"/>
      <c r="BM946" s="327"/>
      <c r="BN946" s="327"/>
      <c r="BO946" s="327"/>
      <c r="BP946" s="327"/>
      <c r="BQ946" s="327"/>
      <c r="BR946" s="327"/>
      <c r="BS946" s="327"/>
      <c r="BT946" s="327"/>
      <c r="BU946" s="327"/>
      <c r="BV946" s="327"/>
      <c r="BW946" s="327"/>
      <c r="BX946" s="327"/>
      <c r="BY946" s="327"/>
      <c r="BZ946" s="327"/>
    </row>
    <row r="947" spans="1:78" ht="15" customHeight="1" x14ac:dyDescent="0.2">
      <c r="A947" s="313"/>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322"/>
      <c r="AF947" s="322"/>
      <c r="AG947" s="322"/>
      <c r="AH947" s="322"/>
      <c r="AI947" s="322"/>
      <c r="AJ947" s="322"/>
      <c r="AK947" s="322"/>
      <c r="AL947" s="322"/>
      <c r="AM947" s="322"/>
      <c r="AN947" s="322"/>
      <c r="AO947" s="322"/>
      <c r="AP947" s="322"/>
      <c r="AQ947" s="322"/>
      <c r="AR947" s="322"/>
      <c r="AS947" s="322"/>
      <c r="AT947" s="322"/>
      <c r="AU947" s="322"/>
      <c r="AV947" s="322"/>
      <c r="AW947" s="322"/>
      <c r="AX947" s="322"/>
      <c r="AY947" s="322"/>
      <c r="AZ947" s="322"/>
      <c r="BA947" s="322"/>
      <c r="BB947" s="322"/>
      <c r="BC947" s="322"/>
      <c r="BD947" s="322"/>
      <c r="BE947" s="322"/>
      <c r="BF947" s="322"/>
      <c r="BG947" s="322"/>
      <c r="BH947" s="322"/>
      <c r="BI947" s="322"/>
      <c r="BJ947" s="322"/>
      <c r="BK947" s="322"/>
      <c r="BL947" s="322"/>
      <c r="BM947" s="322"/>
      <c r="BN947" s="322"/>
      <c r="BO947" s="322"/>
      <c r="BP947" s="322"/>
      <c r="BQ947" s="322"/>
      <c r="BR947" s="322"/>
      <c r="BS947" s="322"/>
      <c r="BT947" s="322"/>
      <c r="BU947" s="322"/>
      <c r="BV947" s="322"/>
      <c r="BW947" s="322"/>
      <c r="BX947" s="322"/>
      <c r="BY947" s="322"/>
      <c r="BZ947" s="322"/>
    </row>
    <row r="948" spans="1:78" ht="15" customHeight="1" x14ac:dyDescent="0.2">
      <c r="A948" s="313" t="s">
        <v>1647</v>
      </c>
      <c r="B948" s="313">
        <v>225</v>
      </c>
      <c r="E948" s="316" t="s">
        <v>897</v>
      </c>
      <c r="H948" s="322"/>
      <c r="I948" s="322"/>
      <c r="J948" s="322"/>
      <c r="K948" s="322"/>
      <c r="L948" s="322"/>
      <c r="M948" s="322"/>
      <c r="N948" s="322"/>
      <c r="O948" s="322"/>
      <c r="P948" s="322"/>
      <c r="Q948" s="322"/>
      <c r="R948" s="322"/>
      <c r="S948" s="322"/>
      <c r="T948" s="322"/>
      <c r="U948" s="322"/>
      <c r="V948" s="322"/>
      <c r="W948" s="322"/>
      <c r="X948" s="322"/>
      <c r="Y948" s="322"/>
      <c r="Z948" s="322"/>
      <c r="AA948" s="322"/>
      <c r="AB948" s="322"/>
      <c r="AC948" s="322"/>
      <c r="AD948" s="322"/>
      <c r="AE948" s="322"/>
      <c r="AF948" s="322"/>
      <c r="AG948" s="322"/>
      <c r="AH948" s="322"/>
      <c r="AI948" s="322"/>
      <c r="AJ948" s="322"/>
      <c r="AK948" s="322"/>
      <c r="AL948" s="322"/>
      <c r="AM948" s="322"/>
      <c r="AN948" s="322"/>
      <c r="AO948" s="322"/>
      <c r="AP948" s="322"/>
      <c r="AQ948" s="322"/>
      <c r="AR948" s="322"/>
      <c r="AS948" s="322"/>
      <c r="AT948" s="322"/>
      <c r="AU948" s="322"/>
      <c r="AV948" s="322"/>
      <c r="AW948" s="322"/>
      <c r="AX948" s="322"/>
      <c r="AY948" s="322"/>
      <c r="AZ948" s="322"/>
      <c r="BA948" s="322"/>
      <c r="BB948" s="322"/>
      <c r="BC948" s="322"/>
      <c r="BD948" s="322"/>
      <c r="BE948" s="322"/>
      <c r="BF948" s="322"/>
      <c r="BG948" s="322"/>
      <c r="BH948" s="322"/>
      <c r="BI948" s="322"/>
      <c r="BJ948" s="322"/>
      <c r="BK948" s="322"/>
      <c r="BL948" s="322"/>
      <c r="BM948" s="322"/>
      <c r="BN948" s="322"/>
      <c r="BO948" s="322"/>
      <c r="BP948" s="322"/>
      <c r="BQ948" s="322"/>
      <c r="BR948" s="322"/>
      <c r="BS948" s="322"/>
      <c r="BT948" s="322"/>
      <c r="BU948" s="322"/>
      <c r="BV948" s="322"/>
      <c r="BW948" s="322"/>
      <c r="BX948" s="322"/>
      <c r="BY948" s="322"/>
      <c r="BZ948" s="322"/>
    </row>
    <row r="949" spans="1:78" s="326" customFormat="1" ht="15" customHeight="1" x14ac:dyDescent="0.2">
      <c r="A949" s="324" t="s">
        <v>1648</v>
      </c>
      <c r="B949" s="324">
        <v>225001</v>
      </c>
      <c r="D949" s="324"/>
      <c r="E949" s="326" t="s">
        <v>708</v>
      </c>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c r="AH949" s="327"/>
      <c r="AI949" s="327"/>
      <c r="AJ949" s="327"/>
      <c r="AK949" s="327"/>
      <c r="AL949" s="327"/>
      <c r="AM949" s="327"/>
      <c r="AN949" s="327"/>
      <c r="AO949" s="327"/>
      <c r="AP949" s="327"/>
      <c r="AQ949" s="327"/>
      <c r="AR949" s="327"/>
      <c r="AS949" s="327"/>
      <c r="AT949" s="327"/>
      <c r="AU949" s="327"/>
      <c r="AV949" s="327"/>
      <c r="AW949" s="327"/>
      <c r="AX949" s="327"/>
      <c r="AY949" s="327"/>
      <c r="AZ949" s="327"/>
      <c r="BA949" s="327"/>
      <c r="BB949" s="327"/>
      <c r="BC949" s="327"/>
      <c r="BD949" s="327"/>
      <c r="BE949" s="327"/>
      <c r="BF949" s="327"/>
      <c r="BG949" s="327"/>
      <c r="BH949" s="327"/>
      <c r="BI949" s="327"/>
      <c r="BJ949" s="327"/>
      <c r="BK949" s="327"/>
      <c r="BL949" s="327"/>
      <c r="BM949" s="327"/>
      <c r="BN949" s="327"/>
      <c r="BO949" s="327"/>
      <c r="BP949" s="327"/>
      <c r="BQ949" s="327"/>
      <c r="BR949" s="327"/>
      <c r="BS949" s="327"/>
      <c r="BT949" s="327"/>
      <c r="BU949" s="327"/>
      <c r="BV949" s="327"/>
      <c r="BW949" s="327"/>
      <c r="BX949" s="327"/>
      <c r="BY949" s="327"/>
      <c r="BZ949" s="327"/>
    </row>
    <row r="950" spans="1:78" s="326" customFormat="1" ht="15" customHeight="1" x14ac:dyDescent="0.2">
      <c r="A950" s="324" t="s">
        <v>1649</v>
      </c>
      <c r="B950" s="324">
        <v>225002</v>
      </c>
      <c r="D950" s="324"/>
      <c r="E950" s="326" t="s">
        <v>709</v>
      </c>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c r="AH950" s="327"/>
      <c r="AI950" s="327"/>
      <c r="AJ950" s="327"/>
      <c r="AK950" s="327"/>
      <c r="AL950" s="327"/>
      <c r="AM950" s="327"/>
      <c r="AN950" s="327"/>
      <c r="AO950" s="327"/>
      <c r="AP950" s="327"/>
      <c r="AQ950" s="327"/>
      <c r="AR950" s="327"/>
      <c r="AS950" s="327"/>
      <c r="AT950" s="327"/>
      <c r="AU950" s="327"/>
      <c r="AV950" s="327"/>
      <c r="AW950" s="327"/>
      <c r="AX950" s="327"/>
      <c r="AY950" s="327"/>
      <c r="AZ950" s="327"/>
      <c r="BA950" s="327"/>
      <c r="BB950" s="327"/>
      <c r="BC950" s="327"/>
      <c r="BD950" s="327"/>
      <c r="BE950" s="327"/>
      <c r="BF950" s="327"/>
      <c r="BG950" s="327"/>
      <c r="BH950" s="327"/>
      <c r="BI950" s="327"/>
      <c r="BJ950" s="327"/>
      <c r="BK950" s="327"/>
      <c r="BL950" s="327"/>
      <c r="BM950" s="327"/>
      <c r="BN950" s="327"/>
      <c r="BO950" s="327"/>
      <c r="BP950" s="327"/>
      <c r="BQ950" s="327"/>
      <c r="BR950" s="327"/>
      <c r="BS950" s="327"/>
      <c r="BT950" s="327"/>
      <c r="BU950" s="327"/>
      <c r="BV950" s="327"/>
      <c r="BW950" s="327"/>
      <c r="BX950" s="327"/>
      <c r="BY950" s="327"/>
      <c r="BZ950" s="327"/>
    </row>
    <row r="951" spans="1:78" ht="15" customHeight="1" x14ac:dyDescent="0.2">
      <c r="A951" s="313"/>
      <c r="H951" s="322"/>
      <c r="I951" s="322"/>
      <c r="J951" s="322"/>
      <c r="K951" s="322"/>
      <c r="L951" s="322"/>
      <c r="M951" s="322"/>
      <c r="N951" s="322"/>
      <c r="O951" s="322"/>
      <c r="P951" s="322"/>
      <c r="Q951" s="322"/>
      <c r="R951" s="322"/>
      <c r="S951" s="322"/>
      <c r="T951" s="322"/>
      <c r="U951" s="322"/>
      <c r="V951" s="322"/>
      <c r="W951" s="322"/>
      <c r="X951" s="322"/>
      <c r="Y951" s="322"/>
      <c r="Z951" s="322"/>
      <c r="AA951" s="322"/>
      <c r="AB951" s="322"/>
      <c r="AC951" s="322"/>
      <c r="AD951" s="322"/>
      <c r="AE951" s="322"/>
      <c r="AF951" s="322"/>
      <c r="AG951" s="322"/>
      <c r="AH951" s="322"/>
      <c r="AI951" s="322"/>
      <c r="AJ951" s="322"/>
      <c r="AK951" s="322"/>
      <c r="AL951" s="322"/>
      <c r="AM951" s="322"/>
      <c r="AN951" s="322"/>
      <c r="AO951" s="322"/>
      <c r="AP951" s="322"/>
      <c r="AQ951" s="322"/>
      <c r="AR951" s="322"/>
      <c r="AS951" s="322"/>
      <c r="AT951" s="322"/>
      <c r="AU951" s="322"/>
      <c r="AV951" s="322"/>
      <c r="AW951" s="322"/>
      <c r="AX951" s="322"/>
      <c r="AY951" s="322"/>
      <c r="AZ951" s="322"/>
      <c r="BA951" s="322"/>
      <c r="BB951" s="322"/>
      <c r="BC951" s="322"/>
      <c r="BD951" s="322"/>
      <c r="BE951" s="322"/>
      <c r="BF951" s="322"/>
      <c r="BG951" s="322"/>
      <c r="BH951" s="322"/>
      <c r="BI951" s="322"/>
      <c r="BJ951" s="322"/>
      <c r="BK951" s="322"/>
      <c r="BL951" s="322"/>
      <c r="BM951" s="322"/>
      <c r="BN951" s="322"/>
      <c r="BO951" s="322"/>
      <c r="BP951" s="322"/>
      <c r="BQ951" s="322"/>
      <c r="BR951" s="322"/>
      <c r="BS951" s="322"/>
      <c r="BT951" s="322"/>
      <c r="BU951" s="322"/>
      <c r="BV951" s="322"/>
      <c r="BW951" s="322"/>
      <c r="BX951" s="322"/>
      <c r="BY951" s="322"/>
      <c r="BZ951" s="322"/>
    </row>
    <row r="952" spans="1:78" ht="15" customHeight="1" x14ac:dyDescent="0.2">
      <c r="A952" s="313" t="s">
        <v>1650</v>
      </c>
      <c r="B952" s="313">
        <v>226</v>
      </c>
      <c r="E952" s="316" t="s">
        <v>898</v>
      </c>
      <c r="H952" s="322"/>
      <c r="I952" s="322"/>
      <c r="J952" s="322"/>
      <c r="K952" s="322"/>
      <c r="L952" s="322"/>
      <c r="M952" s="322"/>
      <c r="N952" s="322"/>
      <c r="O952" s="322"/>
      <c r="P952" s="322"/>
      <c r="Q952" s="322"/>
      <c r="R952" s="322"/>
      <c r="S952" s="322"/>
      <c r="T952" s="322"/>
      <c r="U952" s="322"/>
      <c r="V952" s="322"/>
      <c r="W952" s="322"/>
      <c r="X952" s="322"/>
      <c r="Y952" s="322"/>
      <c r="Z952" s="322"/>
      <c r="AA952" s="322"/>
      <c r="AB952" s="322"/>
      <c r="AC952" s="322"/>
      <c r="AD952" s="322"/>
      <c r="AE952" s="322"/>
      <c r="AF952" s="322"/>
      <c r="AG952" s="322"/>
      <c r="AH952" s="322"/>
      <c r="AI952" s="322"/>
      <c r="AJ952" s="322"/>
      <c r="AK952" s="322"/>
      <c r="AL952" s="322"/>
      <c r="AM952" s="322"/>
      <c r="AN952" s="322"/>
      <c r="AO952" s="322"/>
      <c r="AP952" s="322"/>
      <c r="AQ952" s="322"/>
      <c r="AR952" s="322"/>
      <c r="AS952" s="322"/>
      <c r="AT952" s="322"/>
      <c r="AU952" s="322"/>
      <c r="AV952" s="322"/>
      <c r="AW952" s="322"/>
      <c r="AX952" s="322"/>
      <c r="AY952" s="322"/>
      <c r="AZ952" s="322"/>
      <c r="BA952" s="322"/>
      <c r="BB952" s="322"/>
      <c r="BC952" s="322"/>
      <c r="BD952" s="322"/>
      <c r="BE952" s="322"/>
      <c r="BF952" s="322"/>
      <c r="BG952" s="322"/>
      <c r="BH952" s="322"/>
      <c r="BI952" s="322"/>
      <c r="BJ952" s="322"/>
      <c r="BK952" s="322"/>
      <c r="BL952" s="322"/>
      <c r="BM952" s="322"/>
      <c r="BN952" s="322"/>
      <c r="BO952" s="322"/>
      <c r="BP952" s="322"/>
      <c r="BQ952" s="322"/>
      <c r="BR952" s="322"/>
      <c r="BS952" s="322"/>
      <c r="BT952" s="322"/>
      <c r="BU952" s="322"/>
      <c r="BV952" s="322"/>
      <c r="BW952" s="322"/>
      <c r="BX952" s="322"/>
      <c r="BY952" s="322"/>
      <c r="BZ952" s="322"/>
    </row>
    <row r="953" spans="1:78" s="326" customFormat="1" ht="15" customHeight="1" x14ac:dyDescent="0.2">
      <c r="A953" s="324" t="s">
        <v>1651</v>
      </c>
      <c r="B953" s="324">
        <v>226003</v>
      </c>
      <c r="D953" s="324"/>
      <c r="E953" s="326" t="s">
        <v>697</v>
      </c>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c r="AH953" s="327"/>
      <c r="AI953" s="327"/>
      <c r="AJ953" s="327"/>
      <c r="AK953" s="327"/>
      <c r="AL953" s="327"/>
      <c r="AM953" s="327"/>
      <c r="AN953" s="327"/>
      <c r="AO953" s="327"/>
      <c r="AP953" s="327"/>
      <c r="AQ953" s="327"/>
      <c r="AR953" s="327"/>
      <c r="AS953" s="327"/>
      <c r="AT953" s="327"/>
      <c r="AU953" s="327"/>
      <c r="AV953" s="327"/>
      <c r="AW953" s="327"/>
      <c r="AX953" s="327"/>
      <c r="AY953" s="327"/>
      <c r="AZ953" s="327"/>
      <c r="BA953" s="327"/>
      <c r="BB953" s="327"/>
      <c r="BC953" s="327"/>
      <c r="BD953" s="327"/>
      <c r="BE953" s="327"/>
      <c r="BF953" s="327"/>
      <c r="BG953" s="327"/>
      <c r="BH953" s="327"/>
      <c r="BI953" s="327"/>
      <c r="BJ953" s="327"/>
      <c r="BK953" s="327"/>
      <c r="BL953" s="327"/>
      <c r="BM953" s="327"/>
      <c r="BN953" s="327"/>
      <c r="BO953" s="327"/>
      <c r="BP953" s="327"/>
      <c r="BQ953" s="327"/>
      <c r="BR953" s="327"/>
      <c r="BS953" s="327"/>
      <c r="BT953" s="327"/>
      <c r="BU953" s="327"/>
      <c r="BV953" s="327"/>
      <c r="BW953" s="327"/>
      <c r="BX953" s="327"/>
      <c r="BY953" s="327"/>
      <c r="BZ953" s="327"/>
    </row>
    <row r="954" spans="1:78" s="326" customFormat="1" ht="15" customHeight="1" x14ac:dyDescent="0.2">
      <c r="A954" s="324" t="s">
        <v>1652</v>
      </c>
      <c r="B954" s="324">
        <v>226004</v>
      </c>
      <c r="D954" s="324"/>
      <c r="E954" s="326" t="s">
        <v>710</v>
      </c>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c r="AH954" s="327"/>
      <c r="AI954" s="327"/>
      <c r="AJ954" s="327"/>
      <c r="AK954" s="327"/>
      <c r="AL954" s="327"/>
      <c r="AM954" s="327"/>
      <c r="AN954" s="327"/>
      <c r="AO954" s="327"/>
      <c r="AP954" s="327"/>
      <c r="AQ954" s="327"/>
      <c r="AR954" s="327"/>
      <c r="AS954" s="327"/>
      <c r="AT954" s="327"/>
      <c r="AU954" s="327"/>
      <c r="AV954" s="327"/>
      <c r="AW954" s="327"/>
      <c r="AX954" s="327"/>
      <c r="AY954" s="327"/>
      <c r="AZ954" s="327"/>
      <c r="BA954" s="327"/>
      <c r="BB954" s="327"/>
      <c r="BC954" s="327"/>
      <c r="BD954" s="327"/>
      <c r="BE954" s="327"/>
      <c r="BF954" s="327"/>
      <c r="BG954" s="327"/>
      <c r="BH954" s="327"/>
      <c r="BI954" s="327"/>
      <c r="BJ954" s="327"/>
      <c r="BK954" s="327"/>
      <c r="BL954" s="327"/>
      <c r="BM954" s="327"/>
      <c r="BN954" s="327"/>
      <c r="BO954" s="327"/>
      <c r="BP954" s="327"/>
      <c r="BQ954" s="327"/>
      <c r="BR954" s="327"/>
      <c r="BS954" s="327"/>
      <c r="BT954" s="327"/>
      <c r="BU954" s="327"/>
      <c r="BV954" s="327"/>
      <c r="BW954" s="327"/>
      <c r="BX954" s="327"/>
      <c r="BY954" s="327"/>
      <c r="BZ954" s="327"/>
    </row>
    <row r="955" spans="1:78" s="326" customFormat="1" ht="15" customHeight="1" x14ac:dyDescent="0.2">
      <c r="A955" s="324" t="s">
        <v>1653</v>
      </c>
      <c r="B955" s="324">
        <v>226005</v>
      </c>
      <c r="D955" s="324"/>
      <c r="E955" s="326" t="s">
        <v>711</v>
      </c>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c r="AH955" s="327"/>
      <c r="AI955" s="327"/>
      <c r="AJ955" s="327"/>
      <c r="AK955" s="327"/>
      <c r="AL955" s="327"/>
      <c r="AM955" s="327"/>
      <c r="AN955" s="327"/>
      <c r="AO955" s="327"/>
      <c r="AP955" s="327"/>
      <c r="AQ955" s="327"/>
      <c r="AR955" s="327"/>
      <c r="AS955" s="327"/>
      <c r="AT955" s="327"/>
      <c r="AU955" s="327"/>
      <c r="AV955" s="327"/>
      <c r="AW955" s="327"/>
      <c r="AX955" s="327"/>
      <c r="AY955" s="327"/>
      <c r="AZ955" s="327"/>
      <c r="BA955" s="327"/>
      <c r="BB955" s="327"/>
      <c r="BC955" s="327"/>
      <c r="BD955" s="327"/>
      <c r="BE955" s="327"/>
      <c r="BF955" s="327"/>
      <c r="BG955" s="327"/>
      <c r="BH955" s="327"/>
      <c r="BI955" s="327"/>
      <c r="BJ955" s="327"/>
      <c r="BK955" s="327"/>
      <c r="BL955" s="327"/>
      <c r="BM955" s="327"/>
      <c r="BN955" s="327"/>
      <c r="BO955" s="327"/>
      <c r="BP955" s="327"/>
      <c r="BQ955" s="327"/>
      <c r="BR955" s="327"/>
      <c r="BS955" s="327"/>
      <c r="BT955" s="327"/>
      <c r="BU955" s="327"/>
      <c r="BV955" s="327"/>
      <c r="BW955" s="327"/>
      <c r="BX955" s="327"/>
      <c r="BY955" s="327"/>
      <c r="BZ955" s="327"/>
    </row>
    <row r="956" spans="1:78" ht="15" customHeight="1" x14ac:dyDescent="0.2">
      <c r="A956" s="313"/>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2"/>
      <c r="AD956" s="322"/>
      <c r="AE956" s="322"/>
      <c r="AF956" s="322"/>
      <c r="AG956" s="322"/>
      <c r="AH956" s="322"/>
      <c r="AI956" s="322"/>
      <c r="AJ956" s="322"/>
      <c r="AK956" s="322"/>
      <c r="AL956" s="322"/>
      <c r="AM956" s="322"/>
      <c r="AN956" s="322"/>
      <c r="AO956" s="322"/>
      <c r="AP956" s="322"/>
      <c r="AQ956" s="322"/>
      <c r="AR956" s="322"/>
      <c r="AS956" s="322"/>
      <c r="AT956" s="322"/>
      <c r="AU956" s="322"/>
      <c r="AV956" s="322"/>
      <c r="AW956" s="322"/>
      <c r="AX956" s="322"/>
      <c r="AY956" s="322"/>
      <c r="AZ956" s="322"/>
      <c r="BA956" s="322"/>
      <c r="BB956" s="322"/>
      <c r="BC956" s="322"/>
      <c r="BD956" s="322"/>
      <c r="BE956" s="322"/>
      <c r="BF956" s="322"/>
      <c r="BG956" s="322"/>
      <c r="BH956" s="322"/>
      <c r="BI956" s="322"/>
      <c r="BJ956" s="322"/>
      <c r="BK956" s="322"/>
      <c r="BL956" s="322"/>
      <c r="BM956" s="322"/>
      <c r="BN956" s="322"/>
      <c r="BO956" s="322"/>
      <c r="BP956" s="322"/>
      <c r="BQ956" s="322"/>
      <c r="BR956" s="322"/>
      <c r="BS956" s="322"/>
      <c r="BT956" s="322"/>
      <c r="BU956" s="322"/>
      <c r="BV956" s="322"/>
      <c r="BW956" s="322"/>
      <c r="BX956" s="322"/>
      <c r="BY956" s="322"/>
      <c r="BZ956" s="322"/>
    </row>
    <row r="957" spans="1:78" ht="15" customHeight="1" x14ac:dyDescent="0.2">
      <c r="A957" s="313" t="s">
        <v>1654</v>
      </c>
      <c r="B957" s="313">
        <v>227</v>
      </c>
      <c r="E957" s="316" t="s">
        <v>899</v>
      </c>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2"/>
      <c r="AD957" s="322"/>
      <c r="AE957" s="322"/>
      <c r="AF957" s="322"/>
      <c r="AG957" s="322"/>
      <c r="AH957" s="322"/>
      <c r="AI957" s="322"/>
      <c r="AJ957" s="322"/>
      <c r="AK957" s="322"/>
      <c r="AL957" s="322"/>
      <c r="AM957" s="322"/>
      <c r="AN957" s="322"/>
      <c r="AO957" s="322"/>
      <c r="AP957" s="322"/>
      <c r="AQ957" s="322"/>
      <c r="AR957" s="322"/>
      <c r="AS957" s="322"/>
      <c r="AT957" s="322"/>
      <c r="AU957" s="322"/>
      <c r="AV957" s="322"/>
      <c r="AW957" s="322"/>
      <c r="AX957" s="322"/>
      <c r="AY957" s="322"/>
      <c r="AZ957" s="322"/>
      <c r="BA957" s="322"/>
      <c r="BB957" s="322"/>
      <c r="BC957" s="322"/>
      <c r="BD957" s="322"/>
      <c r="BE957" s="322"/>
      <c r="BF957" s="322"/>
      <c r="BG957" s="322"/>
      <c r="BH957" s="322"/>
      <c r="BI957" s="322"/>
      <c r="BJ957" s="322"/>
      <c r="BK957" s="322"/>
      <c r="BL957" s="322"/>
      <c r="BM957" s="322"/>
      <c r="BN957" s="322"/>
      <c r="BO957" s="322"/>
      <c r="BP957" s="322"/>
      <c r="BQ957" s="322"/>
      <c r="BR957" s="322"/>
      <c r="BS957" s="322"/>
      <c r="BT957" s="322"/>
      <c r="BU957" s="322"/>
      <c r="BV957" s="322"/>
      <c r="BW957" s="322"/>
      <c r="BX957" s="322"/>
      <c r="BY957" s="322"/>
      <c r="BZ957" s="322"/>
    </row>
    <row r="958" spans="1:78" s="326" customFormat="1" ht="15" customHeight="1" x14ac:dyDescent="0.2">
      <c r="A958" s="324" t="s">
        <v>1655</v>
      </c>
      <c r="B958" s="324">
        <v>227001</v>
      </c>
      <c r="D958" s="324"/>
      <c r="E958" s="326" t="s">
        <v>702</v>
      </c>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c r="AH958" s="327"/>
      <c r="AI958" s="327"/>
      <c r="AJ958" s="327"/>
      <c r="AK958" s="327"/>
      <c r="AL958" s="327"/>
      <c r="AM958" s="327"/>
      <c r="AN958" s="327"/>
      <c r="AO958" s="327"/>
      <c r="AP958" s="327"/>
      <c r="AQ958" s="327"/>
      <c r="AR958" s="327"/>
      <c r="AS958" s="327"/>
      <c r="AT958" s="327"/>
      <c r="AU958" s="327"/>
      <c r="AV958" s="327"/>
      <c r="AW958" s="327"/>
      <c r="AX958" s="327"/>
      <c r="AY958" s="327"/>
      <c r="AZ958" s="327"/>
      <c r="BA958" s="327"/>
      <c r="BB958" s="327"/>
      <c r="BC958" s="327"/>
      <c r="BD958" s="327"/>
      <c r="BE958" s="327"/>
      <c r="BF958" s="327"/>
      <c r="BG958" s="327"/>
      <c r="BH958" s="327"/>
      <c r="BI958" s="327"/>
      <c r="BJ958" s="327"/>
      <c r="BK958" s="327"/>
      <c r="BL958" s="327"/>
      <c r="BM958" s="327"/>
      <c r="BN958" s="327"/>
      <c r="BO958" s="327"/>
      <c r="BP958" s="327"/>
      <c r="BQ958" s="327"/>
      <c r="BR958" s="327"/>
      <c r="BS958" s="327"/>
      <c r="BT958" s="327"/>
      <c r="BU958" s="327"/>
      <c r="BV958" s="327"/>
      <c r="BW958" s="327"/>
      <c r="BX958" s="327"/>
      <c r="BY958" s="327"/>
      <c r="BZ958" s="327"/>
    </row>
    <row r="959" spans="1:78" s="326" customFormat="1" ht="15" customHeight="1" x14ac:dyDescent="0.2">
      <c r="A959" s="324" t="s">
        <v>1656</v>
      </c>
      <c r="B959" s="324">
        <v>227002</v>
      </c>
      <c r="D959" s="324"/>
      <c r="E959" s="326" t="s">
        <v>703</v>
      </c>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c r="AH959" s="327"/>
      <c r="AI959" s="327"/>
      <c r="AJ959" s="327"/>
      <c r="AK959" s="327"/>
      <c r="AL959" s="327"/>
      <c r="AM959" s="327"/>
      <c r="AN959" s="327"/>
      <c r="AO959" s="327"/>
      <c r="AP959" s="327"/>
      <c r="AQ959" s="327"/>
      <c r="AR959" s="327"/>
      <c r="AS959" s="327"/>
      <c r="AT959" s="327"/>
      <c r="AU959" s="327"/>
      <c r="AV959" s="327"/>
      <c r="AW959" s="327"/>
      <c r="AX959" s="327"/>
      <c r="AY959" s="327"/>
      <c r="AZ959" s="327"/>
      <c r="BA959" s="327"/>
      <c r="BB959" s="327"/>
      <c r="BC959" s="327"/>
      <c r="BD959" s="327"/>
      <c r="BE959" s="327"/>
      <c r="BF959" s="327"/>
      <c r="BG959" s="327"/>
      <c r="BH959" s="327"/>
      <c r="BI959" s="327"/>
      <c r="BJ959" s="327"/>
      <c r="BK959" s="327"/>
      <c r="BL959" s="327"/>
      <c r="BM959" s="327"/>
      <c r="BN959" s="327"/>
      <c r="BO959" s="327"/>
      <c r="BP959" s="327"/>
      <c r="BQ959" s="327"/>
      <c r="BR959" s="327"/>
      <c r="BS959" s="327"/>
      <c r="BT959" s="327"/>
      <c r="BU959" s="327"/>
      <c r="BV959" s="327"/>
      <c r="BW959" s="327"/>
      <c r="BX959" s="327"/>
      <c r="BY959" s="327"/>
      <c r="BZ959" s="327"/>
    </row>
    <row r="960" spans="1:78" s="326" customFormat="1" ht="15" customHeight="1" x14ac:dyDescent="0.2">
      <c r="A960" s="324" t="s">
        <v>1657</v>
      </c>
      <c r="B960" s="324">
        <v>227003</v>
      </c>
      <c r="D960" s="324"/>
      <c r="E960" s="326" t="s">
        <v>704</v>
      </c>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c r="AH960" s="327"/>
      <c r="AI960" s="327"/>
      <c r="AJ960" s="327"/>
      <c r="AK960" s="327"/>
      <c r="AL960" s="327"/>
      <c r="AM960" s="327"/>
      <c r="AN960" s="327"/>
      <c r="AO960" s="327"/>
      <c r="AP960" s="327"/>
      <c r="AQ960" s="327"/>
      <c r="AR960" s="327"/>
      <c r="AS960" s="327"/>
      <c r="AT960" s="327"/>
      <c r="AU960" s="327"/>
      <c r="AV960" s="327"/>
      <c r="AW960" s="327"/>
      <c r="AX960" s="327"/>
      <c r="AY960" s="327"/>
      <c r="AZ960" s="327"/>
      <c r="BA960" s="327"/>
      <c r="BB960" s="327"/>
      <c r="BC960" s="327"/>
      <c r="BD960" s="327"/>
      <c r="BE960" s="327"/>
      <c r="BF960" s="327"/>
      <c r="BG960" s="327"/>
      <c r="BH960" s="327"/>
      <c r="BI960" s="327"/>
      <c r="BJ960" s="327"/>
      <c r="BK960" s="327"/>
      <c r="BL960" s="327"/>
      <c r="BM960" s="327"/>
      <c r="BN960" s="327"/>
      <c r="BO960" s="327"/>
      <c r="BP960" s="327"/>
      <c r="BQ960" s="327"/>
      <c r="BR960" s="327"/>
      <c r="BS960" s="327"/>
      <c r="BT960" s="327"/>
      <c r="BU960" s="327"/>
      <c r="BV960" s="327"/>
      <c r="BW960" s="327"/>
      <c r="BX960" s="327"/>
      <c r="BY960" s="327"/>
      <c r="BZ960" s="327"/>
    </row>
    <row r="961" spans="1:78" s="326" customFormat="1" ht="15" customHeight="1" x14ac:dyDescent="0.2">
      <c r="A961" s="324" t="s">
        <v>1658</v>
      </c>
      <c r="B961" s="324">
        <v>227004</v>
      </c>
      <c r="D961" s="324"/>
      <c r="E961" s="326" t="s">
        <v>705</v>
      </c>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c r="AH961" s="327"/>
      <c r="AI961" s="327"/>
      <c r="AJ961" s="327"/>
      <c r="AK961" s="327"/>
      <c r="AL961" s="327"/>
      <c r="AM961" s="327"/>
      <c r="AN961" s="327"/>
      <c r="AO961" s="327"/>
      <c r="AP961" s="327"/>
      <c r="AQ961" s="327"/>
      <c r="AR961" s="327"/>
      <c r="AS961" s="327"/>
      <c r="AT961" s="327"/>
      <c r="AU961" s="327"/>
      <c r="AV961" s="327"/>
      <c r="AW961" s="327"/>
      <c r="AX961" s="327"/>
      <c r="AY961" s="327"/>
      <c r="AZ961" s="327"/>
      <c r="BA961" s="327"/>
      <c r="BB961" s="327"/>
      <c r="BC961" s="327"/>
      <c r="BD961" s="327"/>
      <c r="BE961" s="327"/>
      <c r="BF961" s="327"/>
      <c r="BG961" s="327"/>
      <c r="BH961" s="327"/>
      <c r="BI961" s="327"/>
      <c r="BJ961" s="327"/>
      <c r="BK961" s="327"/>
      <c r="BL961" s="327"/>
      <c r="BM961" s="327"/>
      <c r="BN961" s="327"/>
      <c r="BO961" s="327"/>
      <c r="BP961" s="327"/>
      <c r="BQ961" s="327"/>
      <c r="BR961" s="327"/>
      <c r="BS961" s="327"/>
      <c r="BT961" s="327"/>
      <c r="BU961" s="327"/>
      <c r="BV961" s="327"/>
      <c r="BW961" s="327"/>
      <c r="BX961" s="327"/>
      <c r="BY961" s="327"/>
      <c r="BZ961" s="327"/>
    </row>
    <row r="962" spans="1:78" s="326" customFormat="1" ht="15" customHeight="1" x14ac:dyDescent="0.2">
      <c r="A962" s="324" t="s">
        <v>1659</v>
      </c>
      <c r="B962" s="324">
        <v>227005</v>
      </c>
      <c r="D962" s="324"/>
      <c r="E962" s="326" t="s">
        <v>706</v>
      </c>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c r="AH962" s="327"/>
      <c r="AI962" s="327"/>
      <c r="AJ962" s="327"/>
      <c r="AK962" s="327"/>
      <c r="AL962" s="327"/>
      <c r="AM962" s="327"/>
      <c r="AN962" s="327"/>
      <c r="AO962" s="327"/>
      <c r="AP962" s="327"/>
      <c r="AQ962" s="327"/>
      <c r="AR962" s="327"/>
      <c r="AS962" s="327"/>
      <c r="AT962" s="327"/>
      <c r="AU962" s="327"/>
      <c r="AV962" s="327"/>
      <c r="AW962" s="327"/>
      <c r="AX962" s="327"/>
      <c r="AY962" s="327"/>
      <c r="AZ962" s="327"/>
      <c r="BA962" s="327"/>
      <c r="BB962" s="327"/>
      <c r="BC962" s="327"/>
      <c r="BD962" s="327"/>
      <c r="BE962" s="327"/>
      <c r="BF962" s="327"/>
      <c r="BG962" s="327"/>
      <c r="BH962" s="327"/>
      <c r="BI962" s="327"/>
      <c r="BJ962" s="327"/>
      <c r="BK962" s="327"/>
      <c r="BL962" s="327"/>
      <c r="BM962" s="327"/>
      <c r="BN962" s="327"/>
      <c r="BO962" s="327"/>
      <c r="BP962" s="327"/>
      <c r="BQ962" s="327"/>
      <c r="BR962" s="327"/>
      <c r="BS962" s="327"/>
      <c r="BT962" s="327"/>
      <c r="BU962" s="327"/>
      <c r="BV962" s="327"/>
      <c r="BW962" s="327"/>
      <c r="BX962" s="327"/>
      <c r="BY962" s="327"/>
      <c r="BZ962" s="327"/>
    </row>
    <row r="963" spans="1:78" s="326" customFormat="1" ht="15" customHeight="1" x14ac:dyDescent="0.2">
      <c r="A963" s="324" t="s">
        <v>1660</v>
      </c>
      <c r="B963" s="324">
        <v>227006</v>
      </c>
      <c r="D963" s="324"/>
      <c r="E963" s="326" t="s">
        <v>707</v>
      </c>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c r="AH963" s="327"/>
      <c r="AI963" s="327"/>
      <c r="AJ963" s="327"/>
      <c r="AK963" s="327"/>
      <c r="AL963" s="327"/>
      <c r="AM963" s="327"/>
      <c r="AN963" s="327"/>
      <c r="AO963" s="327"/>
      <c r="AP963" s="327"/>
      <c r="AQ963" s="327"/>
      <c r="AR963" s="327"/>
      <c r="AS963" s="327"/>
      <c r="AT963" s="327"/>
      <c r="AU963" s="327"/>
      <c r="AV963" s="327"/>
      <c r="AW963" s="327"/>
      <c r="AX963" s="327"/>
      <c r="AY963" s="327"/>
      <c r="AZ963" s="327"/>
      <c r="BA963" s="327"/>
      <c r="BB963" s="327"/>
      <c r="BC963" s="327"/>
      <c r="BD963" s="327"/>
      <c r="BE963" s="327"/>
      <c r="BF963" s="327"/>
      <c r="BG963" s="327"/>
      <c r="BH963" s="327"/>
      <c r="BI963" s="327"/>
      <c r="BJ963" s="327"/>
      <c r="BK963" s="327"/>
      <c r="BL963" s="327"/>
      <c r="BM963" s="327"/>
      <c r="BN963" s="327"/>
      <c r="BO963" s="327"/>
      <c r="BP963" s="327"/>
      <c r="BQ963" s="327"/>
      <c r="BR963" s="327"/>
      <c r="BS963" s="327"/>
      <c r="BT963" s="327"/>
      <c r="BU963" s="327"/>
      <c r="BV963" s="327"/>
      <c r="BW963" s="327"/>
      <c r="BX963" s="327"/>
      <c r="BY963" s="327"/>
      <c r="BZ963" s="327"/>
    </row>
    <row r="964" spans="1:78" s="326" customFormat="1" ht="15" customHeight="1" x14ac:dyDescent="0.2">
      <c r="A964" s="324" t="s">
        <v>1661</v>
      </c>
      <c r="B964" s="324">
        <v>227007</v>
      </c>
      <c r="D964" s="324"/>
      <c r="E964" s="326" t="s">
        <v>701</v>
      </c>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c r="AH964" s="327"/>
      <c r="AI964" s="327"/>
      <c r="AJ964" s="327"/>
      <c r="AK964" s="327"/>
      <c r="AL964" s="327"/>
      <c r="AM964" s="327"/>
      <c r="AN964" s="327"/>
      <c r="AO964" s="327"/>
      <c r="AP964" s="327"/>
      <c r="AQ964" s="327"/>
      <c r="AR964" s="327"/>
      <c r="AS964" s="327"/>
      <c r="AT964" s="327"/>
      <c r="AU964" s="327"/>
      <c r="AV964" s="327"/>
      <c r="AW964" s="327"/>
      <c r="AX964" s="327"/>
      <c r="AY964" s="327"/>
      <c r="AZ964" s="327"/>
      <c r="BA964" s="327"/>
      <c r="BB964" s="327"/>
      <c r="BC964" s="327"/>
      <c r="BD964" s="327"/>
      <c r="BE964" s="327"/>
      <c r="BF964" s="327"/>
      <c r="BG964" s="327"/>
      <c r="BH964" s="327"/>
      <c r="BI964" s="327"/>
      <c r="BJ964" s="327"/>
      <c r="BK964" s="327"/>
      <c r="BL964" s="327"/>
      <c r="BM964" s="327"/>
      <c r="BN964" s="327"/>
      <c r="BO964" s="327"/>
      <c r="BP964" s="327"/>
      <c r="BQ964" s="327"/>
      <c r="BR964" s="327"/>
      <c r="BS964" s="327"/>
      <c r="BT964" s="327"/>
      <c r="BU964" s="327"/>
      <c r="BV964" s="327"/>
      <c r="BW964" s="327"/>
      <c r="BX964" s="327"/>
      <c r="BY964" s="327"/>
      <c r="BZ964" s="327"/>
    </row>
    <row r="965" spans="1:78" ht="15" customHeight="1" x14ac:dyDescent="0.2">
      <c r="A965" s="313"/>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2"/>
      <c r="AD965" s="322"/>
      <c r="AE965" s="322"/>
      <c r="AF965" s="322"/>
      <c r="AG965" s="322"/>
      <c r="AH965" s="322"/>
      <c r="AI965" s="322"/>
      <c r="AJ965" s="322"/>
      <c r="AK965" s="322"/>
      <c r="AL965" s="322"/>
      <c r="AM965" s="322"/>
      <c r="AN965" s="322"/>
      <c r="AO965" s="322"/>
      <c r="AP965" s="322"/>
      <c r="AQ965" s="322"/>
      <c r="AR965" s="322"/>
      <c r="AS965" s="322"/>
      <c r="AT965" s="322"/>
      <c r="AU965" s="322"/>
      <c r="AV965" s="322"/>
      <c r="AW965" s="322"/>
      <c r="AX965" s="322"/>
      <c r="AY965" s="322"/>
      <c r="AZ965" s="322"/>
      <c r="BA965" s="322"/>
      <c r="BB965" s="322"/>
      <c r="BC965" s="322"/>
      <c r="BD965" s="322"/>
      <c r="BE965" s="322"/>
      <c r="BF965" s="322"/>
      <c r="BG965" s="322"/>
      <c r="BH965" s="322"/>
      <c r="BI965" s="322"/>
      <c r="BJ965" s="322"/>
      <c r="BK965" s="322"/>
      <c r="BL965" s="322"/>
      <c r="BM965" s="322"/>
      <c r="BN965" s="322"/>
      <c r="BO965" s="322"/>
      <c r="BP965" s="322"/>
      <c r="BQ965" s="322"/>
      <c r="BR965" s="322"/>
      <c r="BS965" s="322"/>
      <c r="BT965" s="322"/>
      <c r="BU965" s="322"/>
      <c r="BV965" s="322"/>
      <c r="BW965" s="322"/>
      <c r="BX965" s="322"/>
      <c r="BY965" s="322"/>
      <c r="BZ965" s="322"/>
    </row>
    <row r="966" spans="1:78" ht="15" customHeight="1" x14ac:dyDescent="0.2">
      <c r="A966" s="316" t="s">
        <v>1662</v>
      </c>
      <c r="B966" s="316"/>
      <c r="D966" s="316"/>
      <c r="E966" s="316" t="s">
        <v>1663</v>
      </c>
    </row>
    <row r="967" spans="1:78" ht="15" customHeight="1" x14ac:dyDescent="0.2">
      <c r="A967" s="316" t="s">
        <v>1664</v>
      </c>
      <c r="B967" s="316"/>
      <c r="D967" s="316"/>
      <c r="E967" s="316" t="s">
        <v>1665</v>
      </c>
      <c r="G967" s="313"/>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2"/>
      <c r="AD967" s="322"/>
      <c r="AE967" s="322"/>
      <c r="AF967" s="322"/>
      <c r="AG967" s="322"/>
      <c r="AH967" s="322"/>
      <c r="AI967" s="322"/>
      <c r="AJ967" s="322"/>
      <c r="AK967" s="322"/>
      <c r="AL967" s="322"/>
      <c r="AM967" s="322"/>
      <c r="AN967" s="322"/>
      <c r="AO967" s="322"/>
      <c r="AP967" s="322"/>
      <c r="AQ967" s="322"/>
      <c r="AR967" s="322"/>
      <c r="AS967" s="322"/>
      <c r="AT967" s="322"/>
      <c r="AU967" s="322"/>
      <c r="AV967" s="322"/>
      <c r="AW967" s="322"/>
      <c r="AX967" s="322"/>
      <c r="AY967" s="322"/>
      <c r="AZ967" s="322"/>
      <c r="BA967" s="322"/>
      <c r="BB967" s="322"/>
      <c r="BC967" s="322"/>
      <c r="BD967" s="322"/>
      <c r="BE967" s="322"/>
      <c r="BF967" s="322"/>
      <c r="BG967" s="322"/>
      <c r="BH967" s="322"/>
      <c r="BI967" s="322"/>
      <c r="BJ967" s="322"/>
      <c r="BK967" s="322"/>
      <c r="BL967" s="322"/>
      <c r="BM967" s="322"/>
      <c r="BN967" s="322"/>
      <c r="BO967" s="322"/>
      <c r="BP967" s="322"/>
      <c r="BQ967" s="322"/>
      <c r="BR967" s="322"/>
      <c r="BS967" s="322"/>
      <c r="BT967" s="322"/>
      <c r="BU967" s="322"/>
      <c r="BV967" s="322"/>
      <c r="BW967" s="322"/>
      <c r="BX967" s="322"/>
      <c r="BY967" s="322"/>
      <c r="BZ967" s="322"/>
    </row>
    <row r="968" spans="1:78" ht="15" customHeight="1" x14ac:dyDescent="0.2">
      <c r="A968" s="316" t="s">
        <v>1666</v>
      </c>
      <c r="B968" s="316"/>
      <c r="D968" s="316"/>
      <c r="E968" s="316" t="s">
        <v>1667</v>
      </c>
      <c r="G968" s="313"/>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2"/>
      <c r="AD968" s="322"/>
      <c r="AE968" s="322"/>
      <c r="AF968" s="322"/>
      <c r="AG968" s="322"/>
      <c r="AH968" s="322"/>
      <c r="AI968" s="322"/>
      <c r="AJ968" s="322"/>
      <c r="AK968" s="322"/>
      <c r="AL968" s="322"/>
      <c r="AM968" s="322"/>
      <c r="AN968" s="322"/>
      <c r="AO968" s="322"/>
      <c r="AP968" s="322"/>
      <c r="AQ968" s="322"/>
      <c r="AR968" s="322"/>
      <c r="AS968" s="322"/>
      <c r="AT968" s="322"/>
      <c r="AU968" s="322"/>
      <c r="AV968" s="322"/>
      <c r="AW968" s="322"/>
      <c r="AX968" s="322"/>
      <c r="AY968" s="322"/>
      <c r="AZ968" s="322"/>
      <c r="BA968" s="322"/>
      <c r="BB968" s="322"/>
      <c r="BC968" s="322"/>
      <c r="BD968" s="322"/>
      <c r="BE968" s="322"/>
      <c r="BF968" s="322"/>
      <c r="BG968" s="322"/>
      <c r="BH968" s="322"/>
      <c r="BI968" s="322"/>
      <c r="BJ968" s="322"/>
      <c r="BK968" s="322"/>
      <c r="BL968" s="322"/>
      <c r="BM968" s="322"/>
      <c r="BN968" s="322"/>
      <c r="BO968" s="322"/>
      <c r="BP968" s="322"/>
      <c r="BQ968" s="322"/>
      <c r="BR968" s="322"/>
      <c r="BS968" s="322"/>
      <c r="BT968" s="322"/>
      <c r="BU968" s="322"/>
      <c r="BV968" s="322"/>
      <c r="BW968" s="322"/>
      <c r="BX968" s="322"/>
      <c r="BY968" s="322"/>
      <c r="BZ968" s="322"/>
    </row>
    <row r="969" spans="1:78" ht="15" customHeight="1" x14ac:dyDescent="0.2">
      <c r="A969" s="316" t="s">
        <v>1668</v>
      </c>
      <c r="B969" s="316"/>
      <c r="D969" s="316"/>
      <c r="E969" s="316" t="s">
        <v>1669</v>
      </c>
      <c r="G969" s="313"/>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2"/>
      <c r="AD969" s="322"/>
      <c r="AE969" s="322"/>
      <c r="AF969" s="322"/>
      <c r="AG969" s="322"/>
      <c r="AH969" s="322"/>
      <c r="AI969" s="322"/>
      <c r="AJ969" s="322"/>
      <c r="AK969" s="322"/>
      <c r="AL969" s="322"/>
      <c r="AM969" s="322"/>
      <c r="AN969" s="322"/>
      <c r="AO969" s="322"/>
      <c r="AP969" s="322"/>
      <c r="AQ969" s="322"/>
      <c r="AR969" s="322"/>
      <c r="AS969" s="322"/>
      <c r="AT969" s="322"/>
      <c r="AU969" s="322"/>
      <c r="AV969" s="322"/>
      <c r="AW969" s="322"/>
      <c r="AX969" s="322"/>
      <c r="AY969" s="322"/>
      <c r="AZ969" s="322"/>
      <c r="BA969" s="322"/>
      <c r="BB969" s="322"/>
      <c r="BC969" s="322"/>
      <c r="BD969" s="322"/>
      <c r="BE969" s="322"/>
      <c r="BF969" s="322"/>
      <c r="BG969" s="322"/>
      <c r="BH969" s="322"/>
      <c r="BI969" s="322"/>
      <c r="BJ969" s="322"/>
      <c r="BK969" s="322"/>
      <c r="BL969" s="322"/>
      <c r="BM969" s="322"/>
      <c r="BN969" s="322"/>
      <c r="BO969" s="322"/>
      <c r="BP969" s="322"/>
      <c r="BQ969" s="322"/>
      <c r="BR969" s="322"/>
      <c r="BS969" s="322"/>
      <c r="BT969" s="322"/>
      <c r="BU969" s="322"/>
      <c r="BV969" s="322"/>
      <c r="BW969" s="322"/>
      <c r="BX969" s="322"/>
      <c r="BY969" s="322"/>
      <c r="BZ969" s="322"/>
    </row>
    <row r="970" spans="1:78" ht="15" customHeight="1" x14ac:dyDescent="0.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2"/>
      <c r="AD970" s="322"/>
      <c r="AE970" s="322"/>
      <c r="AF970" s="322"/>
      <c r="AG970" s="322"/>
      <c r="AH970" s="322"/>
      <c r="AI970" s="322"/>
      <c r="AJ970" s="322"/>
      <c r="AK970" s="322"/>
      <c r="AL970" s="322"/>
      <c r="AM970" s="322"/>
      <c r="AN970" s="322"/>
      <c r="AO970" s="322"/>
      <c r="AP970" s="322"/>
      <c r="AQ970" s="322"/>
      <c r="AR970" s="322"/>
      <c r="AS970" s="322"/>
      <c r="AT970" s="322"/>
      <c r="AU970" s="322"/>
      <c r="AV970" s="322"/>
      <c r="AW970" s="322"/>
      <c r="AX970" s="322"/>
      <c r="AY970" s="322"/>
      <c r="AZ970" s="322"/>
      <c r="BA970" s="322"/>
      <c r="BB970" s="322"/>
      <c r="BC970" s="322"/>
      <c r="BD970" s="322"/>
      <c r="BE970" s="322"/>
      <c r="BF970" s="322"/>
      <c r="BG970" s="322"/>
      <c r="BH970" s="322"/>
      <c r="BI970" s="322"/>
      <c r="BJ970" s="322"/>
      <c r="BK970" s="322"/>
      <c r="BL970" s="322"/>
      <c r="BM970" s="322"/>
      <c r="BN970" s="322"/>
      <c r="BO970" s="322"/>
      <c r="BP970" s="322"/>
      <c r="BQ970" s="322"/>
      <c r="BR970" s="322"/>
      <c r="BS970" s="322"/>
      <c r="BT970" s="322"/>
      <c r="BU970" s="322"/>
      <c r="BV970" s="322"/>
      <c r="BW970" s="322"/>
      <c r="BX970" s="322"/>
      <c r="BY970" s="322"/>
      <c r="BZ970" s="322"/>
    </row>
    <row r="971" spans="1:78" ht="15" customHeight="1" x14ac:dyDescent="0.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2"/>
      <c r="AD971" s="322"/>
      <c r="AE971" s="322"/>
      <c r="AF971" s="322"/>
      <c r="AG971" s="322"/>
      <c r="AH971" s="322"/>
      <c r="AI971" s="322"/>
      <c r="AJ971" s="322"/>
      <c r="AK971" s="322"/>
      <c r="AL971" s="322"/>
      <c r="AM971" s="322"/>
      <c r="AN971" s="322"/>
      <c r="AO971" s="322"/>
      <c r="AP971" s="322"/>
      <c r="AQ971" s="322"/>
      <c r="AR971" s="322"/>
      <c r="AS971" s="322"/>
      <c r="AT971" s="322"/>
      <c r="AU971" s="322"/>
      <c r="AV971" s="322"/>
      <c r="AW971" s="322"/>
      <c r="AX971" s="322"/>
      <c r="AY971" s="322"/>
      <c r="AZ971" s="322"/>
      <c r="BA971" s="322"/>
      <c r="BB971" s="322"/>
      <c r="BC971" s="322"/>
      <c r="BD971" s="322"/>
      <c r="BE971" s="322"/>
      <c r="BF971" s="322"/>
      <c r="BG971" s="322"/>
      <c r="BH971" s="322"/>
      <c r="BI971" s="322"/>
      <c r="BJ971" s="322"/>
      <c r="BK971" s="322"/>
      <c r="BL971" s="322"/>
      <c r="BM971" s="322"/>
      <c r="BN971" s="322"/>
      <c r="BO971" s="322"/>
      <c r="BP971" s="322"/>
      <c r="BQ971" s="322"/>
      <c r="BR971" s="322"/>
      <c r="BS971" s="322"/>
      <c r="BT971" s="322"/>
      <c r="BU971" s="322"/>
      <c r="BV971" s="322"/>
      <c r="BW971" s="322"/>
      <c r="BX971" s="322"/>
      <c r="BY971" s="322"/>
      <c r="BZ971" s="322"/>
    </row>
    <row r="972" spans="1:78" ht="15" customHeight="1" x14ac:dyDescent="0.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2"/>
      <c r="AD972" s="322"/>
      <c r="AE972" s="322"/>
      <c r="AF972" s="322"/>
      <c r="AG972" s="322"/>
      <c r="AH972" s="322"/>
      <c r="AI972" s="322"/>
      <c r="AJ972" s="322"/>
      <c r="AK972" s="322"/>
      <c r="AL972" s="322"/>
      <c r="AM972" s="322"/>
      <c r="AN972" s="322"/>
      <c r="AO972" s="322"/>
      <c r="AP972" s="322"/>
      <c r="AQ972" s="322"/>
      <c r="AR972" s="322"/>
      <c r="AS972" s="322"/>
      <c r="AT972" s="322"/>
      <c r="AU972" s="322"/>
      <c r="AV972" s="322"/>
      <c r="AW972" s="322"/>
      <c r="AX972" s="322"/>
      <c r="AY972" s="322"/>
      <c r="AZ972" s="322"/>
      <c r="BA972" s="322"/>
      <c r="BB972" s="322"/>
      <c r="BC972" s="322"/>
      <c r="BD972" s="322"/>
      <c r="BE972" s="322"/>
      <c r="BF972" s="322"/>
      <c r="BG972" s="322"/>
      <c r="BH972" s="322"/>
      <c r="BI972" s="322"/>
      <c r="BJ972" s="322"/>
      <c r="BK972" s="322"/>
      <c r="BL972" s="322"/>
      <c r="BM972" s="322"/>
      <c r="BN972" s="322"/>
      <c r="BO972" s="322"/>
      <c r="BP972" s="322"/>
      <c r="BQ972" s="322"/>
      <c r="BR972" s="322"/>
      <c r="BS972" s="322"/>
      <c r="BT972" s="322"/>
      <c r="BU972" s="322"/>
      <c r="BV972" s="322"/>
      <c r="BW972" s="322"/>
      <c r="BX972" s="322"/>
      <c r="BY972" s="322"/>
      <c r="BZ972" s="322"/>
    </row>
    <row r="973" spans="1:78" ht="15" customHeight="1" x14ac:dyDescent="0.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2"/>
      <c r="AD973" s="322"/>
      <c r="AE973" s="322"/>
      <c r="AF973" s="322"/>
      <c r="AG973" s="322"/>
      <c r="AH973" s="322"/>
      <c r="AI973" s="322"/>
      <c r="AJ973" s="322"/>
      <c r="AK973" s="322"/>
      <c r="AL973" s="322"/>
      <c r="AM973" s="322"/>
      <c r="AN973" s="322"/>
      <c r="AO973" s="322"/>
      <c r="AP973" s="322"/>
      <c r="AQ973" s="322"/>
      <c r="AR973" s="322"/>
      <c r="AS973" s="322"/>
      <c r="AT973" s="322"/>
      <c r="AU973" s="322"/>
      <c r="AV973" s="322"/>
      <c r="AW973" s="322"/>
      <c r="AX973" s="322"/>
      <c r="AY973" s="322"/>
      <c r="AZ973" s="322"/>
      <c r="BA973" s="322"/>
      <c r="BB973" s="322"/>
      <c r="BC973" s="322"/>
      <c r="BD973" s="322"/>
      <c r="BE973" s="322"/>
      <c r="BF973" s="322"/>
      <c r="BG973" s="322"/>
      <c r="BH973" s="322"/>
      <c r="BI973" s="322"/>
      <c r="BJ973" s="322"/>
      <c r="BK973" s="322"/>
      <c r="BL973" s="322"/>
      <c r="BM973" s="322"/>
      <c r="BN973" s="322"/>
      <c r="BO973" s="322"/>
      <c r="BP973" s="322"/>
      <c r="BQ973" s="322"/>
      <c r="BR973" s="322"/>
      <c r="BS973" s="322"/>
      <c r="BT973" s="322"/>
      <c r="BU973" s="322"/>
      <c r="BV973" s="322"/>
      <c r="BW973" s="322"/>
      <c r="BX973" s="322"/>
      <c r="BY973" s="322"/>
      <c r="BZ973" s="322"/>
    </row>
    <row r="974" spans="1:78" ht="15" customHeight="1" x14ac:dyDescent="0.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2"/>
      <c r="AD974" s="322"/>
      <c r="AE974" s="322"/>
      <c r="AF974" s="322"/>
      <c r="AG974" s="322"/>
      <c r="AH974" s="322"/>
      <c r="AI974" s="322"/>
      <c r="AJ974" s="322"/>
      <c r="AK974" s="322"/>
      <c r="AL974" s="322"/>
      <c r="AM974" s="322"/>
      <c r="AN974" s="322"/>
      <c r="AO974" s="322"/>
      <c r="AP974" s="322"/>
      <c r="AQ974" s="322"/>
      <c r="AR974" s="322"/>
      <c r="AS974" s="322"/>
      <c r="AT974" s="322"/>
      <c r="AU974" s="322"/>
      <c r="AV974" s="322"/>
      <c r="AW974" s="322"/>
      <c r="AX974" s="322"/>
      <c r="AY974" s="322"/>
      <c r="AZ974" s="322"/>
      <c r="BA974" s="322"/>
      <c r="BB974" s="322"/>
      <c r="BC974" s="322"/>
      <c r="BD974" s="322"/>
      <c r="BE974" s="322"/>
      <c r="BF974" s="322"/>
      <c r="BG974" s="322"/>
      <c r="BH974" s="322"/>
      <c r="BI974" s="322"/>
      <c r="BJ974" s="322"/>
      <c r="BK974" s="322"/>
      <c r="BL974" s="322"/>
      <c r="BM974" s="322"/>
      <c r="BN974" s="322"/>
      <c r="BO974" s="322"/>
      <c r="BP974" s="322"/>
      <c r="BQ974" s="322"/>
      <c r="BR974" s="322"/>
      <c r="BS974" s="322"/>
      <c r="BT974" s="322"/>
      <c r="BU974" s="322"/>
      <c r="BV974" s="322"/>
      <c r="BW974" s="322"/>
      <c r="BX974" s="322"/>
      <c r="BY974" s="322"/>
      <c r="BZ974" s="322"/>
    </row>
    <row r="975" spans="1:78" ht="15" customHeight="1" x14ac:dyDescent="0.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2"/>
      <c r="AD975" s="322"/>
      <c r="AE975" s="322"/>
      <c r="AF975" s="322"/>
      <c r="AG975" s="322"/>
      <c r="AH975" s="322"/>
      <c r="AI975" s="322"/>
      <c r="AJ975" s="322"/>
      <c r="AK975" s="322"/>
      <c r="AL975" s="322"/>
      <c r="AM975" s="322"/>
      <c r="AN975" s="322"/>
      <c r="AO975" s="322"/>
      <c r="AP975" s="322"/>
      <c r="AQ975" s="322"/>
      <c r="AR975" s="322"/>
      <c r="AS975" s="322"/>
      <c r="AT975" s="322"/>
      <c r="AU975" s="322"/>
      <c r="AV975" s="322"/>
      <c r="AW975" s="322"/>
      <c r="AX975" s="322"/>
      <c r="AY975" s="322"/>
      <c r="AZ975" s="322"/>
      <c r="BA975" s="322"/>
      <c r="BB975" s="322"/>
      <c r="BC975" s="322"/>
      <c r="BD975" s="322"/>
      <c r="BE975" s="322"/>
      <c r="BF975" s="322"/>
      <c r="BG975" s="322"/>
      <c r="BH975" s="322"/>
      <c r="BI975" s="322"/>
      <c r="BJ975" s="322"/>
      <c r="BK975" s="322"/>
      <c r="BL975" s="322"/>
      <c r="BM975" s="322"/>
      <c r="BN975" s="322"/>
      <c r="BO975" s="322"/>
      <c r="BP975" s="322"/>
      <c r="BQ975" s="322"/>
      <c r="BR975" s="322"/>
      <c r="BS975" s="322"/>
      <c r="BT975" s="322"/>
      <c r="BU975" s="322"/>
      <c r="BV975" s="322"/>
      <c r="BW975" s="322"/>
      <c r="BX975" s="322"/>
      <c r="BY975" s="322"/>
      <c r="BZ975" s="322"/>
    </row>
    <row r="976" spans="1:78" ht="15" customHeight="1" x14ac:dyDescent="0.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2"/>
      <c r="AD976" s="322"/>
      <c r="AE976" s="322"/>
      <c r="AF976" s="322"/>
      <c r="AG976" s="322"/>
      <c r="AH976" s="322"/>
      <c r="AI976" s="322"/>
      <c r="AJ976" s="322"/>
      <c r="AK976" s="322"/>
      <c r="AL976" s="322"/>
      <c r="AM976" s="322"/>
      <c r="AN976" s="322"/>
      <c r="AO976" s="322"/>
      <c r="AP976" s="322"/>
      <c r="AQ976" s="322"/>
      <c r="AR976" s="322"/>
      <c r="AS976" s="322"/>
      <c r="AT976" s="322"/>
      <c r="AU976" s="322"/>
      <c r="AV976" s="322"/>
      <c r="AW976" s="322"/>
      <c r="AX976" s="322"/>
      <c r="AY976" s="322"/>
      <c r="AZ976" s="322"/>
      <c r="BA976" s="322"/>
      <c r="BB976" s="322"/>
      <c r="BC976" s="322"/>
      <c r="BD976" s="322"/>
      <c r="BE976" s="322"/>
      <c r="BF976" s="322"/>
      <c r="BG976" s="322"/>
      <c r="BH976" s="322"/>
      <c r="BI976" s="322"/>
      <c r="BJ976" s="322"/>
      <c r="BK976" s="322"/>
      <c r="BL976" s="322"/>
      <c r="BM976" s="322"/>
      <c r="BN976" s="322"/>
      <c r="BO976" s="322"/>
      <c r="BP976" s="322"/>
      <c r="BQ976" s="322"/>
      <c r="BR976" s="322"/>
      <c r="BS976" s="322"/>
      <c r="BT976" s="322"/>
      <c r="BU976" s="322"/>
      <c r="BV976" s="322"/>
      <c r="BW976" s="322"/>
      <c r="BX976" s="322"/>
      <c r="BY976" s="322"/>
      <c r="BZ976" s="322"/>
    </row>
    <row r="977" spans="8:78" ht="15" customHeight="1" x14ac:dyDescent="0.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2"/>
      <c r="AD977" s="322"/>
      <c r="AE977" s="322"/>
      <c r="AF977" s="322"/>
      <c r="AG977" s="322"/>
      <c r="AH977" s="322"/>
      <c r="AI977" s="322"/>
      <c r="AJ977" s="322"/>
      <c r="AK977" s="322"/>
      <c r="AL977" s="322"/>
      <c r="AM977" s="322"/>
      <c r="AN977" s="322"/>
      <c r="AO977" s="322"/>
      <c r="AP977" s="322"/>
      <c r="AQ977" s="322"/>
      <c r="AR977" s="322"/>
      <c r="AS977" s="322"/>
      <c r="AT977" s="322"/>
      <c r="AU977" s="322"/>
      <c r="AV977" s="322"/>
      <c r="AW977" s="322"/>
      <c r="AX977" s="322"/>
      <c r="AY977" s="322"/>
      <c r="AZ977" s="322"/>
      <c r="BA977" s="322"/>
      <c r="BB977" s="322"/>
      <c r="BC977" s="322"/>
      <c r="BD977" s="322"/>
      <c r="BE977" s="322"/>
      <c r="BF977" s="322"/>
      <c r="BG977" s="322"/>
      <c r="BH977" s="322"/>
      <c r="BI977" s="322"/>
      <c r="BJ977" s="322"/>
      <c r="BK977" s="322"/>
      <c r="BL977" s="322"/>
      <c r="BM977" s="322"/>
      <c r="BN977" s="322"/>
      <c r="BO977" s="322"/>
      <c r="BP977" s="322"/>
      <c r="BQ977" s="322"/>
      <c r="BR977" s="322"/>
      <c r="BS977" s="322"/>
      <c r="BT977" s="322"/>
      <c r="BU977" s="322"/>
      <c r="BV977" s="322"/>
      <c r="BW977" s="322"/>
      <c r="BX977" s="322"/>
      <c r="BY977" s="322"/>
      <c r="BZ977" s="322"/>
    </row>
    <row r="978" spans="8:78" ht="15" customHeight="1" x14ac:dyDescent="0.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2"/>
      <c r="AD978" s="322"/>
      <c r="AE978" s="322"/>
      <c r="AF978" s="322"/>
      <c r="AG978" s="322"/>
      <c r="AH978" s="322"/>
      <c r="AI978" s="322"/>
      <c r="AJ978" s="322"/>
      <c r="AK978" s="322"/>
      <c r="AL978" s="322"/>
      <c r="AM978" s="322"/>
      <c r="AN978" s="322"/>
      <c r="AO978" s="322"/>
      <c r="AP978" s="322"/>
      <c r="AQ978" s="322"/>
      <c r="AR978" s="322"/>
      <c r="AS978" s="322"/>
      <c r="AT978" s="322"/>
      <c r="AU978" s="322"/>
      <c r="AV978" s="322"/>
      <c r="AW978" s="322"/>
      <c r="AX978" s="322"/>
      <c r="AY978" s="322"/>
      <c r="AZ978" s="322"/>
      <c r="BA978" s="322"/>
      <c r="BB978" s="322"/>
      <c r="BC978" s="322"/>
      <c r="BD978" s="322"/>
      <c r="BE978" s="322"/>
      <c r="BF978" s="322"/>
      <c r="BG978" s="322"/>
      <c r="BH978" s="322"/>
      <c r="BI978" s="322"/>
      <c r="BJ978" s="322"/>
      <c r="BK978" s="322"/>
      <c r="BL978" s="322"/>
      <c r="BM978" s="322"/>
      <c r="BN978" s="322"/>
      <c r="BO978" s="322"/>
      <c r="BP978" s="322"/>
      <c r="BQ978" s="322"/>
      <c r="BR978" s="322"/>
      <c r="BS978" s="322"/>
      <c r="BT978" s="322"/>
      <c r="BU978" s="322"/>
      <c r="BV978" s="322"/>
      <c r="BW978" s="322"/>
      <c r="BX978" s="322"/>
      <c r="BY978" s="322"/>
      <c r="BZ978" s="322"/>
    </row>
    <row r="979" spans="8:78" ht="15" customHeight="1" x14ac:dyDescent="0.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2"/>
      <c r="AD979" s="322"/>
      <c r="AE979" s="322"/>
      <c r="AF979" s="322"/>
      <c r="AG979" s="322"/>
      <c r="AH979" s="322"/>
      <c r="AI979" s="322"/>
      <c r="AJ979" s="322"/>
      <c r="AK979" s="322"/>
      <c r="AL979" s="322"/>
      <c r="AM979" s="322"/>
      <c r="AN979" s="322"/>
      <c r="AO979" s="322"/>
      <c r="AP979" s="322"/>
      <c r="AQ979" s="322"/>
      <c r="AR979" s="322"/>
      <c r="AS979" s="322"/>
      <c r="AT979" s="322"/>
      <c r="AU979" s="322"/>
      <c r="AV979" s="322"/>
      <c r="AW979" s="322"/>
      <c r="AX979" s="322"/>
      <c r="AY979" s="322"/>
      <c r="AZ979" s="322"/>
      <c r="BA979" s="322"/>
      <c r="BB979" s="322"/>
      <c r="BC979" s="322"/>
      <c r="BD979" s="322"/>
      <c r="BE979" s="322"/>
      <c r="BF979" s="322"/>
      <c r="BG979" s="322"/>
      <c r="BH979" s="322"/>
      <c r="BI979" s="322"/>
      <c r="BJ979" s="322"/>
      <c r="BK979" s="322"/>
      <c r="BL979" s="322"/>
      <c r="BM979" s="322"/>
      <c r="BN979" s="322"/>
      <c r="BO979" s="322"/>
      <c r="BP979" s="322"/>
      <c r="BQ979" s="322"/>
      <c r="BR979" s="322"/>
      <c r="BS979" s="322"/>
      <c r="BT979" s="322"/>
      <c r="BU979" s="322"/>
      <c r="BV979" s="322"/>
      <c r="BW979" s="322"/>
      <c r="BX979" s="322"/>
      <c r="BY979" s="322"/>
      <c r="BZ979" s="322"/>
    </row>
    <row r="980" spans="8:78" ht="15" customHeight="1" x14ac:dyDescent="0.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2"/>
      <c r="AD980" s="322"/>
      <c r="AE980" s="322"/>
      <c r="AF980" s="322"/>
      <c r="AG980" s="322"/>
      <c r="AH980" s="322"/>
      <c r="AI980" s="322"/>
      <c r="AJ980" s="322"/>
      <c r="AK980" s="322"/>
      <c r="AL980" s="322"/>
      <c r="AM980" s="322"/>
      <c r="AN980" s="322"/>
      <c r="AO980" s="322"/>
      <c r="AP980" s="322"/>
      <c r="AQ980" s="322"/>
      <c r="AR980" s="322"/>
      <c r="AS980" s="322"/>
      <c r="AT980" s="322"/>
      <c r="AU980" s="322"/>
      <c r="AV980" s="322"/>
      <c r="AW980" s="322"/>
      <c r="AX980" s="322"/>
      <c r="AY980" s="322"/>
      <c r="AZ980" s="322"/>
      <c r="BA980" s="322"/>
      <c r="BB980" s="322"/>
      <c r="BC980" s="322"/>
      <c r="BD980" s="322"/>
      <c r="BE980" s="322"/>
      <c r="BF980" s="322"/>
      <c r="BG980" s="322"/>
      <c r="BH980" s="322"/>
      <c r="BI980" s="322"/>
      <c r="BJ980" s="322"/>
      <c r="BK980" s="322"/>
      <c r="BL980" s="322"/>
      <c r="BM980" s="322"/>
      <c r="BN980" s="322"/>
      <c r="BO980" s="322"/>
      <c r="BP980" s="322"/>
      <c r="BQ980" s="322"/>
      <c r="BR980" s="322"/>
      <c r="BS980" s="322"/>
      <c r="BT980" s="322"/>
      <c r="BU980" s="322"/>
      <c r="BV980" s="322"/>
      <c r="BW980" s="322"/>
      <c r="BX980" s="322"/>
      <c r="BY980" s="322"/>
      <c r="BZ980" s="322"/>
    </row>
    <row r="981" spans="8:78" ht="15" customHeight="1" x14ac:dyDescent="0.2">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c r="AH981" s="321"/>
      <c r="AI981" s="321"/>
      <c r="AJ981" s="321"/>
      <c r="AK981" s="321"/>
      <c r="AL981" s="321"/>
      <c r="AM981" s="321"/>
      <c r="AN981" s="321"/>
      <c r="AO981" s="321"/>
      <c r="AP981" s="321"/>
      <c r="AQ981" s="321"/>
      <c r="AR981" s="321"/>
      <c r="AS981" s="321"/>
      <c r="AT981" s="321"/>
      <c r="AU981" s="321"/>
      <c r="AV981" s="321"/>
      <c r="AW981" s="321"/>
      <c r="AX981" s="321"/>
      <c r="AY981" s="321"/>
      <c r="AZ981" s="321"/>
      <c r="BA981" s="321"/>
      <c r="BB981" s="321"/>
      <c r="BC981" s="321"/>
      <c r="BD981" s="321"/>
      <c r="BE981" s="321"/>
      <c r="BF981" s="321"/>
      <c r="BG981" s="321"/>
      <c r="BH981" s="321"/>
      <c r="BI981" s="321"/>
      <c r="BJ981" s="321"/>
      <c r="BK981" s="321"/>
      <c r="BL981" s="321"/>
      <c r="BM981" s="321"/>
      <c r="BN981" s="321"/>
      <c r="BO981" s="321"/>
      <c r="BP981" s="321"/>
      <c r="BQ981" s="321"/>
      <c r="BR981" s="321"/>
      <c r="BS981" s="321"/>
      <c r="BT981" s="321"/>
      <c r="BU981" s="321"/>
      <c r="BV981" s="321"/>
      <c r="BW981" s="321"/>
      <c r="BX981" s="321"/>
      <c r="BY981" s="321"/>
      <c r="BZ981" s="321"/>
    </row>
  </sheetData>
  <mergeCells count="41">
    <mergeCell ref="B532:D532"/>
    <mergeCell ref="H4:N12"/>
    <mergeCell ref="A531:A532"/>
    <mergeCell ref="B531:D531"/>
    <mergeCell ref="E531:E532"/>
    <mergeCell ref="B512:B513"/>
    <mergeCell ref="E512:E513"/>
    <mergeCell ref="F512:F513"/>
    <mergeCell ref="G512:G513"/>
    <mergeCell ref="A450:A451"/>
    <mergeCell ref="B450:D450"/>
    <mergeCell ref="E450:E451"/>
    <mergeCell ref="B451:D451"/>
    <mergeCell ref="B488:B489"/>
    <mergeCell ref="E488:E489"/>
    <mergeCell ref="F488:F489"/>
    <mergeCell ref="G488:G489"/>
    <mergeCell ref="A303:A304"/>
    <mergeCell ref="B303:D303"/>
    <mergeCell ref="E303:E304"/>
    <mergeCell ref="B304:D304"/>
    <mergeCell ref="B274:D274"/>
    <mergeCell ref="A288:A289"/>
    <mergeCell ref="B288:D288"/>
    <mergeCell ref="E288:E289"/>
    <mergeCell ref="B289:D289"/>
    <mergeCell ref="A273:A274"/>
    <mergeCell ref="B273:D273"/>
    <mergeCell ref="E273:E274"/>
    <mergeCell ref="H14:N21"/>
    <mergeCell ref="A264:A265"/>
    <mergeCell ref="B264:D265"/>
    <mergeCell ref="E264:E265"/>
    <mergeCell ref="E3:E4"/>
    <mergeCell ref="A225:A226"/>
    <mergeCell ref="B225:D225"/>
    <mergeCell ref="E225:E226"/>
    <mergeCell ref="B226:D226"/>
    <mergeCell ref="A237:A238"/>
    <mergeCell ref="B237:D238"/>
    <mergeCell ref="E237:E23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139"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900</v>
      </c>
      <c r="C1" s="42" t="s">
        <v>901</v>
      </c>
      <c r="D1" s="43"/>
    </row>
    <row r="2" spans="1:4" x14ac:dyDescent="0.2">
      <c r="B2" s="41"/>
      <c r="C2" s="42"/>
      <c r="D2" s="43"/>
    </row>
    <row r="3" spans="1:4" x14ac:dyDescent="0.2">
      <c r="A3" s="76">
        <v>1</v>
      </c>
      <c r="B3" s="46" t="str">
        <f xml:space="preserve"> CONCATENATE(B1,"-",TEXT(A3,"0000"))</f>
        <v>I-0001</v>
      </c>
      <c r="C3" s="47" t="s">
        <v>903</v>
      </c>
      <c r="D3" s="43"/>
    </row>
    <row r="4" spans="1:4" x14ac:dyDescent="0.2">
      <c r="A4" s="76">
        <v>1</v>
      </c>
      <c r="B4" s="48" t="str">
        <f>CONCATENATE($B$3,".",TEXT(A4,"0000"))</f>
        <v>I-0001.0001</v>
      </c>
      <c r="C4" s="49" t="s">
        <v>904</v>
      </c>
      <c r="D4" s="43" t="s">
        <v>5</v>
      </c>
    </row>
    <row r="5" spans="1:4" x14ac:dyDescent="0.2">
      <c r="A5" s="76">
        <v>2</v>
      </c>
      <c r="B5" s="48" t="str">
        <f t="shared" ref="B5:B10" si="0">CONCATENATE($B$3,".",TEXT(A5,"0000"))</f>
        <v>I-0001.0002</v>
      </c>
      <c r="C5" s="49" t="s">
        <v>906</v>
      </c>
      <c r="D5" s="43" t="s">
        <v>5</v>
      </c>
    </row>
    <row r="6" spans="1:4" x14ac:dyDescent="0.2">
      <c r="A6" s="76">
        <v>3</v>
      </c>
      <c r="B6" s="48" t="str">
        <f t="shared" si="0"/>
        <v>I-0001.0003</v>
      </c>
      <c r="C6" s="49" t="s">
        <v>908</v>
      </c>
      <c r="D6" s="43" t="s">
        <v>5</v>
      </c>
    </row>
    <row r="7" spans="1:4" x14ac:dyDescent="0.2">
      <c r="A7" s="76">
        <v>4</v>
      </c>
      <c r="B7" s="48" t="str">
        <f t="shared" si="0"/>
        <v>I-0001.0004</v>
      </c>
      <c r="C7" s="49" t="s">
        <v>910</v>
      </c>
      <c r="D7" s="43" t="s">
        <v>7</v>
      </c>
    </row>
    <row r="8" spans="1:4" x14ac:dyDescent="0.2">
      <c r="A8" s="76">
        <v>5</v>
      </c>
      <c r="B8" s="48" t="str">
        <f t="shared" si="0"/>
        <v>I-0001.0005</v>
      </c>
      <c r="C8" s="49" t="s">
        <v>912</v>
      </c>
      <c r="D8" s="43" t="s">
        <v>5</v>
      </c>
    </row>
    <row r="9" spans="1:4" x14ac:dyDescent="0.2">
      <c r="A9" s="76">
        <v>6</v>
      </c>
      <c r="B9" s="48" t="str">
        <f t="shared" si="0"/>
        <v>I-0001.0006</v>
      </c>
      <c r="C9" s="49" t="s">
        <v>914</v>
      </c>
      <c r="D9" s="43" t="s">
        <v>5</v>
      </c>
    </row>
    <row r="10" spans="1:4" x14ac:dyDescent="0.2">
      <c r="A10" s="76">
        <v>7</v>
      </c>
      <c r="B10" s="48" t="str">
        <f t="shared" si="0"/>
        <v>I-0001.0007</v>
      </c>
      <c r="C10" s="49" t="s">
        <v>916</v>
      </c>
      <c r="D10" s="43" t="s">
        <v>5</v>
      </c>
    </row>
    <row r="11" spans="1:4" x14ac:dyDescent="0.2">
      <c r="B11" s="43"/>
      <c r="C11" s="49"/>
      <c r="D11" s="43"/>
    </row>
    <row r="12" spans="1:4" x14ac:dyDescent="0.2">
      <c r="B12" s="43"/>
      <c r="C12" s="49"/>
      <c r="D12" s="43"/>
    </row>
    <row r="13" spans="1:4" x14ac:dyDescent="0.2">
      <c r="A13" s="45" t="s">
        <v>905</v>
      </c>
      <c r="B13" s="46" t="str">
        <f xml:space="preserve"> CONCATENATE(B1,"-",A13)</f>
        <v>I-0002</v>
      </c>
      <c r="C13" s="47" t="s">
        <v>917</v>
      </c>
      <c r="D13" s="43"/>
    </row>
    <row r="14" spans="1:4" x14ac:dyDescent="0.2">
      <c r="A14" s="45" t="s">
        <v>902</v>
      </c>
      <c r="B14" s="48" t="str">
        <f>CONCATENATE($B$13,".",A14)</f>
        <v>I-0002.0001</v>
      </c>
      <c r="C14" s="49" t="s">
        <v>918</v>
      </c>
      <c r="D14" s="43" t="s">
        <v>6</v>
      </c>
    </row>
    <row r="15" spans="1:4" x14ac:dyDescent="0.2">
      <c r="A15" s="45" t="s">
        <v>905</v>
      </c>
      <c r="B15" s="48" t="str">
        <f t="shared" ref="B15:B16" si="1">CONCATENATE($B$13,".",A15)</f>
        <v>I-0002.0002</v>
      </c>
      <c r="C15" s="49" t="s">
        <v>919</v>
      </c>
      <c r="D15" s="43" t="s">
        <v>6</v>
      </c>
    </row>
    <row r="16" spans="1:4" x14ac:dyDescent="0.2">
      <c r="A16" s="45" t="s">
        <v>907</v>
      </c>
      <c r="B16" s="48" t="str">
        <f t="shared" si="1"/>
        <v>I-0002.0003</v>
      </c>
      <c r="C16" s="49" t="s">
        <v>920</v>
      </c>
      <c r="D16" s="43" t="s">
        <v>6</v>
      </c>
    </row>
    <row r="17" spans="1:4" x14ac:dyDescent="0.2">
      <c r="A17" s="45"/>
      <c r="B17" s="43"/>
      <c r="C17" s="49"/>
      <c r="D17" s="43"/>
    </row>
    <row r="18" spans="1:4" x14ac:dyDescent="0.2">
      <c r="A18" s="45"/>
      <c r="B18" s="43"/>
      <c r="C18" s="49"/>
      <c r="D18" s="43"/>
    </row>
    <row r="19" spans="1:4" x14ac:dyDescent="0.2">
      <c r="A19" s="45" t="s">
        <v>907</v>
      </c>
      <c r="B19" s="46" t="str">
        <f xml:space="preserve"> CONCATENATE(B1,"-",A19)</f>
        <v>I-0003</v>
      </c>
      <c r="C19" s="47" t="s">
        <v>8</v>
      </c>
      <c r="D19" s="43"/>
    </row>
    <row r="20" spans="1:4" x14ac:dyDescent="0.2">
      <c r="A20" s="45" t="s">
        <v>902</v>
      </c>
      <c r="B20" s="48" t="str">
        <f>CONCATENATE($B$19,".",A20)</f>
        <v>I-0003.0001</v>
      </c>
      <c r="C20" s="49" t="s">
        <v>921</v>
      </c>
      <c r="D20" s="43" t="s">
        <v>7</v>
      </c>
    </row>
    <row r="21" spans="1:4" x14ac:dyDescent="0.2">
      <c r="A21" s="45" t="s">
        <v>905</v>
      </c>
      <c r="B21" s="48" t="str">
        <f t="shared" ref="B21:B23" si="2">CONCATENATE($B$19,".",A21)</f>
        <v>I-0003.0002</v>
      </c>
      <c r="C21" s="49" t="s">
        <v>922</v>
      </c>
      <c r="D21" s="43" t="s">
        <v>6</v>
      </c>
    </row>
    <row r="22" spans="1:4" x14ac:dyDescent="0.2">
      <c r="A22" s="45" t="s">
        <v>907</v>
      </c>
      <c r="B22" s="48" t="str">
        <f t="shared" si="2"/>
        <v>I-0003.0003</v>
      </c>
      <c r="C22" s="49" t="s">
        <v>923</v>
      </c>
      <c r="D22" s="43" t="s">
        <v>7</v>
      </c>
    </row>
    <row r="23" spans="1:4" x14ac:dyDescent="0.2">
      <c r="A23" s="45" t="s">
        <v>909</v>
      </c>
      <c r="B23" s="48" t="str">
        <f t="shared" si="2"/>
        <v>I-0003.0004</v>
      </c>
      <c r="C23" s="49" t="s">
        <v>924</v>
      </c>
      <c r="D23" s="43" t="s">
        <v>7</v>
      </c>
    </row>
    <row r="24" spans="1:4" x14ac:dyDescent="0.2">
      <c r="B24" s="43"/>
      <c r="C24" s="49"/>
      <c r="D24" s="43"/>
    </row>
    <row r="25" spans="1:4" x14ac:dyDescent="0.2">
      <c r="B25" s="43"/>
      <c r="C25" s="49"/>
      <c r="D25" s="43"/>
    </row>
    <row r="26" spans="1:4" x14ac:dyDescent="0.2">
      <c r="A26" s="45" t="s">
        <v>909</v>
      </c>
      <c r="B26" s="46" t="str">
        <f xml:space="preserve"> CONCATENATE(B1,"-",A26)</f>
        <v>I-0004</v>
      </c>
      <c r="C26" s="47" t="s">
        <v>925</v>
      </c>
      <c r="D26" s="43"/>
    </row>
    <row r="27" spans="1:4" x14ac:dyDescent="0.2">
      <c r="A27" s="45" t="s">
        <v>902</v>
      </c>
      <c r="B27" s="48" t="str">
        <f>CONCATENATE($B$26,".",A27)</f>
        <v>I-0004.0001</v>
      </c>
      <c r="C27" s="49" t="s">
        <v>926</v>
      </c>
      <c r="D27" s="43" t="s">
        <v>6</v>
      </c>
    </row>
    <row r="28" spans="1:4" x14ac:dyDescent="0.2">
      <c r="A28" s="45" t="s">
        <v>905</v>
      </c>
      <c r="B28" s="48" t="str">
        <f t="shared" ref="B28:B38" si="3">CONCATENATE($B$26,".",A28)</f>
        <v>I-0004.0002</v>
      </c>
      <c r="C28" s="49" t="s">
        <v>927</v>
      </c>
      <c r="D28" s="43" t="s">
        <v>6</v>
      </c>
    </row>
    <row r="29" spans="1:4" x14ac:dyDescent="0.2">
      <c r="A29" s="45" t="s">
        <v>907</v>
      </c>
      <c r="B29" s="48" t="str">
        <f t="shared" si="3"/>
        <v>I-0004.0003</v>
      </c>
      <c r="C29" s="49" t="s">
        <v>928</v>
      </c>
      <c r="D29" s="43" t="s">
        <v>6</v>
      </c>
    </row>
    <row r="30" spans="1:4" x14ac:dyDescent="0.2">
      <c r="A30" s="45" t="s">
        <v>909</v>
      </c>
      <c r="B30" s="48" t="str">
        <f t="shared" si="3"/>
        <v>I-0004.0004</v>
      </c>
      <c r="C30" s="49" t="s">
        <v>929</v>
      </c>
      <c r="D30" s="43" t="s">
        <v>6</v>
      </c>
    </row>
    <row r="31" spans="1:4" x14ac:dyDescent="0.2">
      <c r="A31" s="45" t="s">
        <v>911</v>
      </c>
      <c r="B31" s="48" t="str">
        <f t="shared" si="3"/>
        <v>I-0004.0005</v>
      </c>
      <c r="C31" s="49" t="s">
        <v>930</v>
      </c>
      <c r="D31" s="43"/>
    </row>
    <row r="32" spans="1:4" x14ac:dyDescent="0.2">
      <c r="A32" s="45" t="s">
        <v>913</v>
      </c>
      <c r="B32" s="48" t="str">
        <f t="shared" si="3"/>
        <v>I-0004.0006</v>
      </c>
      <c r="C32" s="49" t="s">
        <v>931</v>
      </c>
      <c r="D32" s="43" t="s">
        <v>6</v>
      </c>
    </row>
    <row r="33" spans="1:4" x14ac:dyDescent="0.2">
      <c r="A33" s="45" t="s">
        <v>915</v>
      </c>
      <c r="B33" s="48" t="str">
        <f t="shared" si="3"/>
        <v>I-0004.0007</v>
      </c>
      <c r="C33" s="49" t="s">
        <v>932</v>
      </c>
      <c r="D33" s="43" t="s">
        <v>6</v>
      </c>
    </row>
    <row r="34" spans="1:4" x14ac:dyDescent="0.2">
      <c r="A34" s="45" t="s">
        <v>933</v>
      </c>
      <c r="B34" s="48" t="str">
        <f t="shared" si="3"/>
        <v>I-0004.0008</v>
      </c>
      <c r="C34" s="49" t="s">
        <v>934</v>
      </c>
      <c r="D34" s="43" t="s">
        <v>6</v>
      </c>
    </row>
    <row r="35" spans="1:4" x14ac:dyDescent="0.2">
      <c r="A35" s="45" t="s">
        <v>935</v>
      </c>
      <c r="B35" s="48" t="str">
        <f t="shared" si="3"/>
        <v>I-0004.0009</v>
      </c>
      <c r="C35" s="49" t="s">
        <v>936</v>
      </c>
      <c r="D35" s="43" t="s">
        <v>6</v>
      </c>
    </row>
    <row r="36" spans="1:4" x14ac:dyDescent="0.2">
      <c r="A36" s="45" t="s">
        <v>937</v>
      </c>
      <c r="B36" s="48" t="str">
        <f t="shared" si="3"/>
        <v>I-0004.0010</v>
      </c>
      <c r="C36" s="49" t="s">
        <v>938</v>
      </c>
      <c r="D36" s="43" t="s">
        <v>6</v>
      </c>
    </row>
    <row r="37" spans="1:4" x14ac:dyDescent="0.2">
      <c r="A37" s="45" t="s">
        <v>939</v>
      </c>
      <c r="B37" s="48" t="str">
        <f t="shared" si="3"/>
        <v>I-0004.0011</v>
      </c>
      <c r="C37" s="49" t="s">
        <v>940</v>
      </c>
      <c r="D37" s="43" t="s">
        <v>7</v>
      </c>
    </row>
    <row r="38" spans="1:4" x14ac:dyDescent="0.2">
      <c r="A38" s="45" t="s">
        <v>941</v>
      </c>
      <c r="B38" s="48" t="str">
        <f t="shared" si="3"/>
        <v>I-0004.0012</v>
      </c>
      <c r="C38" s="49" t="s">
        <v>942</v>
      </c>
      <c r="D38" s="43" t="s">
        <v>6</v>
      </c>
    </row>
    <row r="39" spans="1:4" x14ac:dyDescent="0.2">
      <c r="B39" s="43"/>
      <c r="C39" s="49"/>
      <c r="D39" s="43"/>
    </row>
    <row r="40" spans="1:4" x14ac:dyDescent="0.2">
      <c r="B40" s="43"/>
      <c r="C40" s="49"/>
      <c r="D40" s="43"/>
    </row>
    <row r="41" spans="1:4" x14ac:dyDescent="0.2">
      <c r="A41" s="45" t="s">
        <v>911</v>
      </c>
      <c r="B41" s="46" t="str">
        <f xml:space="preserve"> CONCATENATE(B1,"-",A41)</f>
        <v>I-0005</v>
      </c>
      <c r="C41" s="47" t="s">
        <v>943</v>
      </c>
      <c r="D41" s="43"/>
    </row>
    <row r="42" spans="1:4" x14ac:dyDescent="0.2">
      <c r="A42" s="45" t="s">
        <v>902</v>
      </c>
      <c r="B42" s="48" t="str">
        <f>CONCATENATE($B$41,".",A42)</f>
        <v>I-0005.0001</v>
      </c>
      <c r="C42" s="49" t="s">
        <v>944</v>
      </c>
      <c r="D42" s="43" t="s">
        <v>7</v>
      </c>
    </row>
    <row r="43" spans="1:4" x14ac:dyDescent="0.2">
      <c r="A43" s="45" t="s">
        <v>905</v>
      </c>
      <c r="B43" s="48" t="str">
        <f t="shared" ref="B43:B51" si="4">CONCATENATE($B$41,".",A43)</f>
        <v>I-0005.0002</v>
      </c>
      <c r="C43" s="49" t="s">
        <v>945</v>
      </c>
      <c r="D43" s="43" t="s">
        <v>7</v>
      </c>
    </row>
    <row r="44" spans="1:4" x14ac:dyDescent="0.2">
      <c r="A44" s="45" t="s">
        <v>907</v>
      </c>
      <c r="B44" s="48" t="str">
        <f t="shared" si="4"/>
        <v>I-0005.0003</v>
      </c>
      <c r="C44" s="49" t="s">
        <v>946</v>
      </c>
      <c r="D44" s="43" t="s">
        <v>7</v>
      </c>
    </row>
    <row r="45" spans="1:4" x14ac:dyDescent="0.2">
      <c r="B45" s="43"/>
      <c r="C45" s="49"/>
      <c r="D45" s="43"/>
    </row>
    <row r="46" spans="1:4" x14ac:dyDescent="0.2">
      <c r="A46" s="45" t="s">
        <v>937</v>
      </c>
      <c r="B46" s="48" t="str">
        <f t="shared" si="4"/>
        <v>I-0005.0010</v>
      </c>
      <c r="C46" s="49" t="s">
        <v>947</v>
      </c>
      <c r="D46" s="43" t="s">
        <v>7</v>
      </c>
    </row>
    <row r="47" spans="1:4" x14ac:dyDescent="0.2">
      <c r="A47" s="45" t="s">
        <v>939</v>
      </c>
      <c r="B47" s="48" t="str">
        <f t="shared" si="4"/>
        <v>I-0005.0011</v>
      </c>
      <c r="C47" s="49" t="s">
        <v>948</v>
      </c>
      <c r="D47" s="43" t="s">
        <v>7</v>
      </c>
    </row>
    <row r="48" spans="1:4" x14ac:dyDescent="0.2">
      <c r="A48" s="45" t="s">
        <v>941</v>
      </c>
      <c r="B48" s="48" t="str">
        <f t="shared" si="4"/>
        <v>I-0005.0012</v>
      </c>
      <c r="C48" s="49" t="s">
        <v>949</v>
      </c>
      <c r="D48" s="43" t="s">
        <v>7</v>
      </c>
    </row>
    <row r="49" spans="1:4" x14ac:dyDescent="0.2">
      <c r="B49" s="43"/>
      <c r="C49" s="49"/>
      <c r="D49" s="43"/>
    </row>
    <row r="50" spans="1:4" x14ac:dyDescent="0.2">
      <c r="A50" s="45" t="s">
        <v>950</v>
      </c>
      <c r="B50" s="48" t="str">
        <f t="shared" si="4"/>
        <v>I-0005.0021</v>
      </c>
      <c r="C50" s="49" t="s">
        <v>951</v>
      </c>
      <c r="D50" s="43" t="s">
        <v>7</v>
      </c>
    </row>
    <row r="51" spans="1:4" x14ac:dyDescent="0.2">
      <c r="A51" s="45" t="s">
        <v>952</v>
      </c>
      <c r="B51" s="48" t="str">
        <f t="shared" si="4"/>
        <v>I-0005.0022</v>
      </c>
      <c r="C51" s="49" t="s">
        <v>953</v>
      </c>
      <c r="D51" s="43" t="s">
        <v>7</v>
      </c>
    </row>
    <row r="52" spans="1:4" x14ac:dyDescent="0.2">
      <c r="B52" s="43"/>
      <c r="C52" s="49"/>
      <c r="D52" s="43"/>
    </row>
    <row r="53" spans="1:4" x14ac:dyDescent="0.2">
      <c r="B53" s="43"/>
      <c r="C53" s="49"/>
      <c r="D53" s="43"/>
    </row>
    <row r="54" spans="1:4" x14ac:dyDescent="0.2">
      <c r="A54" s="45" t="s">
        <v>913</v>
      </c>
      <c r="B54" s="46" t="str">
        <f xml:space="preserve"> CONCATENATE(B1,"-",A54)</f>
        <v>I-0006</v>
      </c>
      <c r="C54" s="47" t="s">
        <v>954</v>
      </c>
      <c r="D54" s="43"/>
    </row>
    <row r="55" spans="1:4" x14ac:dyDescent="0.2">
      <c r="A55" s="45" t="s">
        <v>902</v>
      </c>
      <c r="B55" s="48" t="str">
        <f>CONCATENATE($B$54,".",A55)</f>
        <v>I-0006.0001</v>
      </c>
      <c r="C55" s="49" t="s">
        <v>955</v>
      </c>
      <c r="D55" s="43" t="s">
        <v>7</v>
      </c>
    </row>
    <row r="56" spans="1:4" x14ac:dyDescent="0.2">
      <c r="A56" s="45" t="s">
        <v>905</v>
      </c>
      <c r="B56" s="48" t="str">
        <f t="shared" ref="B56:B62" si="5">CONCATENATE($B$54,".",A56)</f>
        <v>I-0006.0002</v>
      </c>
      <c r="C56" s="49" t="s">
        <v>956</v>
      </c>
      <c r="D56" s="43" t="s">
        <v>7</v>
      </c>
    </row>
    <row r="57" spans="1:4" x14ac:dyDescent="0.2">
      <c r="A57" s="45" t="s">
        <v>907</v>
      </c>
      <c r="B57" s="48" t="str">
        <f t="shared" si="5"/>
        <v>I-0006.0003</v>
      </c>
      <c r="C57" s="49" t="s">
        <v>957</v>
      </c>
      <c r="D57" s="43" t="s">
        <v>7</v>
      </c>
    </row>
    <row r="58" spans="1:4" x14ac:dyDescent="0.2">
      <c r="A58" s="45" t="s">
        <v>909</v>
      </c>
      <c r="B58" s="48" t="str">
        <f t="shared" si="5"/>
        <v>I-0006.0004</v>
      </c>
      <c r="C58" s="49" t="s">
        <v>958</v>
      </c>
      <c r="D58" s="43" t="s">
        <v>7</v>
      </c>
    </row>
    <row r="59" spans="1:4" x14ac:dyDescent="0.2">
      <c r="A59" s="45" t="s">
        <v>911</v>
      </c>
      <c r="B59" s="48" t="str">
        <f t="shared" si="5"/>
        <v>I-0006.0005</v>
      </c>
      <c r="C59" s="49" t="s">
        <v>959</v>
      </c>
      <c r="D59" s="43" t="s">
        <v>7</v>
      </c>
    </row>
    <row r="60" spans="1:4" x14ac:dyDescent="0.2">
      <c r="A60" s="45" t="s">
        <v>913</v>
      </c>
      <c r="B60" s="48" t="str">
        <f t="shared" si="5"/>
        <v>I-0006.0006</v>
      </c>
      <c r="C60" s="49" t="s">
        <v>960</v>
      </c>
      <c r="D60" s="43" t="s">
        <v>7</v>
      </c>
    </row>
    <row r="61" spans="1:4" x14ac:dyDescent="0.2">
      <c r="A61" s="45" t="s">
        <v>915</v>
      </c>
      <c r="B61" s="48" t="str">
        <f t="shared" si="5"/>
        <v>I-0006.0007</v>
      </c>
      <c r="C61" s="49" t="s">
        <v>961</v>
      </c>
      <c r="D61" s="43" t="s">
        <v>7</v>
      </c>
    </row>
    <row r="62" spans="1:4" x14ac:dyDescent="0.2">
      <c r="A62" s="45" t="s">
        <v>933</v>
      </c>
      <c r="B62" s="48" t="str">
        <f t="shared" si="5"/>
        <v>I-0006.0008</v>
      </c>
      <c r="C62" s="49" t="s">
        <v>962</v>
      </c>
      <c r="D62" s="43" t="s">
        <v>7</v>
      </c>
    </row>
    <row r="63" spans="1:4" x14ac:dyDescent="0.2">
      <c r="A63" s="45"/>
      <c r="B63" s="43"/>
      <c r="C63" s="49"/>
      <c r="D63" s="43"/>
    </row>
    <row r="64" spans="1:4" x14ac:dyDescent="0.2">
      <c r="B64" s="43"/>
      <c r="C64" s="49"/>
      <c r="D64" s="43"/>
    </row>
    <row r="65" spans="1:4" x14ac:dyDescent="0.2">
      <c r="A65" s="45" t="s">
        <v>937</v>
      </c>
      <c r="B65" s="48" t="str">
        <f t="shared" ref="B65:B66" si="6">CONCATENATE($B$54,".",A65)</f>
        <v>I-0006.0010</v>
      </c>
      <c r="C65" s="49" t="s">
        <v>963</v>
      </c>
      <c r="D65" s="43" t="s">
        <v>7</v>
      </c>
    </row>
    <row r="66" spans="1:4" x14ac:dyDescent="0.2">
      <c r="A66" s="45" t="s">
        <v>939</v>
      </c>
      <c r="B66" s="48" t="str">
        <f t="shared" si="6"/>
        <v>I-0006.0011</v>
      </c>
      <c r="C66" s="49" t="s">
        <v>964</v>
      </c>
      <c r="D66" s="43" t="s">
        <v>7</v>
      </c>
    </row>
    <row r="67" spans="1:4" x14ac:dyDescent="0.2">
      <c r="A67" s="45"/>
      <c r="B67" s="43"/>
      <c r="C67" s="49"/>
      <c r="D67" s="43"/>
    </row>
    <row r="68" spans="1:4" x14ac:dyDescent="0.2">
      <c r="A68" s="45" t="s">
        <v>965</v>
      </c>
      <c r="B68" s="48" t="str">
        <f t="shared" ref="B68:B69" si="7">CONCATENATE($B$54,".",A68)</f>
        <v>I-0006.0020</v>
      </c>
      <c r="C68" s="49" t="s">
        <v>966</v>
      </c>
      <c r="D68" s="43" t="s">
        <v>7</v>
      </c>
    </row>
    <row r="69" spans="1:4" x14ac:dyDescent="0.2">
      <c r="A69" s="45" t="s">
        <v>950</v>
      </c>
      <c r="B69" s="48" t="str">
        <f t="shared" si="7"/>
        <v>I-0006.0021</v>
      </c>
      <c r="C69" s="49" t="s">
        <v>967</v>
      </c>
      <c r="D69" s="43" t="s">
        <v>7</v>
      </c>
    </row>
    <row r="70" spans="1:4" x14ac:dyDescent="0.2">
      <c r="A70" s="45"/>
      <c r="B70" s="43"/>
      <c r="C70" s="49"/>
      <c r="D70" s="43"/>
    </row>
    <row r="71" spans="1:4" x14ac:dyDescent="0.2">
      <c r="A71" s="45"/>
      <c r="B71" s="43"/>
      <c r="C71" s="49"/>
      <c r="D71" s="43"/>
    </row>
    <row r="72" spans="1:4" x14ac:dyDescent="0.2">
      <c r="A72" s="45" t="s">
        <v>915</v>
      </c>
      <c r="B72" s="46" t="str">
        <f xml:space="preserve"> CONCATENATE("I-",A72)</f>
        <v>I-0007</v>
      </c>
      <c r="C72" s="47" t="s">
        <v>968</v>
      </c>
      <c r="D72" s="43"/>
    </row>
    <row r="73" spans="1:4" x14ac:dyDescent="0.2">
      <c r="A73" s="45" t="s">
        <v>902</v>
      </c>
      <c r="B73" s="48" t="str">
        <f>CONCATENATE($B$72,".",A73)</f>
        <v>I-0007.0001</v>
      </c>
      <c r="C73" s="49" t="s">
        <v>969</v>
      </c>
      <c r="D73" s="43" t="s">
        <v>7</v>
      </c>
    </row>
    <row r="74" spans="1:4" x14ac:dyDescent="0.2">
      <c r="A74" s="45" t="s">
        <v>905</v>
      </c>
      <c r="B74" s="48" t="str">
        <f t="shared" ref="B74:B76" si="8">CONCATENATE($B$72,".",A74)</f>
        <v>I-0007.0002</v>
      </c>
      <c r="C74" s="49" t="s">
        <v>725</v>
      </c>
      <c r="D74" s="43" t="s">
        <v>7</v>
      </c>
    </row>
    <row r="75" spans="1:4" x14ac:dyDescent="0.2">
      <c r="A75" s="45" t="s">
        <v>907</v>
      </c>
      <c r="B75" s="48" t="str">
        <f t="shared" si="8"/>
        <v>I-0007.0003</v>
      </c>
      <c r="C75" s="49" t="s">
        <v>970</v>
      </c>
      <c r="D75" s="43" t="s">
        <v>7</v>
      </c>
    </row>
    <row r="76" spans="1:4" x14ac:dyDescent="0.2">
      <c r="A76" s="45" t="s">
        <v>909</v>
      </c>
      <c r="B76" s="48" t="str">
        <f t="shared" si="8"/>
        <v>I-0007.0004</v>
      </c>
      <c r="C76" s="49" t="s">
        <v>971</v>
      </c>
      <c r="D76" s="43" t="s">
        <v>7</v>
      </c>
    </row>
    <row r="77" spans="1:4" x14ac:dyDescent="0.2">
      <c r="A77" s="45"/>
      <c r="B77" s="43"/>
      <c r="C77" s="49"/>
      <c r="D77" s="43"/>
    </row>
    <row r="78" spans="1:4" x14ac:dyDescent="0.2">
      <c r="A78" s="45"/>
      <c r="B78" s="43"/>
      <c r="C78" s="49"/>
      <c r="D78" s="43"/>
    </row>
    <row r="79" spans="1:4" x14ac:dyDescent="0.2">
      <c r="A79" s="45" t="s">
        <v>933</v>
      </c>
      <c r="B79" s="46" t="str">
        <f xml:space="preserve"> CONCATENATE("I-",A79)</f>
        <v>I-0008</v>
      </c>
      <c r="C79" s="47" t="s">
        <v>972</v>
      </c>
      <c r="D79" s="43"/>
    </row>
    <row r="80" spans="1:4" x14ac:dyDescent="0.2">
      <c r="A80" s="45" t="s">
        <v>902</v>
      </c>
      <c r="B80" s="48" t="str">
        <f>CONCATENATE($B$79,".",A80)</f>
        <v>I-0008.0001</v>
      </c>
      <c r="C80" s="49" t="s">
        <v>973</v>
      </c>
      <c r="D80" s="43" t="s">
        <v>7</v>
      </c>
    </row>
    <row r="81" spans="1:4" x14ac:dyDescent="0.2">
      <c r="A81" s="45" t="s">
        <v>905</v>
      </c>
      <c r="B81" s="48" t="str">
        <f t="shared" ref="B81:B83" si="9">CONCATENATE($B$79,".",A81)</f>
        <v>I-0008.0002</v>
      </c>
      <c r="C81" s="49" t="s">
        <v>974</v>
      </c>
      <c r="D81" s="43" t="s">
        <v>7</v>
      </c>
    </row>
    <row r="82" spans="1:4" x14ac:dyDescent="0.2">
      <c r="A82" s="45" t="s">
        <v>907</v>
      </c>
      <c r="B82" s="48" t="str">
        <f t="shared" si="9"/>
        <v>I-0008.0003</v>
      </c>
      <c r="C82" s="49" t="s">
        <v>975</v>
      </c>
      <c r="D82" s="43" t="s">
        <v>7</v>
      </c>
    </row>
    <row r="83" spans="1:4" x14ac:dyDescent="0.2">
      <c r="A83" s="45" t="s">
        <v>909</v>
      </c>
      <c r="B83" s="48" t="str">
        <f t="shared" si="9"/>
        <v>I-0008.0004</v>
      </c>
      <c r="C83" s="49" t="s">
        <v>976</v>
      </c>
      <c r="D83" s="43" t="s">
        <v>7</v>
      </c>
    </row>
    <row r="84" spans="1:4" x14ac:dyDescent="0.2">
      <c r="B84" s="43"/>
      <c r="C84" s="49"/>
      <c r="D84" s="43"/>
    </row>
    <row r="85" spans="1:4" x14ac:dyDescent="0.2">
      <c r="B85" s="43"/>
      <c r="C85" s="49"/>
      <c r="D85" s="43"/>
    </row>
    <row r="86" spans="1:4" x14ac:dyDescent="0.2">
      <c r="A86" s="45" t="s">
        <v>935</v>
      </c>
      <c r="B86" s="46" t="str">
        <f xml:space="preserve"> CONCATENATE("I-",A86)</f>
        <v>I-0009</v>
      </c>
      <c r="C86" s="47" t="s">
        <v>977</v>
      </c>
      <c r="D86" s="43"/>
    </row>
    <row r="87" spans="1:4" x14ac:dyDescent="0.2">
      <c r="A87" s="45" t="s">
        <v>902</v>
      </c>
      <c r="B87" s="48" t="str">
        <f>CONCATENATE($B$86,".",A87)</f>
        <v>I-0009.0001</v>
      </c>
      <c r="C87" s="49" t="s">
        <v>978</v>
      </c>
      <c r="D87" s="43" t="s">
        <v>7</v>
      </c>
    </row>
    <row r="88" spans="1:4" x14ac:dyDescent="0.2">
      <c r="A88" s="45" t="s">
        <v>905</v>
      </c>
      <c r="B88" s="48" t="str">
        <f>CONCATENATE($B$86,".",A88)</f>
        <v>I-0009.0002</v>
      </c>
      <c r="C88" s="49" t="s">
        <v>979</v>
      </c>
      <c r="D88" s="43" t="s">
        <v>7</v>
      </c>
    </row>
    <row r="89" spans="1:4" x14ac:dyDescent="0.2">
      <c r="B89" s="43"/>
      <c r="C89" s="49"/>
      <c r="D89" s="43"/>
    </row>
    <row r="90" spans="1:4" x14ac:dyDescent="0.2">
      <c r="B90" s="43"/>
      <c r="C90" s="49"/>
      <c r="D90" s="43"/>
    </row>
    <row r="91" spans="1:4" x14ac:dyDescent="0.2">
      <c r="A91" s="45" t="s">
        <v>937</v>
      </c>
      <c r="B91" s="46" t="str">
        <f xml:space="preserve"> CONCATENATE("I-",A91)</f>
        <v>I-0010</v>
      </c>
      <c r="C91" s="47" t="s">
        <v>980</v>
      </c>
      <c r="D91" s="43"/>
    </row>
    <row r="92" spans="1:4" x14ac:dyDescent="0.2">
      <c r="A92" s="45" t="s">
        <v>902</v>
      </c>
      <c r="B92" s="48" t="str">
        <f>CONCATENATE($B$91,".",A92)</f>
        <v>I-0010.0001</v>
      </c>
      <c r="C92" s="49" t="s">
        <v>981</v>
      </c>
      <c r="D92" s="43" t="s">
        <v>7</v>
      </c>
    </row>
    <row r="93" spans="1:4" x14ac:dyDescent="0.2">
      <c r="A93" s="45" t="s">
        <v>905</v>
      </c>
      <c r="B93" s="48" t="str">
        <f t="shared" ref="B93:B98" si="10">CONCATENATE($B$91,".",A93)</f>
        <v>I-0010.0002</v>
      </c>
      <c r="C93" s="49" t="s">
        <v>982</v>
      </c>
      <c r="D93" s="43" t="s">
        <v>7</v>
      </c>
    </row>
    <row r="94" spans="1:4" x14ac:dyDescent="0.2">
      <c r="A94" s="45" t="s">
        <v>907</v>
      </c>
      <c r="B94" s="48" t="str">
        <f t="shared" si="10"/>
        <v>I-0010.0003</v>
      </c>
      <c r="C94" s="49" t="s">
        <v>983</v>
      </c>
      <c r="D94" s="43" t="s">
        <v>7</v>
      </c>
    </row>
    <row r="95" spans="1:4" x14ac:dyDescent="0.2">
      <c r="A95" s="45" t="s">
        <v>909</v>
      </c>
      <c r="B95" s="48" t="str">
        <f t="shared" si="10"/>
        <v>I-0010.0004</v>
      </c>
      <c r="C95" s="49" t="s">
        <v>984</v>
      </c>
      <c r="D95" s="43" t="s">
        <v>7</v>
      </c>
    </row>
    <row r="96" spans="1:4" x14ac:dyDescent="0.2">
      <c r="A96" s="45" t="s">
        <v>911</v>
      </c>
      <c r="B96" s="48" t="str">
        <f t="shared" si="10"/>
        <v>I-0010.0005</v>
      </c>
      <c r="C96" s="49" t="s">
        <v>985</v>
      </c>
      <c r="D96" s="43" t="s">
        <v>7</v>
      </c>
    </row>
    <row r="97" spans="1:4" x14ac:dyDescent="0.2">
      <c r="A97" s="45" t="s">
        <v>913</v>
      </c>
      <c r="B97" s="48" t="str">
        <f t="shared" si="10"/>
        <v>I-0010.0006</v>
      </c>
      <c r="C97" s="49" t="s">
        <v>986</v>
      </c>
      <c r="D97" s="43" t="s">
        <v>7</v>
      </c>
    </row>
    <row r="98" spans="1:4" x14ac:dyDescent="0.2">
      <c r="A98" s="45" t="s">
        <v>915</v>
      </c>
      <c r="B98" s="48" t="str">
        <f t="shared" si="10"/>
        <v>I-0010.0007</v>
      </c>
      <c r="C98" s="49" t="s">
        <v>987</v>
      </c>
      <c r="D98" s="43" t="s">
        <v>7</v>
      </c>
    </row>
    <row r="99" spans="1:4" x14ac:dyDescent="0.2">
      <c r="B99" s="43"/>
      <c r="C99" s="49"/>
      <c r="D99" s="43"/>
    </row>
    <row r="100" spans="1:4" x14ac:dyDescent="0.2">
      <c r="B100" s="43"/>
      <c r="C100" s="49"/>
      <c r="D100" s="43"/>
    </row>
    <row r="101" spans="1:4" x14ac:dyDescent="0.2">
      <c r="A101" s="45" t="s">
        <v>939</v>
      </c>
      <c r="B101" s="46" t="str">
        <f xml:space="preserve"> CONCATENATE("I-",A101)</f>
        <v>I-0011</v>
      </c>
      <c r="C101" s="47" t="s">
        <v>9</v>
      </c>
      <c r="D101" s="43"/>
    </row>
    <row r="102" spans="1:4" x14ac:dyDescent="0.2">
      <c r="A102" s="45" t="s">
        <v>902</v>
      </c>
      <c r="B102" s="48" t="str">
        <f>CONCATENATE($B$101,".",A102)</f>
        <v>I-0011.0001</v>
      </c>
      <c r="C102" s="49" t="s">
        <v>988</v>
      </c>
      <c r="D102" s="43" t="s">
        <v>7</v>
      </c>
    </row>
    <row r="103" spans="1:4" x14ac:dyDescent="0.2">
      <c r="A103" s="45" t="s">
        <v>905</v>
      </c>
      <c r="B103" s="48" t="str">
        <f t="shared" ref="B103:B106" si="11">CONCATENATE($B$101,".",A103)</f>
        <v>I-0011.0002</v>
      </c>
      <c r="C103" s="49" t="s">
        <v>989</v>
      </c>
      <c r="D103" s="43" t="s">
        <v>7</v>
      </c>
    </row>
    <row r="104" spans="1:4" x14ac:dyDescent="0.2">
      <c r="A104" s="45" t="s">
        <v>907</v>
      </c>
      <c r="B104" s="48" t="str">
        <f t="shared" si="11"/>
        <v>I-0011.0003</v>
      </c>
      <c r="C104" s="49" t="s">
        <v>990</v>
      </c>
      <c r="D104" s="43" t="s">
        <v>7</v>
      </c>
    </row>
    <row r="105" spans="1:4" x14ac:dyDescent="0.2">
      <c r="A105" s="45" t="s">
        <v>909</v>
      </c>
      <c r="B105" s="48" t="str">
        <f t="shared" si="11"/>
        <v>I-0011.0004</v>
      </c>
      <c r="C105" s="49" t="s">
        <v>991</v>
      </c>
      <c r="D105" s="43" t="s">
        <v>7</v>
      </c>
    </row>
    <row r="106" spans="1:4" x14ac:dyDescent="0.2">
      <c r="A106" s="45" t="s">
        <v>911</v>
      </c>
      <c r="B106" s="48" t="str">
        <f t="shared" si="11"/>
        <v>I-0011.0005</v>
      </c>
      <c r="C106" s="49" t="s">
        <v>992</v>
      </c>
      <c r="D106" s="43" t="s">
        <v>7</v>
      </c>
    </row>
    <row r="107" spans="1:4" x14ac:dyDescent="0.2">
      <c r="B107" s="43"/>
      <c r="C107" s="49"/>
      <c r="D107" s="43"/>
    </row>
    <row r="108" spans="1:4" x14ac:dyDescent="0.2">
      <c r="B108" s="43"/>
      <c r="C108" s="49"/>
      <c r="D108" s="43"/>
    </row>
    <row r="109" spans="1:4" x14ac:dyDescent="0.2">
      <c r="A109" s="45" t="s">
        <v>941</v>
      </c>
      <c r="B109" s="46" t="str">
        <f xml:space="preserve"> CONCATENATE("I-",A109)</f>
        <v>I-0012</v>
      </c>
      <c r="C109" s="47" t="s">
        <v>993</v>
      </c>
      <c r="D109" s="43"/>
    </row>
    <row r="110" spans="1:4" x14ac:dyDescent="0.2">
      <c r="A110" s="45" t="s">
        <v>902</v>
      </c>
      <c r="B110" s="48" t="str">
        <f>CONCATENATE($B$109,".",A110)</f>
        <v>I-0012.0001</v>
      </c>
      <c r="C110" s="49" t="s">
        <v>994</v>
      </c>
      <c r="D110" s="43" t="s">
        <v>7</v>
      </c>
    </row>
    <row r="111" spans="1:4" x14ac:dyDescent="0.2">
      <c r="A111" s="45" t="s">
        <v>905</v>
      </c>
      <c r="B111" s="48" t="str">
        <f t="shared" ref="B111:B115" si="12">CONCATENATE($B$109,".",A111)</f>
        <v>I-0012.0002</v>
      </c>
      <c r="C111" s="49" t="s">
        <v>995</v>
      </c>
      <c r="D111" s="43" t="s">
        <v>7</v>
      </c>
    </row>
    <row r="112" spans="1:4" x14ac:dyDescent="0.2">
      <c r="A112" s="45" t="s">
        <v>907</v>
      </c>
      <c r="B112" s="48" t="str">
        <f t="shared" si="12"/>
        <v>I-0012.0003</v>
      </c>
      <c r="C112" s="49" t="s">
        <v>996</v>
      </c>
      <c r="D112" s="43" t="s">
        <v>7</v>
      </c>
    </row>
    <row r="113" spans="1:4" x14ac:dyDescent="0.2">
      <c r="A113" s="45" t="s">
        <v>909</v>
      </c>
      <c r="B113" s="48" t="str">
        <f t="shared" si="12"/>
        <v>I-0012.0004</v>
      </c>
      <c r="C113" s="49" t="s">
        <v>997</v>
      </c>
      <c r="D113" s="43" t="s">
        <v>7</v>
      </c>
    </row>
    <row r="114" spans="1:4" x14ac:dyDescent="0.2">
      <c r="A114" s="45" t="s">
        <v>911</v>
      </c>
      <c r="B114" s="48" t="str">
        <f t="shared" si="12"/>
        <v>I-0012.0005</v>
      </c>
      <c r="C114" s="49" t="s">
        <v>998</v>
      </c>
      <c r="D114" s="43" t="s">
        <v>7</v>
      </c>
    </row>
    <row r="115" spans="1:4" x14ac:dyDescent="0.2">
      <c r="A115" s="45" t="s">
        <v>913</v>
      </c>
      <c r="B115" s="48" t="str">
        <f t="shared" si="12"/>
        <v>I-0012.0006</v>
      </c>
      <c r="C115" s="49" t="s">
        <v>999</v>
      </c>
      <c r="D115" s="43" t="s">
        <v>7</v>
      </c>
    </row>
    <row r="116" spans="1:4" x14ac:dyDescent="0.2">
      <c r="B116" s="50"/>
      <c r="C116" s="50"/>
      <c r="D116" s="43"/>
    </row>
    <row r="117" spans="1:4" x14ac:dyDescent="0.2">
      <c r="B117" s="43"/>
      <c r="C117" s="49"/>
      <c r="D117" s="43"/>
    </row>
    <row r="118" spans="1:4" x14ac:dyDescent="0.2">
      <c r="A118" s="45" t="s">
        <v>1000</v>
      </c>
      <c r="B118" s="46" t="str">
        <f xml:space="preserve"> CONCATENATE("I-",A118)</f>
        <v>I-0013</v>
      </c>
      <c r="C118" s="47" t="s">
        <v>1001</v>
      </c>
      <c r="D118" s="43"/>
    </row>
    <row r="119" spans="1:4" x14ac:dyDescent="0.2">
      <c r="A119" s="45" t="s">
        <v>902</v>
      </c>
      <c r="B119" s="48" t="str">
        <f>CONCATENATE($B$118,".",A119)</f>
        <v>I-0013.0001</v>
      </c>
      <c r="C119" s="49" t="s">
        <v>1002</v>
      </c>
      <c r="D119" s="43" t="s">
        <v>7</v>
      </c>
    </row>
    <row r="120" spans="1:4" x14ac:dyDescent="0.2">
      <c r="A120" s="45" t="s">
        <v>905</v>
      </c>
      <c r="B120" s="48" t="str">
        <f t="shared" ref="B120:B131" si="13">CONCATENATE($B$118,".",A120)</f>
        <v>I-0013.0002</v>
      </c>
      <c r="C120" s="49" t="s">
        <v>1003</v>
      </c>
      <c r="D120" s="43" t="s">
        <v>7</v>
      </c>
    </row>
    <row r="121" spans="1:4" x14ac:dyDescent="0.2">
      <c r="A121" s="45" t="s">
        <v>907</v>
      </c>
      <c r="B121" s="48" t="str">
        <f t="shared" si="13"/>
        <v>I-0013.0003</v>
      </c>
      <c r="C121" s="49" t="s">
        <v>1004</v>
      </c>
      <c r="D121" s="43" t="s">
        <v>7</v>
      </c>
    </row>
    <row r="122" spans="1:4" x14ac:dyDescent="0.2">
      <c r="A122" s="45" t="s">
        <v>909</v>
      </c>
      <c r="B122" s="48" t="str">
        <f t="shared" si="13"/>
        <v>I-0013.0004</v>
      </c>
      <c r="C122" s="49" t="s">
        <v>1005</v>
      </c>
      <c r="D122" s="43" t="s">
        <v>7</v>
      </c>
    </row>
    <row r="123" spans="1:4" x14ac:dyDescent="0.2">
      <c r="A123" s="45" t="s">
        <v>911</v>
      </c>
      <c r="B123" s="48" t="str">
        <f t="shared" si="13"/>
        <v>I-0013.0005</v>
      </c>
      <c r="C123" s="49" t="s">
        <v>1006</v>
      </c>
      <c r="D123" s="43" t="s">
        <v>7</v>
      </c>
    </row>
    <row r="124" spans="1:4" x14ac:dyDescent="0.2">
      <c r="A124" s="45" t="s">
        <v>913</v>
      </c>
      <c r="B124" s="48" t="str">
        <f t="shared" si="13"/>
        <v>I-0013.0006</v>
      </c>
      <c r="C124" s="49" t="s">
        <v>1007</v>
      </c>
      <c r="D124" s="43" t="s">
        <v>7</v>
      </c>
    </row>
    <row r="125" spans="1:4" x14ac:dyDescent="0.2">
      <c r="A125" s="45" t="s">
        <v>915</v>
      </c>
      <c r="B125" s="48" t="str">
        <f t="shared" si="13"/>
        <v>I-0013.0007</v>
      </c>
      <c r="C125" s="49" t="s">
        <v>1008</v>
      </c>
      <c r="D125" s="43" t="s">
        <v>7</v>
      </c>
    </row>
    <row r="126" spans="1:4" x14ac:dyDescent="0.2">
      <c r="A126" s="45" t="s">
        <v>933</v>
      </c>
      <c r="B126" s="48" t="str">
        <f t="shared" si="13"/>
        <v>I-0013.0008</v>
      </c>
      <c r="C126" s="49" t="s">
        <v>1009</v>
      </c>
      <c r="D126" s="43" t="s">
        <v>7</v>
      </c>
    </row>
    <row r="127" spans="1:4" x14ac:dyDescent="0.2">
      <c r="A127" s="45"/>
      <c r="B127" s="48"/>
      <c r="C127" s="49"/>
      <c r="D127" s="43"/>
    </row>
    <row r="128" spans="1:4" x14ac:dyDescent="0.2">
      <c r="A128" s="45" t="s">
        <v>937</v>
      </c>
      <c r="B128" s="48" t="str">
        <f t="shared" si="13"/>
        <v>I-0013.0010</v>
      </c>
      <c r="C128" s="49" t="s">
        <v>1010</v>
      </c>
      <c r="D128" s="43" t="s">
        <v>7</v>
      </c>
    </row>
    <row r="129" spans="1:4" x14ac:dyDescent="0.2">
      <c r="A129" s="45" t="s">
        <v>939</v>
      </c>
      <c r="B129" s="48" t="str">
        <f t="shared" si="13"/>
        <v>I-0013.0011</v>
      </c>
      <c r="C129" s="49" t="s">
        <v>1011</v>
      </c>
      <c r="D129" s="43" t="s">
        <v>7</v>
      </c>
    </row>
    <row r="130" spans="1:4" x14ac:dyDescent="0.2">
      <c r="A130" s="45" t="s">
        <v>941</v>
      </c>
      <c r="B130" s="48" t="str">
        <f t="shared" si="13"/>
        <v>I-0013.0012</v>
      </c>
      <c r="C130" s="49" t="s">
        <v>1012</v>
      </c>
      <c r="D130" s="43" t="s">
        <v>7</v>
      </c>
    </row>
    <row r="131" spans="1:4" x14ac:dyDescent="0.2">
      <c r="A131" s="45" t="s">
        <v>1000</v>
      </c>
      <c r="B131" s="48" t="str">
        <f t="shared" si="13"/>
        <v>I-0013.0013</v>
      </c>
      <c r="C131" s="49" t="s">
        <v>1013</v>
      </c>
      <c r="D131" s="43" t="s">
        <v>7</v>
      </c>
    </row>
    <row r="132" spans="1:4" x14ac:dyDescent="0.2">
      <c r="B132" s="43"/>
      <c r="C132" s="49"/>
      <c r="D132" s="43"/>
    </row>
    <row r="133" spans="1:4" x14ac:dyDescent="0.2">
      <c r="B133" s="43"/>
      <c r="C133" s="49"/>
      <c r="D133" s="43"/>
    </row>
    <row r="134" spans="1:4" x14ac:dyDescent="0.2">
      <c r="A134" s="45" t="s">
        <v>1014</v>
      </c>
      <c r="B134" s="46" t="str">
        <f xml:space="preserve"> CONCATENATE("I-",A134)</f>
        <v>I-0014</v>
      </c>
      <c r="C134" s="47" t="s">
        <v>1015</v>
      </c>
      <c r="D134" s="43"/>
    </row>
    <row r="135" spans="1:4" x14ac:dyDescent="0.2">
      <c r="A135" s="45" t="s">
        <v>902</v>
      </c>
      <c r="B135" s="48" t="str">
        <f>CONCATENATE($B$134,".",A135)</f>
        <v>I-0014.0001</v>
      </c>
      <c r="C135" s="49" t="s">
        <v>1016</v>
      </c>
      <c r="D135" s="43" t="s">
        <v>7</v>
      </c>
    </row>
    <row r="136" spans="1:4" x14ac:dyDescent="0.2">
      <c r="A136" s="45" t="s">
        <v>905</v>
      </c>
      <c r="B136" s="48" t="str">
        <f>CONCATENATE($B$134,".",A136)</f>
        <v>I-0014.0002</v>
      </c>
      <c r="C136" s="49" t="s">
        <v>1017</v>
      </c>
      <c r="D136" s="43" t="s">
        <v>7</v>
      </c>
    </row>
    <row r="137" spans="1:4" x14ac:dyDescent="0.2">
      <c r="B137" s="51"/>
      <c r="C137" s="49"/>
      <c r="D137" s="43"/>
    </row>
    <row r="138" spans="1:4" x14ac:dyDescent="0.2">
      <c r="B138" s="50"/>
      <c r="C138" s="50"/>
      <c r="D138" s="43"/>
    </row>
    <row r="139" spans="1:4" x14ac:dyDescent="0.2">
      <c r="A139" s="45" t="s">
        <v>1018</v>
      </c>
      <c r="B139" s="46" t="str">
        <f xml:space="preserve"> CONCATENATE("I-",A139)</f>
        <v>I-0015</v>
      </c>
      <c r="C139" s="47" t="s">
        <v>1019</v>
      </c>
      <c r="D139" s="43"/>
    </row>
    <row r="140" spans="1:4" x14ac:dyDescent="0.2">
      <c r="A140" s="45" t="s">
        <v>902</v>
      </c>
      <c r="B140" s="48" t="str">
        <f>CONCATENATE($B$139,".",A140)</f>
        <v>I-0015.0001</v>
      </c>
      <c r="C140" s="49" t="s">
        <v>1020</v>
      </c>
      <c r="D140" s="43" t="s">
        <v>7</v>
      </c>
    </row>
    <row r="141" spans="1:4" x14ac:dyDescent="0.2">
      <c r="A141" s="45" t="s">
        <v>905</v>
      </c>
      <c r="B141" s="48" t="str">
        <f t="shared" ref="B141:B151" si="14">CONCATENATE($B$139,".",A141)</f>
        <v>I-0015.0002</v>
      </c>
      <c r="C141" s="49" t="s">
        <v>1021</v>
      </c>
      <c r="D141" s="43" t="s">
        <v>7</v>
      </c>
    </row>
    <row r="142" spans="1:4" x14ac:dyDescent="0.2">
      <c r="A142" s="45" t="s">
        <v>907</v>
      </c>
      <c r="B142" s="48" t="str">
        <f t="shared" si="14"/>
        <v>I-0015.0003</v>
      </c>
      <c r="C142" s="49" t="s">
        <v>1022</v>
      </c>
      <c r="D142" s="43" t="s">
        <v>7</v>
      </c>
    </row>
    <row r="143" spans="1:4" x14ac:dyDescent="0.2">
      <c r="A143" s="45"/>
      <c r="B143" s="48"/>
      <c r="C143" s="50"/>
      <c r="D143" s="43"/>
    </row>
    <row r="144" spans="1:4" x14ac:dyDescent="0.2">
      <c r="A144" s="45" t="s">
        <v>937</v>
      </c>
      <c r="B144" s="48" t="str">
        <f t="shared" si="14"/>
        <v>I-0015.0010</v>
      </c>
      <c r="C144" s="49" t="s">
        <v>1023</v>
      </c>
      <c r="D144" s="43" t="s">
        <v>7</v>
      </c>
    </row>
    <row r="145" spans="1:4" x14ac:dyDescent="0.2">
      <c r="A145" s="45" t="s">
        <v>939</v>
      </c>
      <c r="B145" s="48" t="str">
        <f t="shared" si="14"/>
        <v>I-0015.0011</v>
      </c>
      <c r="C145" s="49" t="s">
        <v>1024</v>
      </c>
      <c r="D145" s="43" t="s">
        <v>7</v>
      </c>
    </row>
    <row r="146" spans="1:4" x14ac:dyDescent="0.2">
      <c r="B146" s="48"/>
      <c r="C146" s="49"/>
      <c r="D146" s="43"/>
    </row>
    <row r="147" spans="1:4" x14ac:dyDescent="0.2">
      <c r="A147" s="45" t="s">
        <v>965</v>
      </c>
      <c r="B147" s="48" t="str">
        <f t="shared" si="14"/>
        <v>I-0015.0020</v>
      </c>
      <c r="C147" s="49" t="s">
        <v>1025</v>
      </c>
      <c r="D147" s="43" t="s">
        <v>7</v>
      </c>
    </row>
    <row r="148" spans="1:4" x14ac:dyDescent="0.2">
      <c r="A148" s="45" t="s">
        <v>950</v>
      </c>
      <c r="B148" s="48" t="str">
        <f t="shared" si="14"/>
        <v>I-0015.0021</v>
      </c>
      <c r="C148" s="49" t="s">
        <v>1026</v>
      </c>
      <c r="D148" s="43" t="s">
        <v>7</v>
      </c>
    </row>
    <row r="149" spans="1:4" x14ac:dyDescent="0.2">
      <c r="A149" s="45" t="s">
        <v>952</v>
      </c>
      <c r="B149" s="48" t="str">
        <f t="shared" si="14"/>
        <v>I-0015.0022</v>
      </c>
      <c r="C149" s="49" t="s">
        <v>1027</v>
      </c>
      <c r="D149" s="43" t="s">
        <v>7</v>
      </c>
    </row>
    <row r="150" spans="1:4" x14ac:dyDescent="0.2">
      <c r="B150" s="48"/>
      <c r="C150" s="49"/>
      <c r="D150" s="52"/>
    </row>
    <row r="151" spans="1:4" x14ac:dyDescent="0.2">
      <c r="A151" s="45" t="s">
        <v>1028</v>
      </c>
      <c r="B151" s="48" t="str">
        <f t="shared" si="14"/>
        <v>I-0015.0030</v>
      </c>
      <c r="C151" s="49" t="s">
        <v>1029</v>
      </c>
      <c r="D151" s="43" t="s">
        <v>7</v>
      </c>
    </row>
    <row r="152" spans="1:4" x14ac:dyDescent="0.2">
      <c r="B152" s="43"/>
      <c r="C152" s="49"/>
      <c r="D152" s="43"/>
    </row>
    <row r="153" spans="1:4" x14ac:dyDescent="0.2">
      <c r="B153" s="43"/>
      <c r="C153" s="49"/>
      <c r="D153" s="43"/>
    </row>
    <row r="154" spans="1:4" x14ac:dyDescent="0.2">
      <c r="A154" s="45" t="s">
        <v>1030</v>
      </c>
      <c r="B154" s="46" t="str">
        <f xml:space="preserve"> CONCATENATE("I-",A154)</f>
        <v>I-0016</v>
      </c>
      <c r="C154" s="47" t="s">
        <v>1031</v>
      </c>
      <c r="D154" s="43"/>
    </row>
    <row r="155" spans="1:4" x14ac:dyDescent="0.2">
      <c r="A155" s="45" t="s">
        <v>902</v>
      </c>
      <c r="B155" s="48" t="str">
        <f>CONCATENATE($B$154,".",A155)</f>
        <v>I-0016.0001</v>
      </c>
      <c r="C155" s="49" t="s">
        <v>1032</v>
      </c>
      <c r="D155" s="43" t="s">
        <v>7</v>
      </c>
    </row>
    <row r="156" spans="1:4" x14ac:dyDescent="0.2">
      <c r="A156" s="45" t="s">
        <v>905</v>
      </c>
      <c r="B156" s="48" t="str">
        <f t="shared" ref="B156:B163" si="15">CONCATENATE($B$154,".",A156)</f>
        <v>I-0016.0002</v>
      </c>
      <c r="C156" s="49" t="s">
        <v>1033</v>
      </c>
      <c r="D156" s="43" t="s">
        <v>7</v>
      </c>
    </row>
    <row r="157" spans="1:4" x14ac:dyDescent="0.2">
      <c r="A157" s="45" t="s">
        <v>907</v>
      </c>
      <c r="B157" s="48" t="str">
        <f t="shared" si="15"/>
        <v>I-0016.0003</v>
      </c>
      <c r="C157" s="49" t="s">
        <v>1034</v>
      </c>
      <c r="D157" s="43" t="s">
        <v>7</v>
      </c>
    </row>
    <row r="158" spans="1:4" x14ac:dyDescent="0.2">
      <c r="A158" s="45" t="s">
        <v>909</v>
      </c>
      <c r="B158" s="48" t="str">
        <f t="shared" si="15"/>
        <v>I-0016.0004</v>
      </c>
      <c r="C158" s="49" t="s">
        <v>1035</v>
      </c>
      <c r="D158" s="43" t="s">
        <v>7</v>
      </c>
    </row>
    <row r="159" spans="1:4" x14ac:dyDescent="0.2">
      <c r="A159" s="45"/>
      <c r="B159" s="48"/>
      <c r="C159" s="49"/>
      <c r="D159" s="43"/>
    </row>
    <row r="160" spans="1:4" x14ac:dyDescent="0.2">
      <c r="A160" s="45" t="s">
        <v>937</v>
      </c>
      <c r="B160" s="48" t="str">
        <f t="shared" si="15"/>
        <v>I-0016.0010</v>
      </c>
      <c r="C160" s="49" t="s">
        <v>1036</v>
      </c>
      <c r="D160" s="43" t="s">
        <v>7</v>
      </c>
    </row>
    <row r="161" spans="1:4" x14ac:dyDescent="0.2">
      <c r="A161" s="45" t="s">
        <v>939</v>
      </c>
      <c r="B161" s="48" t="str">
        <f t="shared" si="15"/>
        <v>I-0016.0011</v>
      </c>
      <c r="C161" s="49" t="s">
        <v>1037</v>
      </c>
      <c r="D161" s="43" t="s">
        <v>7</v>
      </c>
    </row>
    <row r="162" spans="1:4" x14ac:dyDescent="0.2">
      <c r="A162" s="45" t="s">
        <v>941</v>
      </c>
      <c r="B162" s="48" t="str">
        <f t="shared" si="15"/>
        <v>I-0016.0012</v>
      </c>
      <c r="C162" s="49" t="s">
        <v>1038</v>
      </c>
      <c r="D162" s="43" t="s">
        <v>7</v>
      </c>
    </row>
    <row r="163" spans="1:4" x14ac:dyDescent="0.2">
      <c r="A163" s="45" t="s">
        <v>1000</v>
      </c>
      <c r="B163" s="48" t="str">
        <f t="shared" si="15"/>
        <v>I-0016.0013</v>
      </c>
      <c r="C163" s="49" t="s">
        <v>1039</v>
      </c>
      <c r="D163" s="43" t="s">
        <v>7</v>
      </c>
    </row>
    <row r="164" spans="1:4" x14ac:dyDescent="0.2">
      <c r="A164" s="44"/>
      <c r="B164" s="43"/>
      <c r="C164" s="49"/>
      <c r="D164" s="43"/>
    </row>
    <row r="165" spans="1:4" x14ac:dyDescent="0.2">
      <c r="B165" s="43"/>
      <c r="C165" s="49"/>
      <c r="D165" s="43"/>
    </row>
    <row r="166" spans="1:4" x14ac:dyDescent="0.2">
      <c r="A166" s="45" t="s">
        <v>1040</v>
      </c>
      <c r="B166" s="46" t="str">
        <f xml:space="preserve"> CONCATENATE("I-",A166)</f>
        <v>I-0017</v>
      </c>
      <c r="C166" s="47" t="s">
        <v>1041</v>
      </c>
      <c r="D166" s="43"/>
    </row>
    <row r="167" spans="1:4" x14ac:dyDescent="0.2">
      <c r="A167" s="45" t="s">
        <v>902</v>
      </c>
      <c r="B167" s="48" t="str">
        <f>CONCATENATE($B$166,".",A167)</f>
        <v>I-0017.0001</v>
      </c>
      <c r="C167" s="49" t="s">
        <v>1042</v>
      </c>
      <c r="D167" s="43" t="s">
        <v>5</v>
      </c>
    </row>
    <row r="168" spans="1:4" x14ac:dyDescent="0.2">
      <c r="A168" s="45" t="s">
        <v>905</v>
      </c>
      <c r="B168" s="48" t="str">
        <f t="shared" ref="B168:B175" si="16">CONCATENATE($B$166,".",A168)</f>
        <v>I-0017.0002</v>
      </c>
      <c r="C168" s="49" t="s">
        <v>1043</v>
      </c>
      <c r="D168" s="43" t="s">
        <v>5</v>
      </c>
    </row>
    <row r="169" spans="1:4" x14ac:dyDescent="0.2">
      <c r="A169" s="45" t="s">
        <v>907</v>
      </c>
      <c r="B169" s="48" t="str">
        <f t="shared" si="16"/>
        <v>I-0017.0003</v>
      </c>
      <c r="C169" s="49" t="s">
        <v>1044</v>
      </c>
      <c r="D169" s="43" t="s">
        <v>5</v>
      </c>
    </row>
    <row r="170" spans="1:4" x14ac:dyDescent="0.2">
      <c r="A170" s="45" t="s">
        <v>909</v>
      </c>
      <c r="B170" s="48" t="str">
        <f t="shared" si="16"/>
        <v>I-0017.0004</v>
      </c>
      <c r="C170" s="49" t="s">
        <v>1045</v>
      </c>
      <c r="D170" s="43" t="s">
        <v>1110</v>
      </c>
    </row>
    <row r="171" spans="1:4" x14ac:dyDescent="0.2">
      <c r="A171" s="45" t="s">
        <v>911</v>
      </c>
      <c r="B171" s="48" t="str">
        <f t="shared" si="16"/>
        <v>I-0017.0005</v>
      </c>
      <c r="C171" s="49" t="s">
        <v>1046</v>
      </c>
      <c r="D171" s="43" t="s">
        <v>1110</v>
      </c>
    </row>
    <row r="172" spans="1:4" x14ac:dyDescent="0.2">
      <c r="A172" s="45" t="s">
        <v>913</v>
      </c>
      <c r="B172" s="48" t="str">
        <f t="shared" si="16"/>
        <v>I-0017.0006</v>
      </c>
      <c r="C172" s="49" t="s">
        <v>1047</v>
      </c>
      <c r="D172" s="43" t="s">
        <v>7</v>
      </c>
    </row>
    <row r="173" spans="1:4" x14ac:dyDescent="0.2">
      <c r="A173" s="45" t="s">
        <v>915</v>
      </c>
      <c r="B173" s="48" t="str">
        <f t="shared" si="16"/>
        <v>I-0017.0007</v>
      </c>
      <c r="C173" s="49" t="s">
        <v>1048</v>
      </c>
      <c r="D173" s="43" t="s">
        <v>7</v>
      </c>
    </row>
    <row r="174" spans="1:4" x14ac:dyDescent="0.2">
      <c r="A174" s="45" t="s">
        <v>933</v>
      </c>
      <c r="B174" s="48" t="str">
        <f t="shared" si="16"/>
        <v>I-0017.0008</v>
      </c>
      <c r="C174" s="49" t="s">
        <v>1049</v>
      </c>
      <c r="D174" s="43" t="s">
        <v>7</v>
      </c>
    </row>
    <row r="175" spans="1:4" x14ac:dyDescent="0.2">
      <c r="A175" s="45" t="s">
        <v>935</v>
      </c>
      <c r="B175" s="48" t="str">
        <f t="shared" si="16"/>
        <v>I-0017.0009</v>
      </c>
      <c r="C175" s="49" t="s">
        <v>1050</v>
      </c>
      <c r="D175" s="43" t="s">
        <v>5</v>
      </c>
    </row>
    <row r="176" spans="1:4" x14ac:dyDescent="0.2">
      <c r="B176" s="43"/>
      <c r="C176" s="49"/>
      <c r="D176" s="52"/>
    </row>
    <row r="177" spans="1:4" x14ac:dyDescent="0.2">
      <c r="B177" s="43"/>
      <c r="C177" s="49"/>
      <c r="D177" s="43"/>
    </row>
    <row r="178" spans="1:4" x14ac:dyDescent="0.2">
      <c r="A178" s="45" t="s">
        <v>1051</v>
      </c>
      <c r="B178" s="46" t="str">
        <f xml:space="preserve"> CONCATENATE("I-",A178)</f>
        <v>I-0018</v>
      </c>
      <c r="C178" s="47" t="s">
        <v>1052</v>
      </c>
      <c r="D178" s="52"/>
    </row>
    <row r="179" spans="1:4" x14ac:dyDescent="0.2">
      <c r="A179" s="45" t="s">
        <v>902</v>
      </c>
      <c r="B179" s="48" t="str">
        <f>CONCATENATE($B$178,".",A179)</f>
        <v>I-0018.0001</v>
      </c>
      <c r="C179" s="49" t="s">
        <v>1053</v>
      </c>
      <c r="D179" s="43" t="s">
        <v>5</v>
      </c>
    </row>
    <row r="180" spans="1:4" x14ac:dyDescent="0.2">
      <c r="A180" s="45" t="s">
        <v>905</v>
      </c>
      <c r="B180" s="48" t="str">
        <f t="shared" ref="B180:B183" si="17">CONCATENATE($B$178,".",A180)</f>
        <v>I-0018.0002</v>
      </c>
      <c r="C180" s="49" t="s">
        <v>1054</v>
      </c>
      <c r="D180" s="43" t="s">
        <v>5</v>
      </c>
    </row>
    <row r="181" spans="1:4" x14ac:dyDescent="0.2">
      <c r="A181" s="45" t="s">
        <v>907</v>
      </c>
      <c r="B181" s="48" t="str">
        <f t="shared" si="17"/>
        <v>I-0018.0003</v>
      </c>
      <c r="C181" s="49" t="s">
        <v>1055</v>
      </c>
      <c r="D181" s="43" t="s">
        <v>5</v>
      </c>
    </row>
    <row r="182" spans="1:4" x14ac:dyDescent="0.2">
      <c r="A182" s="45" t="s">
        <v>909</v>
      </c>
      <c r="B182" s="48" t="str">
        <f t="shared" si="17"/>
        <v>I-0018.0004</v>
      </c>
      <c r="C182" s="49" t="s">
        <v>1056</v>
      </c>
      <c r="D182" s="43" t="s">
        <v>5</v>
      </c>
    </row>
    <row r="183" spans="1:4" x14ac:dyDescent="0.2">
      <c r="A183" s="45" t="s">
        <v>911</v>
      </c>
      <c r="B183" s="48" t="str">
        <f t="shared" si="17"/>
        <v>I-0018.0005</v>
      </c>
      <c r="C183" s="49" t="s">
        <v>1057</v>
      </c>
      <c r="D183" s="43" t="s">
        <v>724</v>
      </c>
    </row>
    <row r="184" spans="1:4" x14ac:dyDescent="0.2">
      <c r="B184" s="43"/>
      <c r="C184" s="39"/>
      <c r="D184" s="43"/>
    </row>
    <row r="185" spans="1:4" x14ac:dyDescent="0.2">
      <c r="B185" s="43"/>
      <c r="C185" s="49"/>
      <c r="D185" s="43"/>
    </row>
    <row r="186" spans="1:4" x14ac:dyDescent="0.2">
      <c r="A186" s="45" t="s">
        <v>1058</v>
      </c>
      <c r="B186" s="46" t="str">
        <f xml:space="preserve"> CONCATENATE("I-",A186)</f>
        <v>I-0019</v>
      </c>
      <c r="C186" s="47" t="s">
        <v>1059</v>
      </c>
      <c r="D186" s="43"/>
    </row>
    <row r="187" spans="1:4" x14ac:dyDescent="0.2">
      <c r="A187" s="45" t="s">
        <v>902</v>
      </c>
      <c r="B187" s="48" t="str">
        <f>CONCATENATE($B$186,".",A187)</f>
        <v>I-0019.0001</v>
      </c>
      <c r="C187" s="49" t="s">
        <v>345</v>
      </c>
      <c r="D187" s="43" t="s">
        <v>5</v>
      </c>
    </row>
    <row r="188" spans="1:4" x14ac:dyDescent="0.2">
      <c r="A188" s="45" t="s">
        <v>905</v>
      </c>
      <c r="B188" s="48" t="str">
        <f t="shared" ref="B188:B192" si="18">CONCATENATE($B$186,".",A188)</f>
        <v>I-0019.0002</v>
      </c>
      <c r="C188" s="49" t="s">
        <v>1060</v>
      </c>
      <c r="D188" s="43" t="s">
        <v>5</v>
      </c>
    </row>
    <row r="189" spans="1:4" x14ac:dyDescent="0.2">
      <c r="A189" s="45" t="s">
        <v>907</v>
      </c>
      <c r="B189" s="48" t="str">
        <f t="shared" si="18"/>
        <v>I-0019.0003</v>
      </c>
      <c r="C189" s="49" t="s">
        <v>1061</v>
      </c>
      <c r="D189" s="53" t="s">
        <v>5</v>
      </c>
    </row>
    <row r="190" spans="1:4" x14ac:dyDescent="0.2">
      <c r="A190" s="45" t="s">
        <v>909</v>
      </c>
      <c r="B190" s="48" t="str">
        <f t="shared" si="18"/>
        <v>I-0019.0004</v>
      </c>
      <c r="C190" s="49" t="s">
        <v>1062</v>
      </c>
      <c r="D190" s="53" t="s">
        <v>5</v>
      </c>
    </row>
    <row r="191" spans="1:4" x14ac:dyDescent="0.2">
      <c r="A191" s="45" t="s">
        <v>911</v>
      </c>
      <c r="B191" s="48" t="str">
        <f t="shared" si="18"/>
        <v>I-0019.0005</v>
      </c>
      <c r="C191" s="49" t="s">
        <v>1063</v>
      </c>
      <c r="D191" s="53" t="s">
        <v>5</v>
      </c>
    </row>
    <row r="192" spans="1:4" x14ac:dyDescent="0.2">
      <c r="A192" s="45" t="s">
        <v>913</v>
      </c>
      <c r="B192" s="48" t="str">
        <f t="shared" si="18"/>
        <v>I-0019.0006</v>
      </c>
      <c r="C192" s="49" t="s">
        <v>1064</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937</v>
      </c>
      <c r="B196" s="48" t="str">
        <f t="shared" ref="B196:B200" si="19">CONCATENATE($B$186,".",A196)</f>
        <v>I-0019.0010</v>
      </c>
      <c r="C196" s="49" t="s">
        <v>1065</v>
      </c>
      <c r="D196" s="53" t="s">
        <v>5</v>
      </c>
    </row>
    <row r="197" spans="1:4" x14ac:dyDescent="0.2">
      <c r="A197" s="45" t="s">
        <v>939</v>
      </c>
      <c r="B197" s="48" t="str">
        <f t="shared" si="19"/>
        <v>I-0019.0011</v>
      </c>
      <c r="C197" s="49" t="s">
        <v>1066</v>
      </c>
      <c r="D197" s="53" t="s">
        <v>5</v>
      </c>
    </row>
    <row r="198" spans="1:4" x14ac:dyDescent="0.2">
      <c r="A198" s="45" t="s">
        <v>941</v>
      </c>
      <c r="B198" s="48" t="str">
        <f t="shared" si="19"/>
        <v>I-0019.0012</v>
      </c>
      <c r="C198" s="49" t="s">
        <v>1067</v>
      </c>
      <c r="D198" s="53" t="s">
        <v>5</v>
      </c>
    </row>
    <row r="199" spans="1:4" x14ac:dyDescent="0.2">
      <c r="A199" s="45" t="s">
        <v>1000</v>
      </c>
      <c r="B199" s="48" t="str">
        <f t="shared" si="19"/>
        <v>I-0019.0013</v>
      </c>
      <c r="C199" s="49" t="s">
        <v>1068</v>
      </c>
      <c r="D199" s="53" t="s">
        <v>5</v>
      </c>
    </row>
    <row r="200" spans="1:4" x14ac:dyDescent="0.2">
      <c r="A200" s="45" t="s">
        <v>1014</v>
      </c>
      <c r="B200" s="48" t="str">
        <f t="shared" si="19"/>
        <v>I-0019.0014</v>
      </c>
      <c r="C200" s="49" t="s">
        <v>1069</v>
      </c>
      <c r="D200" s="53" t="s">
        <v>5</v>
      </c>
    </row>
    <row r="201" spans="1:4" x14ac:dyDescent="0.2">
      <c r="A201" s="44"/>
      <c r="B201" s="43"/>
      <c r="C201" s="49"/>
      <c r="D201" s="52"/>
    </row>
    <row r="202" spans="1:4" x14ac:dyDescent="0.2">
      <c r="A202" s="45" t="s">
        <v>965</v>
      </c>
      <c r="B202" s="48" t="str">
        <f t="shared" ref="B202:B204" si="20">CONCATENATE($B$186,".",A202)</f>
        <v>I-0019.0020</v>
      </c>
      <c r="C202" s="49" t="s">
        <v>348</v>
      </c>
      <c r="D202" s="53" t="s">
        <v>5</v>
      </c>
    </row>
    <row r="203" spans="1:4" x14ac:dyDescent="0.2">
      <c r="A203" s="45" t="s">
        <v>950</v>
      </c>
      <c r="B203" s="48" t="str">
        <f t="shared" si="20"/>
        <v>I-0019.0021</v>
      </c>
      <c r="C203" s="49" t="s">
        <v>1070</v>
      </c>
      <c r="D203" s="53" t="s">
        <v>5</v>
      </c>
    </row>
    <row r="204" spans="1:4" x14ac:dyDescent="0.2">
      <c r="A204" s="45" t="s">
        <v>952</v>
      </c>
      <c r="B204" s="48" t="str">
        <f t="shared" si="20"/>
        <v>I-0019.0022</v>
      </c>
      <c r="C204" s="49" t="s">
        <v>1071</v>
      </c>
      <c r="D204" s="53" t="s">
        <v>5</v>
      </c>
    </row>
    <row r="205" spans="1:4" x14ac:dyDescent="0.2">
      <c r="A205" s="45"/>
      <c r="B205" s="50"/>
      <c r="C205" s="50"/>
      <c r="D205" s="52"/>
    </row>
    <row r="206" spans="1:4" x14ac:dyDescent="0.2">
      <c r="A206" s="45" t="s">
        <v>1028</v>
      </c>
      <c r="B206" s="48" t="str">
        <f t="shared" ref="B206" si="21">CONCATENATE($B$186,".",A206)</f>
        <v>I-0019.0030</v>
      </c>
      <c r="C206" s="49" t="s">
        <v>1072</v>
      </c>
      <c r="D206" s="53" t="s">
        <v>5</v>
      </c>
    </row>
    <row r="207" spans="1:4" x14ac:dyDescent="0.2">
      <c r="A207" s="45"/>
      <c r="B207" s="50"/>
      <c r="C207" s="50"/>
      <c r="D207" s="43"/>
    </row>
    <row r="208" spans="1:4" x14ac:dyDescent="0.2">
      <c r="A208" s="45" t="s">
        <v>1073</v>
      </c>
      <c r="B208" s="48" t="str">
        <f t="shared" ref="B208" si="22">CONCATENATE($B$186,".",A208)</f>
        <v>I-0019.0040</v>
      </c>
      <c r="C208" s="49" t="s">
        <v>1074</v>
      </c>
      <c r="D208" s="53" t="s">
        <v>5</v>
      </c>
    </row>
    <row r="209" spans="1:4" x14ac:dyDescent="0.2">
      <c r="A209" s="45"/>
      <c r="B209" s="43"/>
      <c r="C209" s="49"/>
      <c r="D209" s="43"/>
    </row>
    <row r="210" spans="1:4" x14ac:dyDescent="0.2">
      <c r="A210" s="45" t="s">
        <v>1075</v>
      </c>
      <c r="B210" s="48" t="str">
        <f t="shared" ref="B210" si="23">CONCATENATE($B$186,".",A210)</f>
        <v>I-0019.0050</v>
      </c>
      <c r="C210" s="49" t="s">
        <v>1076</v>
      </c>
      <c r="D210" s="53" t="s">
        <v>5</v>
      </c>
    </row>
    <row r="211" spans="1:4" x14ac:dyDescent="0.2">
      <c r="A211" s="45"/>
      <c r="B211" s="43"/>
      <c r="C211" s="49"/>
      <c r="D211" s="43"/>
    </row>
    <row r="212" spans="1:4" x14ac:dyDescent="0.2">
      <c r="A212" s="45" t="s">
        <v>1077</v>
      </c>
      <c r="B212" s="48" t="str">
        <f t="shared" ref="B212" si="24">CONCATENATE($B$186,".",A212)</f>
        <v>I-0019.0060</v>
      </c>
      <c r="C212" s="49" t="s">
        <v>1078</v>
      </c>
      <c r="D212" s="53" t="s">
        <v>5</v>
      </c>
    </row>
    <row r="213" spans="1:4" x14ac:dyDescent="0.2">
      <c r="B213" s="43"/>
      <c r="C213" s="49"/>
      <c r="D213" s="43"/>
    </row>
    <row r="214" spans="1:4" x14ac:dyDescent="0.2">
      <c r="B214" s="43"/>
      <c r="C214" s="49"/>
      <c r="D214" s="52"/>
    </row>
    <row r="215" spans="1:4" x14ac:dyDescent="0.2">
      <c r="A215" s="45" t="s">
        <v>965</v>
      </c>
      <c r="B215" s="46" t="str">
        <f xml:space="preserve"> CONCATENATE("I-",A215)</f>
        <v>I-0020</v>
      </c>
      <c r="C215" s="47" t="s">
        <v>1079</v>
      </c>
      <c r="D215" s="43"/>
    </row>
    <row r="216" spans="1:4" x14ac:dyDescent="0.2">
      <c r="A216" s="45" t="s">
        <v>902</v>
      </c>
      <c r="B216" s="48" t="str">
        <f>CONCATENATE($B$215,".",A216)</f>
        <v>I-0020.0001</v>
      </c>
      <c r="C216" s="49" t="s">
        <v>1080</v>
      </c>
      <c r="D216" s="43" t="s">
        <v>7</v>
      </c>
    </row>
    <row r="217" spans="1:4" x14ac:dyDescent="0.2">
      <c r="A217" s="45" t="s">
        <v>905</v>
      </c>
      <c r="B217" s="48" t="str">
        <f t="shared" ref="B217:B220" si="25">CONCATENATE($B$215,".",A217)</f>
        <v>I-0020.0002</v>
      </c>
      <c r="C217" s="49" t="s">
        <v>1081</v>
      </c>
      <c r="D217" s="43" t="s">
        <v>5</v>
      </c>
    </row>
    <row r="218" spans="1:4" x14ac:dyDescent="0.2">
      <c r="A218" s="45" t="s">
        <v>907</v>
      </c>
      <c r="B218" s="48" t="str">
        <f t="shared" si="25"/>
        <v>I-0020.0003</v>
      </c>
      <c r="C218" s="49" t="s">
        <v>1082</v>
      </c>
      <c r="D218" s="43" t="s">
        <v>5</v>
      </c>
    </row>
    <row r="219" spans="1:4" x14ac:dyDescent="0.2">
      <c r="A219" s="45" t="s">
        <v>909</v>
      </c>
      <c r="B219" s="48" t="str">
        <f t="shared" si="25"/>
        <v>I-0020.0004</v>
      </c>
      <c r="C219" s="49" t="s">
        <v>1083</v>
      </c>
      <c r="D219" s="43" t="s">
        <v>7</v>
      </c>
    </row>
    <row r="220" spans="1:4" x14ac:dyDescent="0.2">
      <c r="A220" s="45" t="s">
        <v>911</v>
      </c>
      <c r="B220" s="48" t="str">
        <f t="shared" si="25"/>
        <v>I-0020.0005</v>
      </c>
      <c r="C220" s="49" t="s">
        <v>1084</v>
      </c>
      <c r="D220" s="43" t="s">
        <v>1110</v>
      </c>
    </row>
    <row r="221" spans="1:4" x14ac:dyDescent="0.2">
      <c r="B221" s="43"/>
      <c r="C221" s="49"/>
      <c r="D221" s="43"/>
    </row>
    <row r="222" spans="1:4" x14ac:dyDescent="0.2">
      <c r="A222" s="45" t="s">
        <v>950</v>
      </c>
      <c r="B222" s="46" t="str">
        <f xml:space="preserve"> CONCATENATE("I-",A222)</f>
        <v>I-0021</v>
      </c>
      <c r="C222" s="47" t="s">
        <v>1085</v>
      </c>
      <c r="D222" s="43"/>
    </row>
    <row r="223" spans="1:4" x14ac:dyDescent="0.2">
      <c r="A223" s="45" t="s">
        <v>902</v>
      </c>
      <c r="B223" s="48" t="str">
        <f>CONCATENATE($B$222,".",A223)</f>
        <v>I-0021.0001</v>
      </c>
      <c r="C223" s="49" t="s">
        <v>1086</v>
      </c>
      <c r="D223" s="43" t="s">
        <v>5</v>
      </c>
    </row>
    <row r="224" spans="1:4" x14ac:dyDescent="0.2">
      <c r="A224" s="45" t="s">
        <v>905</v>
      </c>
      <c r="B224" s="48" t="str">
        <f>CONCATENATE($B$222,".",A224)</f>
        <v>I-0021.0002</v>
      </c>
      <c r="C224" s="49" t="s">
        <v>1087</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952</v>
      </c>
      <c r="B228" s="46" t="str">
        <f xml:space="preserve"> CONCATENATE("I-",A228)</f>
        <v>I-0022</v>
      </c>
      <c r="C228" s="47" t="s">
        <v>1088</v>
      </c>
      <c r="D228" s="52"/>
    </row>
    <row r="229" spans="1:4" x14ac:dyDescent="0.2">
      <c r="A229" s="45" t="s">
        <v>902</v>
      </c>
      <c r="B229" s="48" t="str">
        <f>CONCATENATE($B$228,".",A229)</f>
        <v>I-0022.0001</v>
      </c>
      <c r="C229" s="49" t="s">
        <v>1089</v>
      </c>
      <c r="D229" s="43" t="s">
        <v>5</v>
      </c>
    </row>
    <row r="230" spans="1:4" x14ac:dyDescent="0.2">
      <c r="A230" s="45" t="s">
        <v>905</v>
      </c>
      <c r="B230" s="48" t="str">
        <f t="shared" ref="B230:B236" si="26">CONCATENATE($B$228,".",A230)</f>
        <v>I-0022.0002</v>
      </c>
      <c r="C230" s="49" t="s">
        <v>1090</v>
      </c>
      <c r="D230" s="43" t="s">
        <v>5</v>
      </c>
    </row>
    <row r="231" spans="1:4" x14ac:dyDescent="0.2">
      <c r="A231" s="45" t="s">
        <v>907</v>
      </c>
      <c r="B231" s="48" t="str">
        <f t="shared" si="26"/>
        <v>I-0022.0003</v>
      </c>
      <c r="C231" s="49" t="s">
        <v>1091</v>
      </c>
      <c r="D231" s="43" t="s">
        <v>5</v>
      </c>
    </row>
    <row r="232" spans="1:4" x14ac:dyDescent="0.2">
      <c r="A232" s="45" t="s">
        <v>909</v>
      </c>
      <c r="B232" s="48" t="str">
        <f t="shared" si="26"/>
        <v>I-0022.0004</v>
      </c>
      <c r="C232" s="49" t="s">
        <v>1092</v>
      </c>
      <c r="D232" s="43" t="s">
        <v>5</v>
      </c>
    </row>
    <row r="233" spans="1:4" x14ac:dyDescent="0.2">
      <c r="A233" s="45" t="s">
        <v>911</v>
      </c>
      <c r="B233" s="48" t="str">
        <f t="shared" si="26"/>
        <v>I-0022.0005</v>
      </c>
      <c r="C233" s="49" t="s">
        <v>1093</v>
      </c>
      <c r="D233" s="43" t="s">
        <v>5</v>
      </c>
    </row>
    <row r="234" spans="1:4" x14ac:dyDescent="0.2">
      <c r="A234" s="45" t="s">
        <v>913</v>
      </c>
      <c r="B234" s="48" t="str">
        <f t="shared" si="26"/>
        <v>I-0022.0006</v>
      </c>
      <c r="C234" s="49" t="s">
        <v>1094</v>
      </c>
      <c r="D234" s="43" t="s">
        <v>5</v>
      </c>
    </row>
    <row r="235" spans="1:4" x14ac:dyDescent="0.2">
      <c r="A235" s="45" t="s">
        <v>915</v>
      </c>
      <c r="B235" s="48" t="str">
        <f t="shared" si="26"/>
        <v>I-0022.0007</v>
      </c>
      <c r="C235" s="49" t="s">
        <v>1095</v>
      </c>
      <c r="D235" s="43" t="s">
        <v>5</v>
      </c>
    </row>
    <row r="236" spans="1:4" x14ac:dyDescent="0.2">
      <c r="A236" s="45" t="s">
        <v>933</v>
      </c>
      <c r="B236" s="48" t="str">
        <f t="shared" si="26"/>
        <v>I-0022.0008</v>
      </c>
      <c r="C236" s="49" t="s">
        <v>1095</v>
      </c>
      <c r="D236" s="43" t="s">
        <v>5</v>
      </c>
    </row>
    <row r="237" spans="1:4" x14ac:dyDescent="0.2">
      <c r="B237" s="43"/>
      <c r="C237" s="49"/>
      <c r="D237" s="43"/>
    </row>
    <row r="238" spans="1:4" x14ac:dyDescent="0.2">
      <c r="B238" s="43"/>
      <c r="C238" s="49"/>
      <c r="D238" s="52"/>
    </row>
    <row r="239" spans="1:4" x14ac:dyDescent="0.2">
      <c r="A239" s="45" t="s">
        <v>1096</v>
      </c>
      <c r="B239" s="46" t="str">
        <f xml:space="preserve"> CONCATENATE("I-",A239)</f>
        <v>I-0023</v>
      </c>
      <c r="C239" s="47" t="s">
        <v>1097</v>
      </c>
      <c r="D239" s="43"/>
    </row>
    <row r="240" spans="1:4" x14ac:dyDescent="0.2">
      <c r="A240" s="45" t="s">
        <v>902</v>
      </c>
      <c r="B240" s="48" t="str">
        <f>CONCATENATE($B$239,".",A240)</f>
        <v>I-0023.0001</v>
      </c>
      <c r="C240" s="49" t="s">
        <v>1098</v>
      </c>
      <c r="D240" s="43" t="s">
        <v>7</v>
      </c>
    </row>
    <row r="241" spans="1:4" x14ac:dyDescent="0.2">
      <c r="A241" s="45"/>
    </row>
    <row r="242" spans="1:4" x14ac:dyDescent="0.2">
      <c r="A242" s="45"/>
    </row>
    <row r="243" spans="1:4" x14ac:dyDescent="0.2">
      <c r="A243" s="45"/>
    </row>
    <row r="244" spans="1:4" x14ac:dyDescent="0.2">
      <c r="A244" s="45"/>
    </row>
    <row r="245" spans="1:4" x14ac:dyDescent="0.2">
      <c r="A245" s="45" t="s">
        <v>1099</v>
      </c>
      <c r="B245" s="46" t="str">
        <f xml:space="preserve"> CONCATENATE("I-",A245)</f>
        <v>I-0024</v>
      </c>
      <c r="C245" s="47" t="s">
        <v>1100</v>
      </c>
      <c r="D245" s="52"/>
    </row>
    <row r="246" spans="1:4" x14ac:dyDescent="0.2">
      <c r="A246" s="45" t="s">
        <v>902</v>
      </c>
      <c r="B246" s="48" t="str">
        <f>CONCATENATE($B$245,".",A246)</f>
        <v>I-0024.0001</v>
      </c>
      <c r="C246" s="49" t="s">
        <v>1101</v>
      </c>
      <c r="D246" s="43" t="s">
        <v>724</v>
      </c>
    </row>
    <row r="247" spans="1:4" x14ac:dyDescent="0.2">
      <c r="A247" s="45" t="s">
        <v>905</v>
      </c>
      <c r="B247" s="48" t="str">
        <f t="shared" ref="B247:B249" si="27">CONCATENATE($B$245,".",A247)</f>
        <v>I-0024.0002</v>
      </c>
      <c r="C247" s="49" t="s">
        <v>1102</v>
      </c>
      <c r="D247" s="43" t="s">
        <v>724</v>
      </c>
    </row>
    <row r="248" spans="1:4" x14ac:dyDescent="0.2">
      <c r="A248" s="45" t="s">
        <v>907</v>
      </c>
      <c r="B248" s="48" t="str">
        <f t="shared" si="27"/>
        <v>I-0024.0003</v>
      </c>
      <c r="C248" s="49" t="s">
        <v>1103</v>
      </c>
      <c r="D248" s="43" t="s">
        <v>724</v>
      </c>
    </row>
    <row r="249" spans="1:4" x14ac:dyDescent="0.2">
      <c r="A249" s="45" t="s">
        <v>909</v>
      </c>
      <c r="B249" s="48" t="str">
        <f t="shared" si="27"/>
        <v>I-0024.0004</v>
      </c>
      <c r="C249" s="49" t="s">
        <v>1104</v>
      </c>
      <c r="D249" s="43" t="s">
        <v>724</v>
      </c>
    </row>
    <row r="250" spans="1:4" x14ac:dyDescent="0.2">
      <c r="A250" s="45"/>
      <c r="B250" s="43"/>
      <c r="C250" s="49"/>
      <c r="D250" s="43"/>
    </row>
    <row r="251" spans="1:4" x14ac:dyDescent="0.2">
      <c r="B251" s="43"/>
      <c r="C251" s="49"/>
      <c r="D251" s="43"/>
    </row>
    <row r="252" spans="1:4" x14ac:dyDescent="0.2">
      <c r="A252" s="45" t="s">
        <v>1105</v>
      </c>
      <c r="B252" s="46" t="str">
        <f xml:space="preserve"> CONCATENATE("I-",A252)</f>
        <v>I-0025</v>
      </c>
      <c r="C252" s="47" t="s">
        <v>1106</v>
      </c>
      <c r="D252" s="52"/>
    </row>
    <row r="253" spans="1:4" x14ac:dyDescent="0.2">
      <c r="A253" s="45" t="s">
        <v>902</v>
      </c>
      <c r="B253" s="48" t="str">
        <f>CONCATENATE($B$252,".",A253)</f>
        <v>I-0025.0001</v>
      </c>
      <c r="C253" s="49" t="s">
        <v>1107</v>
      </c>
      <c r="D253" s="43" t="s">
        <v>724</v>
      </c>
    </row>
    <row r="254" spans="1:4" x14ac:dyDescent="0.2">
      <c r="A254" s="45" t="s">
        <v>905</v>
      </c>
      <c r="B254" s="48" t="str">
        <f t="shared" ref="B254:B256" si="28">CONCATENATE($B$252,".",A254)</f>
        <v>I-0025.0002</v>
      </c>
      <c r="C254" s="49" t="s">
        <v>1108</v>
      </c>
      <c r="D254" s="43" t="s">
        <v>7</v>
      </c>
    </row>
    <row r="255" spans="1:4" x14ac:dyDescent="0.2">
      <c r="A255" s="45" t="s">
        <v>907</v>
      </c>
      <c r="B255" s="48" t="str">
        <f t="shared" si="28"/>
        <v>I-0025.0003</v>
      </c>
      <c r="C255" s="49" t="s">
        <v>1047</v>
      </c>
      <c r="D255" s="43" t="s">
        <v>7</v>
      </c>
    </row>
    <row r="256" spans="1:4" x14ac:dyDescent="0.2">
      <c r="A256" s="45" t="s">
        <v>909</v>
      </c>
      <c r="B256" s="48" t="str">
        <f t="shared" si="28"/>
        <v>I-0025.0004</v>
      </c>
      <c r="C256" s="49" t="s">
        <v>1109</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RowHeight="12.75" x14ac:dyDescent="0.2"/>
  <cols>
    <col min="1" max="1" width="148.5703125" style="170" customWidth="1"/>
    <col min="2" max="16384" width="11.42578125" style="170"/>
  </cols>
  <sheetData>
    <row r="1" spans="1:7" ht="30" customHeight="1" x14ac:dyDescent="0.2">
      <c r="A1" s="169" t="s">
        <v>1137</v>
      </c>
    </row>
    <row r="2" spans="1:7" ht="30" customHeight="1" x14ac:dyDescent="0.2">
      <c r="A2" s="169" t="s">
        <v>1175</v>
      </c>
    </row>
    <row r="3" spans="1:7" ht="150" x14ac:dyDescent="0.2">
      <c r="A3" s="171" t="s">
        <v>1176</v>
      </c>
    </row>
    <row r="4" spans="1:7" ht="30" customHeight="1" x14ac:dyDescent="0.2">
      <c r="A4" s="169" t="s">
        <v>1138</v>
      </c>
    </row>
    <row r="5" spans="1:7" ht="150" x14ac:dyDescent="0.2">
      <c r="A5" s="171" t="s">
        <v>1178</v>
      </c>
    </row>
    <row r="6" spans="1:7" ht="45" customHeight="1" x14ac:dyDescent="0.2">
      <c r="A6" s="171" t="s">
        <v>1179</v>
      </c>
      <c r="B6" s="172"/>
      <c r="C6" s="172"/>
      <c r="D6" s="172"/>
      <c r="E6" s="172"/>
      <c r="F6" s="172"/>
      <c r="G6" s="172"/>
    </row>
    <row r="7" spans="1:7" ht="30" customHeight="1" x14ac:dyDescent="0.2">
      <c r="A7" s="169" t="s">
        <v>1139</v>
      </c>
    </row>
    <row r="8" spans="1:7" ht="60" x14ac:dyDescent="0.2">
      <c r="A8" s="171" t="s">
        <v>1181</v>
      </c>
      <c r="B8" s="172"/>
      <c r="C8" s="172"/>
      <c r="D8" s="172"/>
      <c r="E8" s="172"/>
      <c r="F8" s="172"/>
      <c r="G8" s="172"/>
    </row>
    <row r="9" spans="1:7" ht="30" x14ac:dyDescent="0.2">
      <c r="A9" s="171" t="s">
        <v>1180</v>
      </c>
      <c r="B9" s="172"/>
      <c r="C9" s="172"/>
      <c r="D9" s="172"/>
      <c r="E9" s="172"/>
      <c r="F9" s="172"/>
      <c r="G9" s="172"/>
    </row>
    <row r="10" spans="1:7" ht="30" customHeight="1" x14ac:dyDescent="0.2">
      <c r="A10" s="169" t="s">
        <v>1140</v>
      </c>
    </row>
    <row r="11" spans="1:7" ht="30" x14ac:dyDescent="0.2">
      <c r="A11" s="171" t="s">
        <v>1182</v>
      </c>
      <c r="B11" s="172"/>
      <c r="C11" s="172"/>
      <c r="D11" s="172"/>
      <c r="E11" s="172"/>
      <c r="F11" s="172"/>
      <c r="G11" s="172"/>
    </row>
    <row r="12" spans="1:7" ht="75" x14ac:dyDescent="0.2">
      <c r="A12" s="171" t="s">
        <v>1183</v>
      </c>
    </row>
    <row r="13" spans="1:7" ht="45" x14ac:dyDescent="0.2">
      <c r="A13" s="171" t="s">
        <v>1184</v>
      </c>
    </row>
    <row r="14" spans="1:7" ht="166.5" x14ac:dyDescent="0.2">
      <c r="A14" s="171" t="s">
        <v>1185</v>
      </c>
    </row>
    <row r="15" spans="1:7" ht="30" customHeight="1" x14ac:dyDescent="0.2">
      <c r="A15" s="169" t="s">
        <v>1141</v>
      </c>
    </row>
    <row r="16" spans="1:7" ht="195" x14ac:dyDescent="0.2">
      <c r="A16" s="171" t="s">
        <v>1186</v>
      </c>
    </row>
    <row r="17" spans="1:7" ht="120" x14ac:dyDescent="0.2">
      <c r="A17" s="171" t="s">
        <v>1187</v>
      </c>
    </row>
    <row r="18" spans="1:7" ht="44.25" customHeight="1" x14ac:dyDescent="0.2">
      <c r="A18" s="171" t="s">
        <v>1142</v>
      </c>
    </row>
    <row r="19" spans="1:7" ht="44.25" customHeight="1" x14ac:dyDescent="0.2">
      <c r="A19" s="171" t="s">
        <v>1190</v>
      </c>
    </row>
    <row r="20" spans="1:7" ht="30.75" customHeight="1" x14ac:dyDescent="0.2">
      <c r="A20" s="169" t="s">
        <v>1143</v>
      </c>
      <c r="B20" s="172"/>
      <c r="C20" s="172"/>
      <c r="D20" s="172"/>
      <c r="E20" s="172"/>
      <c r="F20" s="172"/>
      <c r="G20" s="172"/>
    </row>
    <row r="21" spans="1:7" ht="30" x14ac:dyDescent="0.2">
      <c r="A21" s="171" t="s">
        <v>1188</v>
      </c>
    </row>
    <row r="22" spans="1:7" ht="30" x14ac:dyDescent="0.2">
      <c r="A22" s="171" t="s">
        <v>1189</v>
      </c>
    </row>
    <row r="23" spans="1:7" ht="30" customHeight="1" x14ac:dyDescent="0.2"/>
    <row r="24" spans="1:7" ht="15.75" x14ac:dyDescent="0.2">
      <c r="A24" s="169" t="s">
        <v>1144</v>
      </c>
    </row>
    <row r="25" spans="1:7" ht="45" x14ac:dyDescent="0.2">
      <c r="A25" s="171" t="s">
        <v>1145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41"/>
  <sheetViews>
    <sheetView showGridLines="0" showZeros="0" zoomScale="90" zoomScaleNormal="90" zoomScaleSheetLayoutView="90" workbookViewId="0">
      <selection activeCell="B143" sqref="B143"/>
    </sheetView>
  </sheetViews>
  <sheetFormatPr baseColWidth="10" defaultColWidth="11.42578125" defaultRowHeight="20.100000000000001" customHeight="1" x14ac:dyDescent="0.2"/>
  <cols>
    <col min="1" max="1" width="30.7109375" style="91" customWidth="1"/>
    <col min="2" max="2" width="70.7109375" style="91" customWidth="1"/>
    <col min="3" max="3" width="9.7109375" style="189" customWidth="1"/>
    <col min="4" max="4" width="14.7109375" style="91" customWidth="1"/>
    <col min="5" max="5" width="15.7109375" style="91" customWidth="1"/>
    <col min="6" max="6" width="26.140625" style="91" customWidth="1"/>
    <col min="7" max="7" width="15.7109375" style="91" customWidth="1"/>
    <col min="8" max="8" width="62.7109375" style="91" bestFit="1" customWidth="1"/>
    <col min="9" max="9" width="14.7109375" style="91" customWidth="1"/>
    <col min="10" max="11" width="11.42578125" style="91"/>
    <col min="12" max="15" width="5.7109375" style="197" customWidth="1"/>
    <col min="16" max="16384" width="11.42578125" style="91"/>
  </cols>
  <sheetData>
    <row r="1" spans="1:15" ht="20.100000000000001" customHeight="1" x14ac:dyDescent="0.2">
      <c r="A1" s="364" t="s">
        <v>1133</v>
      </c>
      <c r="B1" s="365"/>
      <c r="C1" s="365"/>
      <c r="D1" s="366"/>
      <c r="E1" s="127"/>
      <c r="F1" s="127"/>
    </row>
    <row r="2" spans="1:15" s="149" customFormat="1" ht="20.100000000000001" customHeight="1" x14ac:dyDescent="0.2">
      <c r="A2" s="90" t="s">
        <v>11</v>
      </c>
      <c r="B2" s="90" t="s">
        <v>1191</v>
      </c>
      <c r="C2" s="190"/>
      <c r="D2" s="90"/>
      <c r="E2" s="90"/>
      <c r="F2" s="90"/>
      <c r="L2" s="198"/>
      <c r="M2" s="198"/>
      <c r="N2" s="198"/>
      <c r="O2" s="198"/>
    </row>
    <row r="3" spans="1:15" s="151" customFormat="1" ht="20.100000000000001" customHeight="1" x14ac:dyDescent="0.2">
      <c r="A3" s="150" t="s">
        <v>12</v>
      </c>
      <c r="B3" s="152" t="s">
        <v>1192</v>
      </c>
      <c r="C3" s="191"/>
      <c r="D3" s="153"/>
      <c r="E3" s="153"/>
      <c r="F3" s="153"/>
      <c r="L3" s="199"/>
      <c r="M3" s="199"/>
      <c r="N3" s="199"/>
      <c r="O3" s="199"/>
    </row>
    <row r="4" spans="1:15" s="151" customFormat="1" ht="20.100000000000001" customHeight="1" x14ac:dyDescent="0.2">
      <c r="A4" s="150" t="s">
        <v>18</v>
      </c>
      <c r="B4" s="154" t="s">
        <v>1193</v>
      </c>
      <c r="C4" s="191"/>
      <c r="D4" s="153"/>
      <c r="E4" s="153"/>
      <c r="F4" s="153"/>
      <c r="L4" s="199"/>
      <c r="M4" s="199"/>
      <c r="N4" s="199"/>
      <c r="O4" s="199"/>
    </row>
    <row r="5" spans="1:15" s="151" customFormat="1" ht="20.100000000000001" customHeight="1" x14ac:dyDescent="0.2">
      <c r="A5" s="150" t="s">
        <v>17</v>
      </c>
      <c r="B5" s="155"/>
      <c r="C5" s="192"/>
      <c r="L5" s="199"/>
      <c r="M5" s="199"/>
      <c r="N5" s="199"/>
      <c r="O5" s="199"/>
    </row>
    <row r="6" spans="1:15" s="151" customFormat="1" ht="20.100000000000001" customHeight="1" x14ac:dyDescent="0.2">
      <c r="A6" s="150" t="s">
        <v>38</v>
      </c>
      <c r="B6" s="156"/>
      <c r="C6" s="192"/>
      <c r="L6" s="199"/>
      <c r="M6" s="199"/>
      <c r="N6" s="199"/>
      <c r="O6" s="199"/>
    </row>
    <row r="7" spans="1:15" s="151" customFormat="1" ht="20.100000000000001" customHeight="1" x14ac:dyDescent="0.2">
      <c r="A7" s="150" t="s">
        <v>20</v>
      </c>
      <c r="B7" s="157">
        <v>12561143.063702893</v>
      </c>
      <c r="C7" s="192"/>
      <c r="L7" s="199"/>
      <c r="M7" s="199"/>
      <c r="N7" s="199"/>
      <c r="O7" s="199"/>
    </row>
    <row r="8" spans="1:15" s="151" customFormat="1" ht="20.100000000000001" customHeight="1" x14ac:dyDescent="0.2">
      <c r="A8" s="150" t="s">
        <v>1113</v>
      </c>
      <c r="B8" s="158"/>
      <c r="C8" s="192"/>
      <c r="L8" s="199"/>
      <c r="M8" s="199"/>
      <c r="N8" s="199"/>
      <c r="O8" s="199"/>
    </row>
    <row r="9" spans="1:15" s="151" customFormat="1" ht="20.100000000000001" customHeight="1" x14ac:dyDescent="0.2">
      <c r="A9" s="150" t="s">
        <v>1112</v>
      </c>
      <c r="B9" s="159"/>
      <c r="C9" s="192"/>
      <c r="L9" s="199"/>
      <c r="M9" s="199"/>
      <c r="N9" s="199"/>
      <c r="O9" s="199"/>
    </row>
    <row r="10" spans="1:15" s="151" customFormat="1" ht="20.100000000000001" customHeight="1" x14ac:dyDescent="0.2">
      <c r="A10" s="150" t="s">
        <v>19</v>
      </c>
      <c r="B10" s="160">
        <v>180</v>
      </c>
      <c r="C10" s="192"/>
      <c r="L10" s="199"/>
      <c r="M10" s="199"/>
      <c r="N10" s="199"/>
      <c r="O10" s="199"/>
    </row>
    <row r="11" spans="1:15" s="151" customFormat="1" ht="20.100000000000001" customHeight="1" x14ac:dyDescent="0.2">
      <c r="A11" s="150"/>
      <c r="B11" s="161"/>
      <c r="C11" s="192"/>
      <c r="L11" s="199"/>
      <c r="M11" s="199"/>
      <c r="N11" s="199"/>
      <c r="O11" s="199"/>
    </row>
    <row r="12" spans="1:15" ht="20.100000000000001" customHeight="1" x14ac:dyDescent="0.2">
      <c r="A12" s="364" t="s">
        <v>1134</v>
      </c>
      <c r="B12" s="365"/>
      <c r="C12" s="365"/>
      <c r="D12" s="366"/>
      <c r="E12" s="127"/>
      <c r="F12" s="127"/>
    </row>
    <row r="13" spans="1:15" s="151" customFormat="1" ht="20.100000000000001" customHeight="1" x14ac:dyDescent="0.2">
      <c r="A13" s="150" t="s">
        <v>13</v>
      </c>
      <c r="B13" s="265"/>
      <c r="C13" s="192"/>
      <c r="L13" s="199"/>
      <c r="M13" s="199"/>
      <c r="N13" s="199"/>
      <c r="O13" s="199"/>
    </row>
    <row r="14" spans="1:15" ht="20.100000000000001" customHeight="1" x14ac:dyDescent="0.2">
      <c r="A14" s="150" t="s">
        <v>1128</v>
      </c>
      <c r="B14" s="162">
        <f>IFERROR(GG_Pesos/Costo_Obra,D14)</f>
        <v>0</v>
      </c>
      <c r="C14" s="193"/>
      <c r="D14" s="184"/>
      <c r="E14" s="184"/>
      <c r="F14" s="184"/>
      <c r="J14" s="163"/>
    </row>
    <row r="15" spans="1:15" ht="20.100000000000001" customHeight="1" x14ac:dyDescent="0.2">
      <c r="A15" s="150" t="s">
        <v>1127</v>
      </c>
      <c r="B15" s="266"/>
      <c r="C15" s="193"/>
      <c r="J15" s="163"/>
    </row>
    <row r="16" spans="1:15" ht="20.100000000000001" customHeight="1" x14ac:dyDescent="0.2">
      <c r="A16" s="150" t="s">
        <v>1153</v>
      </c>
      <c r="B16" s="266"/>
      <c r="C16" s="193"/>
      <c r="J16" s="163"/>
    </row>
    <row r="17" spans="1:15" ht="20.100000000000001" customHeight="1" x14ac:dyDescent="0.2">
      <c r="A17" s="150" t="s">
        <v>1126</v>
      </c>
      <c r="B17" s="266"/>
      <c r="C17" s="193"/>
      <c r="J17" s="163"/>
    </row>
    <row r="18" spans="1:15" ht="20.100000000000001" customHeight="1" x14ac:dyDescent="0.2">
      <c r="A18" s="150" t="s">
        <v>1130</v>
      </c>
      <c r="B18" s="93">
        <f>PrecioUnitario(1,GG_Porcentaje,Beneficio,Ingresos_Brutos,IVA)</f>
        <v>1</v>
      </c>
    </row>
    <row r="19" spans="1:15" ht="20.100000000000001" customHeight="1" x14ac:dyDescent="0.2">
      <c r="B19" s="93"/>
    </row>
    <row r="20" spans="1:15" ht="20.100000000000001" customHeight="1" x14ac:dyDescent="0.2">
      <c r="A20" s="364" t="s">
        <v>1152</v>
      </c>
      <c r="B20" s="365"/>
      <c r="C20" s="365"/>
      <c r="D20" s="366"/>
      <c r="E20" s="127"/>
      <c r="F20" s="127"/>
    </row>
    <row r="22" spans="1:15" ht="20.100000000000001" customHeight="1" x14ac:dyDescent="0.2">
      <c r="A22" s="369" t="s">
        <v>1114</v>
      </c>
      <c r="B22" s="362" t="s">
        <v>0</v>
      </c>
      <c r="C22" s="370" t="s">
        <v>1</v>
      </c>
      <c r="D22" s="369" t="s">
        <v>2</v>
      </c>
      <c r="E22" s="196"/>
      <c r="F22" s="367" t="s">
        <v>1154</v>
      </c>
      <c r="H22" s="362" t="s">
        <v>1155</v>
      </c>
      <c r="I22" s="362"/>
      <c r="L22" s="363" t="s">
        <v>1157</v>
      </c>
      <c r="M22" s="363"/>
      <c r="N22" s="363"/>
      <c r="O22" s="363"/>
    </row>
    <row r="23" spans="1:15" ht="20.100000000000001" customHeight="1" x14ac:dyDescent="0.2">
      <c r="A23" s="369"/>
      <c r="B23" s="362"/>
      <c r="C23" s="370"/>
      <c r="D23" s="369"/>
      <c r="E23" s="196"/>
      <c r="F23" s="368"/>
      <c r="H23" s="186" t="s">
        <v>1156</v>
      </c>
      <c r="I23" s="186" t="s">
        <v>1</v>
      </c>
      <c r="L23" s="363"/>
      <c r="M23" s="363"/>
      <c r="N23" s="363"/>
      <c r="O23" s="363"/>
    </row>
    <row r="24" spans="1:15" ht="20.100000000000001" customHeight="1" x14ac:dyDescent="0.2">
      <c r="A24" s="88"/>
      <c r="B24" s="185"/>
      <c r="C24" s="194"/>
      <c r="D24" s="88"/>
      <c r="E24" s="196"/>
      <c r="F24" s="164"/>
      <c r="L24" s="70"/>
      <c r="M24" s="70">
        <v>0</v>
      </c>
      <c r="N24" s="70">
        <v>0</v>
      </c>
      <c r="O24" s="70"/>
    </row>
    <row r="25" spans="1:15" ht="20.100000000000001" customHeight="1" x14ac:dyDescent="0.2">
      <c r="A25" s="200">
        <f>O25</f>
        <v>1</v>
      </c>
      <c r="B25" s="89" t="str">
        <f t="shared" ref="B25:B56" si="0">IFERROR(VLOOKUP(F25,Tabla_Items,2,FALSE),H25)</f>
        <v xml:space="preserve"> TRABAJOS PREPARATORIOS</v>
      </c>
      <c r="C25" s="195">
        <f t="shared" ref="C25:C56" si="1">IFERROR(VLOOKUP(F25,Tabla_Items,3,FALSE),I25)</f>
        <v>0</v>
      </c>
      <c r="D25" s="165"/>
      <c r="E25" s="260"/>
      <c r="F25" s="261"/>
      <c r="H25" s="262" t="s">
        <v>1194</v>
      </c>
      <c r="I25" s="263"/>
      <c r="L25" s="70">
        <f t="shared" ref="L25:L56" si="2">IF(C25=0,L24,L24+1)</f>
        <v>0</v>
      </c>
      <c r="M25" s="70">
        <f t="shared" ref="M25:M56" si="3">IF(C25=0,M24+1,M24)</f>
        <v>1</v>
      </c>
      <c r="N25" s="70">
        <f t="shared" ref="N25:N56" si="4">IF(C25=0,0,N24+1)</f>
        <v>0</v>
      </c>
      <c r="O25" s="70">
        <v>1</v>
      </c>
    </row>
    <row r="26" spans="1:15" ht="20.100000000000001" customHeight="1" x14ac:dyDescent="0.2">
      <c r="A26" s="200" t="str">
        <f t="shared" ref="A26:A89" si="5">O26</f>
        <v>1.1</v>
      </c>
      <c r="B26" s="89" t="str">
        <f t="shared" si="0"/>
        <v>Preparación y limpieza de los terrenos.</v>
      </c>
      <c r="C26" s="195" t="str">
        <f t="shared" si="1"/>
        <v>gl</v>
      </c>
      <c r="D26" s="166"/>
      <c r="E26" s="264"/>
      <c r="F26" s="261"/>
      <c r="G26" s="167"/>
      <c r="H26" s="262" t="s">
        <v>1195</v>
      </c>
      <c r="I26" s="263" t="s">
        <v>5</v>
      </c>
      <c r="K26" s="168"/>
      <c r="L26" s="70">
        <f t="shared" si="2"/>
        <v>1</v>
      </c>
      <c r="M26" s="70">
        <f t="shared" si="3"/>
        <v>1</v>
      </c>
      <c r="N26" s="70">
        <f t="shared" si="4"/>
        <v>1</v>
      </c>
      <c r="O26" s="70" t="s">
        <v>1314</v>
      </c>
    </row>
    <row r="27" spans="1:15" ht="20.100000000000001" customHeight="1" x14ac:dyDescent="0.2">
      <c r="A27" s="200" t="str">
        <f t="shared" si="5"/>
        <v>1.2</v>
      </c>
      <c r="B27" s="89" t="str">
        <f t="shared" si="0"/>
        <v>Replanteo y otros</v>
      </c>
      <c r="C27" s="195" t="str">
        <f t="shared" si="1"/>
        <v>gl</v>
      </c>
      <c r="D27" s="166"/>
      <c r="E27" s="264"/>
      <c r="F27" s="261"/>
      <c r="G27" s="167"/>
      <c r="H27" s="262" t="s">
        <v>1196</v>
      </c>
      <c r="I27" s="263" t="s">
        <v>5</v>
      </c>
      <c r="K27" s="168"/>
      <c r="L27" s="70">
        <f t="shared" si="2"/>
        <v>2</v>
      </c>
      <c r="M27" s="70">
        <f t="shared" si="3"/>
        <v>1</v>
      </c>
      <c r="N27" s="70">
        <f t="shared" si="4"/>
        <v>2</v>
      </c>
      <c r="O27" s="70" t="s">
        <v>1315</v>
      </c>
    </row>
    <row r="28" spans="1:15" ht="20.100000000000001" customHeight="1" x14ac:dyDescent="0.2">
      <c r="A28" s="200" t="str">
        <f t="shared" si="5"/>
        <v>1.3</v>
      </c>
      <c r="B28" s="89" t="str">
        <f t="shared" si="0"/>
        <v>Actividades complementarias</v>
      </c>
      <c r="C28" s="195" t="str">
        <f t="shared" si="1"/>
        <v>gl</v>
      </c>
      <c r="D28" s="166"/>
      <c r="E28" s="264"/>
      <c r="F28" s="261"/>
      <c r="G28" s="167"/>
      <c r="H28" s="262" t="s">
        <v>1197</v>
      </c>
      <c r="I28" s="263" t="s">
        <v>5</v>
      </c>
      <c r="K28" s="168"/>
      <c r="L28" s="70">
        <f t="shared" si="2"/>
        <v>3</v>
      </c>
      <c r="M28" s="70">
        <f t="shared" si="3"/>
        <v>1</v>
      </c>
      <c r="N28" s="70">
        <f t="shared" si="4"/>
        <v>3</v>
      </c>
      <c r="O28" s="70" t="s">
        <v>1316</v>
      </c>
    </row>
    <row r="29" spans="1:15" ht="20.100000000000001" customHeight="1" x14ac:dyDescent="0.2">
      <c r="A29" s="200">
        <f t="shared" si="5"/>
        <v>2</v>
      </c>
      <c r="B29" s="89" t="str">
        <f t="shared" si="0"/>
        <v>MOVIMIENTO DE SUELOS</v>
      </c>
      <c r="C29" s="195">
        <f t="shared" si="1"/>
        <v>0</v>
      </c>
      <c r="D29" s="166"/>
      <c r="E29" s="264"/>
      <c r="F29" s="261"/>
      <c r="G29" s="167"/>
      <c r="H29" s="262" t="s">
        <v>1198</v>
      </c>
      <c r="I29" s="263"/>
      <c r="K29" s="168"/>
      <c r="L29" s="70">
        <f t="shared" si="2"/>
        <v>3</v>
      </c>
      <c r="M29" s="70">
        <f t="shared" si="3"/>
        <v>2</v>
      </c>
      <c r="N29" s="70">
        <f t="shared" si="4"/>
        <v>0</v>
      </c>
      <c r="O29" s="70">
        <v>2</v>
      </c>
    </row>
    <row r="30" spans="1:15" ht="20.100000000000001" customHeight="1" x14ac:dyDescent="0.2">
      <c r="A30" s="200" t="str">
        <f t="shared" si="5"/>
        <v>2.1</v>
      </c>
      <c r="B30" s="89" t="str">
        <f t="shared" si="0"/>
        <v>Terraplenamientos, rellenos y compactación</v>
      </c>
      <c r="C30" s="195" t="str">
        <f t="shared" si="1"/>
        <v>m3</v>
      </c>
      <c r="D30" s="166"/>
      <c r="E30" s="264"/>
      <c r="F30" s="261"/>
      <c r="G30" s="167"/>
      <c r="H30" s="262" t="s">
        <v>1199</v>
      </c>
      <c r="I30" s="263" t="s">
        <v>6</v>
      </c>
      <c r="K30" s="168"/>
      <c r="L30" s="70">
        <f t="shared" si="2"/>
        <v>4</v>
      </c>
      <c r="M30" s="70">
        <f t="shared" si="3"/>
        <v>2</v>
      </c>
      <c r="N30" s="70">
        <f t="shared" si="4"/>
        <v>1</v>
      </c>
      <c r="O30" s="70" t="s">
        <v>1317</v>
      </c>
    </row>
    <row r="31" spans="1:15" ht="20.100000000000001" customHeight="1" x14ac:dyDescent="0.2">
      <c r="A31" s="200" t="str">
        <f t="shared" si="5"/>
        <v>2.2</v>
      </c>
      <c r="B31" s="89" t="str">
        <f t="shared" si="0"/>
        <v>Excavaciones para fundaciones</v>
      </c>
      <c r="C31" s="195" t="str">
        <f t="shared" si="1"/>
        <v>m3</v>
      </c>
      <c r="D31" s="166"/>
      <c r="E31" s="264"/>
      <c r="F31" s="261"/>
      <c r="G31" s="167"/>
      <c r="H31" s="262" t="s">
        <v>1200</v>
      </c>
      <c r="I31" s="263" t="s">
        <v>6</v>
      </c>
      <c r="K31" s="168"/>
      <c r="L31" s="70">
        <f t="shared" si="2"/>
        <v>5</v>
      </c>
      <c r="M31" s="70">
        <f t="shared" si="3"/>
        <v>2</v>
      </c>
      <c r="N31" s="70">
        <f t="shared" si="4"/>
        <v>2</v>
      </c>
      <c r="O31" s="70" t="s">
        <v>1318</v>
      </c>
    </row>
    <row r="32" spans="1:15" ht="20.100000000000001" customHeight="1" x14ac:dyDescent="0.2">
      <c r="A32" s="200">
        <f t="shared" si="5"/>
        <v>3</v>
      </c>
      <c r="B32" s="89" t="str">
        <f t="shared" si="0"/>
        <v>ESTRUCTURA RESISTENTE</v>
      </c>
      <c r="C32" s="195">
        <f t="shared" si="1"/>
        <v>0</v>
      </c>
      <c r="D32" s="166"/>
      <c r="E32" s="264"/>
      <c r="F32" s="261"/>
      <c r="G32" s="167"/>
      <c r="H32" s="262" t="s">
        <v>1201</v>
      </c>
      <c r="I32" s="263"/>
      <c r="K32" s="168"/>
      <c r="L32" s="70">
        <f t="shared" si="2"/>
        <v>5</v>
      </c>
      <c r="M32" s="70">
        <f t="shared" si="3"/>
        <v>3</v>
      </c>
      <c r="N32" s="70">
        <f t="shared" si="4"/>
        <v>0</v>
      </c>
      <c r="O32" s="70">
        <v>3</v>
      </c>
    </row>
    <row r="33" spans="1:15" ht="20.100000000000001" customHeight="1" x14ac:dyDescent="0.2">
      <c r="A33" s="200" t="str">
        <f t="shared" si="5"/>
        <v>3.1</v>
      </c>
      <c r="B33" s="89" t="str">
        <f t="shared" si="0"/>
        <v>Estructura de Hº Aº</v>
      </c>
      <c r="C33" s="195">
        <f t="shared" si="1"/>
        <v>0</v>
      </c>
      <c r="D33" s="166"/>
      <c r="E33" s="264"/>
      <c r="F33" s="261"/>
      <c r="G33" s="167"/>
      <c r="H33" s="262" t="s">
        <v>1202</v>
      </c>
      <c r="I33" s="263"/>
      <c r="K33" s="168"/>
      <c r="L33" s="70">
        <f t="shared" si="2"/>
        <v>5</v>
      </c>
      <c r="M33" s="70">
        <f t="shared" si="3"/>
        <v>4</v>
      </c>
      <c r="N33" s="70">
        <f t="shared" si="4"/>
        <v>0</v>
      </c>
      <c r="O33" s="70" t="s">
        <v>1319</v>
      </c>
    </row>
    <row r="34" spans="1:15" ht="20.100000000000001" customHeight="1" x14ac:dyDescent="0.2">
      <c r="A34" s="200" t="str">
        <f t="shared" si="5"/>
        <v>3.1.1</v>
      </c>
      <c r="B34" s="89" t="str">
        <f t="shared" si="0"/>
        <v>Hormigones de limpieza y no resistentes</v>
      </c>
      <c r="C34" s="195" t="str">
        <f t="shared" si="1"/>
        <v>m2</v>
      </c>
      <c r="D34" s="166"/>
      <c r="E34" s="264"/>
      <c r="F34" s="261"/>
      <c r="G34" s="167"/>
      <c r="H34" s="262" t="s">
        <v>1203</v>
      </c>
      <c r="I34" s="263" t="s">
        <v>7</v>
      </c>
      <c r="K34" s="168"/>
      <c r="L34" s="70">
        <f t="shared" si="2"/>
        <v>6</v>
      </c>
      <c r="M34" s="70">
        <f t="shared" si="3"/>
        <v>4</v>
      </c>
      <c r="N34" s="70">
        <f t="shared" si="4"/>
        <v>1</v>
      </c>
      <c r="O34" s="70" t="s">
        <v>1320</v>
      </c>
    </row>
    <row r="35" spans="1:15" ht="20.100000000000001" customHeight="1" x14ac:dyDescent="0.2">
      <c r="A35" s="200" t="str">
        <f t="shared" si="5"/>
        <v>3.1.3</v>
      </c>
      <c r="B35" s="89" t="str">
        <f t="shared" si="0"/>
        <v>Hormigones para plateas, zapatas, bases y vigas de fundación</v>
      </c>
      <c r="C35" s="195" t="str">
        <f t="shared" si="1"/>
        <v>m3</v>
      </c>
      <c r="D35" s="166"/>
      <c r="E35" s="264"/>
      <c r="F35" s="261"/>
      <c r="G35" s="167"/>
      <c r="H35" s="262" t="s">
        <v>1204</v>
      </c>
      <c r="I35" s="263" t="s">
        <v>6</v>
      </c>
      <c r="K35" s="168"/>
      <c r="L35" s="70">
        <f t="shared" si="2"/>
        <v>7</v>
      </c>
      <c r="M35" s="70">
        <f t="shared" si="3"/>
        <v>4</v>
      </c>
      <c r="N35" s="70">
        <f t="shared" si="4"/>
        <v>2</v>
      </c>
      <c r="O35" s="70" t="s">
        <v>1321</v>
      </c>
    </row>
    <row r="36" spans="1:15" ht="20.100000000000001" customHeight="1" x14ac:dyDescent="0.2">
      <c r="A36" s="200" t="str">
        <f t="shared" si="5"/>
        <v>3.1.4</v>
      </c>
      <c r="B36" s="89" t="str">
        <f t="shared" si="0"/>
        <v>Hormigones para vigas de arriostramiento</v>
      </c>
      <c r="C36" s="195" t="str">
        <f t="shared" si="1"/>
        <v>m3</v>
      </c>
      <c r="D36" s="166"/>
      <c r="E36" s="264"/>
      <c r="F36" s="261"/>
      <c r="G36" s="167"/>
      <c r="H36" s="262" t="s">
        <v>1205</v>
      </c>
      <c r="I36" s="263" t="s">
        <v>6</v>
      </c>
      <c r="K36" s="168"/>
      <c r="L36" s="70">
        <f t="shared" si="2"/>
        <v>8</v>
      </c>
      <c r="M36" s="70">
        <f t="shared" si="3"/>
        <v>4</v>
      </c>
      <c r="N36" s="70">
        <f t="shared" si="4"/>
        <v>3</v>
      </c>
      <c r="O36" s="70" t="s">
        <v>1322</v>
      </c>
    </row>
    <row r="37" spans="1:15" ht="20.100000000000001" customHeight="1" x14ac:dyDescent="0.2">
      <c r="A37" s="200" t="str">
        <f t="shared" si="5"/>
        <v>3.1.5</v>
      </c>
      <c r="B37" s="89" t="str">
        <f t="shared" si="0"/>
        <v>Hormigones para columnas de carga</v>
      </c>
      <c r="C37" s="195" t="str">
        <f t="shared" si="1"/>
        <v>m3</v>
      </c>
      <c r="D37" s="166"/>
      <c r="E37" s="264"/>
      <c r="F37" s="261"/>
      <c r="G37" s="167"/>
      <c r="H37" s="262" t="s">
        <v>1206</v>
      </c>
      <c r="I37" s="263" t="s">
        <v>6</v>
      </c>
      <c r="K37" s="168"/>
      <c r="L37" s="70">
        <f t="shared" si="2"/>
        <v>9</v>
      </c>
      <c r="M37" s="70">
        <f t="shared" si="3"/>
        <v>4</v>
      </c>
      <c r="N37" s="70">
        <f t="shared" si="4"/>
        <v>4</v>
      </c>
      <c r="O37" s="70" t="s">
        <v>1323</v>
      </c>
    </row>
    <row r="38" spans="1:15" ht="20.100000000000001" customHeight="1" x14ac:dyDescent="0.2">
      <c r="A38" s="200" t="str">
        <f t="shared" si="5"/>
        <v>3.1.6</v>
      </c>
      <c r="B38" s="89" t="str">
        <f t="shared" si="0"/>
        <v>Hormigones para columnas de encadenado</v>
      </c>
      <c r="C38" s="195" t="str">
        <f t="shared" si="1"/>
        <v>m3</v>
      </c>
      <c r="D38" s="166"/>
      <c r="E38" s="264"/>
      <c r="F38" s="261"/>
      <c r="G38" s="167"/>
      <c r="H38" s="262" t="s">
        <v>1207</v>
      </c>
      <c r="I38" s="263" t="s">
        <v>6</v>
      </c>
      <c r="K38" s="168"/>
      <c r="L38" s="70">
        <f t="shared" si="2"/>
        <v>10</v>
      </c>
      <c r="M38" s="70">
        <f t="shared" si="3"/>
        <v>4</v>
      </c>
      <c r="N38" s="70">
        <f t="shared" si="4"/>
        <v>5</v>
      </c>
      <c r="O38" s="70" t="s">
        <v>1324</v>
      </c>
    </row>
    <row r="39" spans="1:15" ht="20.100000000000001" customHeight="1" x14ac:dyDescent="0.2">
      <c r="A39" s="200" t="str">
        <f t="shared" si="5"/>
        <v>3.1.7</v>
      </c>
      <c r="B39" s="89" t="str">
        <f t="shared" si="0"/>
        <v>Hormigones para vigas  de carga</v>
      </c>
      <c r="C39" s="195" t="str">
        <f t="shared" si="1"/>
        <v>m3</v>
      </c>
      <c r="D39" s="166"/>
      <c r="E39" s="264"/>
      <c r="F39" s="261"/>
      <c r="G39" s="167"/>
      <c r="H39" s="262" t="s">
        <v>1208</v>
      </c>
      <c r="I39" s="263" t="s">
        <v>6</v>
      </c>
      <c r="K39" s="168"/>
      <c r="L39" s="70">
        <f t="shared" si="2"/>
        <v>11</v>
      </c>
      <c r="M39" s="70">
        <f t="shared" si="3"/>
        <v>4</v>
      </c>
      <c r="N39" s="70">
        <f t="shared" si="4"/>
        <v>6</v>
      </c>
      <c r="O39" s="70" t="s">
        <v>1325</v>
      </c>
    </row>
    <row r="40" spans="1:15" ht="20.100000000000001" customHeight="1" x14ac:dyDescent="0.2">
      <c r="A40" s="200" t="str">
        <f t="shared" si="5"/>
        <v>3.1.8</v>
      </c>
      <c r="B40" s="89" t="str">
        <f t="shared" si="0"/>
        <v>Hormigones para vigas de encadenado</v>
      </c>
      <c r="C40" s="195" t="str">
        <f t="shared" si="1"/>
        <v>m3</v>
      </c>
      <c r="D40" s="166"/>
      <c r="E40" s="264"/>
      <c r="F40" s="261"/>
      <c r="G40" s="167"/>
      <c r="H40" s="262" t="s">
        <v>1209</v>
      </c>
      <c r="I40" s="263" t="s">
        <v>6</v>
      </c>
      <c r="K40" s="168"/>
      <c r="L40" s="70">
        <f t="shared" si="2"/>
        <v>12</v>
      </c>
      <c r="M40" s="70">
        <f t="shared" si="3"/>
        <v>4</v>
      </c>
      <c r="N40" s="70">
        <f t="shared" si="4"/>
        <v>7</v>
      </c>
      <c r="O40" s="70" t="s">
        <v>1326</v>
      </c>
    </row>
    <row r="41" spans="1:15" ht="20.100000000000001" customHeight="1" x14ac:dyDescent="0.2">
      <c r="A41" s="200" t="str">
        <f t="shared" si="5"/>
        <v>3.1.9</v>
      </c>
      <c r="B41" s="89" t="str">
        <f t="shared" si="0"/>
        <v>Hormigones para losas</v>
      </c>
      <c r="C41" s="195" t="str">
        <f t="shared" si="1"/>
        <v>m3</v>
      </c>
      <c r="D41" s="166"/>
      <c r="E41" s="264"/>
      <c r="F41" s="261"/>
      <c r="G41" s="167"/>
      <c r="H41" s="262" t="s">
        <v>1210</v>
      </c>
      <c r="I41" s="263" t="s">
        <v>6</v>
      </c>
      <c r="K41" s="168"/>
      <c r="L41" s="70">
        <f t="shared" si="2"/>
        <v>13</v>
      </c>
      <c r="M41" s="70">
        <f t="shared" si="3"/>
        <v>4</v>
      </c>
      <c r="N41" s="70">
        <f t="shared" si="4"/>
        <v>8</v>
      </c>
      <c r="O41" s="70" t="s">
        <v>1327</v>
      </c>
    </row>
    <row r="42" spans="1:15" ht="20.100000000000001" customHeight="1" x14ac:dyDescent="0.2">
      <c r="A42" s="200" t="str">
        <f t="shared" si="5"/>
        <v>3.1.10</v>
      </c>
      <c r="B42" s="89" t="str">
        <f t="shared" si="0"/>
        <v>Hormigones para muro de contencion.</v>
      </c>
      <c r="C42" s="195" t="str">
        <f t="shared" si="1"/>
        <v>m3</v>
      </c>
      <c r="D42" s="166"/>
      <c r="E42" s="264"/>
      <c r="F42" s="261"/>
      <c r="G42" s="167"/>
      <c r="H42" s="262" t="s">
        <v>1211</v>
      </c>
      <c r="I42" s="263" t="s">
        <v>6</v>
      </c>
      <c r="K42" s="168"/>
      <c r="L42" s="70">
        <f t="shared" si="2"/>
        <v>14</v>
      </c>
      <c r="M42" s="70">
        <f t="shared" si="3"/>
        <v>4</v>
      </c>
      <c r="N42" s="70">
        <f t="shared" si="4"/>
        <v>9</v>
      </c>
      <c r="O42" s="70" t="s">
        <v>1328</v>
      </c>
    </row>
    <row r="43" spans="1:15" ht="20.100000000000001" customHeight="1" x14ac:dyDescent="0.2">
      <c r="A43" s="200" t="str">
        <f t="shared" si="5"/>
        <v>3.2</v>
      </c>
      <c r="B43" s="89" t="str">
        <f t="shared" si="0"/>
        <v>Estructura  metálica</v>
      </c>
      <c r="C43" s="195">
        <f t="shared" si="1"/>
        <v>0</v>
      </c>
      <c r="D43" s="166"/>
      <c r="E43" s="264"/>
      <c r="F43" s="261"/>
      <c r="G43" s="167"/>
      <c r="H43" s="262" t="s">
        <v>1212</v>
      </c>
      <c r="I43" s="263"/>
      <c r="K43" s="168"/>
      <c r="L43" s="70">
        <f t="shared" si="2"/>
        <v>14</v>
      </c>
      <c r="M43" s="70">
        <f t="shared" si="3"/>
        <v>5</v>
      </c>
      <c r="N43" s="70">
        <f t="shared" si="4"/>
        <v>0</v>
      </c>
      <c r="O43" s="70" t="s">
        <v>1329</v>
      </c>
    </row>
    <row r="44" spans="1:15" ht="20.100000000000001" customHeight="1" x14ac:dyDescent="0.2">
      <c r="A44" s="200" t="str">
        <f t="shared" si="5"/>
        <v>3.2.1</v>
      </c>
      <c r="B44" s="89" t="str">
        <f t="shared" si="0"/>
        <v>Vigas, correas, y cerramiento</v>
      </c>
      <c r="C44" s="195" t="str">
        <f t="shared" si="1"/>
        <v>m2</v>
      </c>
      <c r="D44" s="166"/>
      <c r="E44" s="264"/>
      <c r="F44" s="261"/>
      <c r="G44" s="167"/>
      <c r="H44" s="262" t="s">
        <v>1213</v>
      </c>
      <c r="I44" s="263" t="s">
        <v>7</v>
      </c>
      <c r="K44" s="168"/>
      <c r="L44" s="70">
        <f t="shared" si="2"/>
        <v>15</v>
      </c>
      <c r="M44" s="70">
        <f t="shared" si="3"/>
        <v>5</v>
      </c>
      <c r="N44" s="70">
        <f t="shared" si="4"/>
        <v>1</v>
      </c>
      <c r="O44" s="70" t="s">
        <v>1330</v>
      </c>
    </row>
    <row r="45" spans="1:15" ht="20.100000000000001" customHeight="1" x14ac:dyDescent="0.2">
      <c r="A45" s="200">
        <f t="shared" si="5"/>
        <v>4</v>
      </c>
      <c r="B45" s="89" t="str">
        <f t="shared" si="0"/>
        <v xml:space="preserve"> ALBAÑILERÍA</v>
      </c>
      <c r="C45" s="195">
        <f t="shared" si="1"/>
        <v>0</v>
      </c>
      <c r="D45" s="166"/>
      <c r="E45" s="264"/>
      <c r="F45" s="261"/>
      <c r="G45" s="167"/>
      <c r="H45" s="262" t="s">
        <v>1214</v>
      </c>
      <c r="I45" s="263"/>
      <c r="K45" s="168"/>
      <c r="L45" s="70">
        <f t="shared" si="2"/>
        <v>15</v>
      </c>
      <c r="M45" s="70">
        <f t="shared" si="3"/>
        <v>6</v>
      </c>
      <c r="N45" s="70">
        <f t="shared" si="4"/>
        <v>0</v>
      </c>
      <c r="O45" s="70">
        <v>4</v>
      </c>
    </row>
    <row r="46" spans="1:15" ht="20.100000000000001" customHeight="1" x14ac:dyDescent="0.2">
      <c r="A46" s="200" t="str">
        <f t="shared" si="5"/>
        <v>4.1</v>
      </c>
      <c r="B46" s="89" t="str">
        <f t="shared" si="0"/>
        <v>Muros</v>
      </c>
      <c r="C46" s="195">
        <f t="shared" si="1"/>
        <v>0</v>
      </c>
      <c r="D46" s="166"/>
      <c r="E46" s="264"/>
      <c r="F46" s="261"/>
      <c r="G46" s="167"/>
      <c r="H46" s="262" t="s">
        <v>1215</v>
      </c>
      <c r="I46" s="263"/>
      <c r="K46" s="168"/>
      <c r="L46" s="70">
        <f t="shared" si="2"/>
        <v>15</v>
      </c>
      <c r="M46" s="70">
        <f t="shared" si="3"/>
        <v>7</v>
      </c>
      <c r="N46" s="70">
        <f t="shared" si="4"/>
        <v>0</v>
      </c>
      <c r="O46" s="70" t="s">
        <v>1331</v>
      </c>
    </row>
    <row r="47" spans="1:15" ht="20.100000000000001" customHeight="1" x14ac:dyDescent="0.2">
      <c r="A47" s="200" t="str">
        <f t="shared" si="5"/>
        <v>4.1.2</v>
      </c>
      <c r="B47" s="89" t="str">
        <f t="shared" si="0"/>
        <v>Mamposterías  de ladrillón de 0,20 m</v>
      </c>
      <c r="C47" s="195" t="str">
        <f t="shared" si="1"/>
        <v>m2</v>
      </c>
      <c r="D47" s="166"/>
      <c r="E47" s="264"/>
      <c r="F47" s="261"/>
      <c r="G47" s="167"/>
      <c r="H47" s="262" t="s">
        <v>1216</v>
      </c>
      <c r="I47" s="263" t="s">
        <v>7</v>
      </c>
      <c r="K47" s="168"/>
      <c r="L47" s="70">
        <f t="shared" si="2"/>
        <v>16</v>
      </c>
      <c r="M47" s="70">
        <f t="shared" si="3"/>
        <v>7</v>
      </c>
      <c r="N47" s="70">
        <f t="shared" si="4"/>
        <v>1</v>
      </c>
      <c r="O47" s="70" t="s">
        <v>1332</v>
      </c>
    </row>
    <row r="48" spans="1:15" ht="20.100000000000001" customHeight="1" x14ac:dyDescent="0.2">
      <c r="A48" s="200" t="str">
        <f t="shared" si="5"/>
        <v>4.2</v>
      </c>
      <c r="B48" s="89" t="str">
        <f t="shared" si="0"/>
        <v>Tabiques</v>
      </c>
      <c r="C48" s="195">
        <f t="shared" si="1"/>
        <v>0</v>
      </c>
      <c r="D48" s="166"/>
      <c r="E48" s="264"/>
      <c r="F48" s="261"/>
      <c r="G48" s="167"/>
      <c r="H48" s="262" t="s">
        <v>1217</v>
      </c>
      <c r="I48" s="263"/>
      <c r="K48" s="168"/>
      <c r="L48" s="70">
        <f t="shared" si="2"/>
        <v>16</v>
      </c>
      <c r="M48" s="70">
        <f t="shared" si="3"/>
        <v>8</v>
      </c>
      <c r="N48" s="70">
        <f t="shared" si="4"/>
        <v>0</v>
      </c>
      <c r="O48" s="70" t="s">
        <v>1333</v>
      </c>
    </row>
    <row r="49" spans="1:15" ht="20.100000000000001" customHeight="1" x14ac:dyDescent="0.2">
      <c r="A49" s="200" t="str">
        <f t="shared" si="5"/>
        <v>4.2.3</v>
      </c>
      <c r="B49" s="89" t="str">
        <f t="shared" si="0"/>
        <v>Tabiques de placas cementicias</v>
      </c>
      <c r="C49" s="195" t="str">
        <f t="shared" si="1"/>
        <v>m2</v>
      </c>
      <c r="D49" s="166"/>
      <c r="E49" s="264"/>
      <c r="F49" s="261"/>
      <c r="G49" s="167"/>
      <c r="H49" s="262" t="s">
        <v>1218</v>
      </c>
      <c r="I49" s="263" t="s">
        <v>7</v>
      </c>
      <c r="K49" s="168"/>
      <c r="L49" s="70">
        <f t="shared" si="2"/>
        <v>17</v>
      </c>
      <c r="M49" s="70">
        <f t="shared" si="3"/>
        <v>8</v>
      </c>
      <c r="N49" s="70">
        <f t="shared" si="4"/>
        <v>1</v>
      </c>
      <c r="O49" s="70" t="s">
        <v>1334</v>
      </c>
    </row>
    <row r="50" spans="1:15" ht="20.100000000000001" customHeight="1" x14ac:dyDescent="0.2">
      <c r="A50" s="200" t="str">
        <f t="shared" si="5"/>
        <v>4.4</v>
      </c>
      <c r="B50" s="89" t="str">
        <f t="shared" si="0"/>
        <v>Aislaciones</v>
      </c>
      <c r="C50" s="195">
        <f t="shared" si="1"/>
        <v>0</v>
      </c>
      <c r="D50" s="166"/>
      <c r="E50" s="264"/>
      <c r="F50" s="261"/>
      <c r="G50" s="167"/>
      <c r="H50" s="262" t="s">
        <v>1219</v>
      </c>
      <c r="I50" s="263"/>
      <c r="K50" s="168"/>
      <c r="L50" s="70">
        <f t="shared" si="2"/>
        <v>17</v>
      </c>
      <c r="M50" s="70">
        <f t="shared" si="3"/>
        <v>9</v>
      </c>
      <c r="N50" s="70">
        <f t="shared" si="4"/>
        <v>0</v>
      </c>
      <c r="O50" s="70" t="s">
        <v>1335</v>
      </c>
    </row>
    <row r="51" spans="1:15" ht="20.100000000000001" customHeight="1" x14ac:dyDescent="0.2">
      <c r="A51" s="200" t="str">
        <f t="shared" si="5"/>
        <v>4.4.1</v>
      </c>
      <c r="B51" s="89" t="str">
        <f t="shared" si="0"/>
        <v>Capa Aisladora Horizontal y Vertical</v>
      </c>
      <c r="C51" s="195" t="str">
        <f t="shared" si="1"/>
        <v>m2</v>
      </c>
      <c r="D51" s="166"/>
      <c r="E51" s="264"/>
      <c r="F51" s="261"/>
      <c r="G51" s="167"/>
      <c r="H51" s="262" t="s">
        <v>1220</v>
      </c>
      <c r="I51" s="263" t="s">
        <v>7</v>
      </c>
      <c r="K51" s="168"/>
      <c r="L51" s="70">
        <f t="shared" si="2"/>
        <v>18</v>
      </c>
      <c r="M51" s="70">
        <f t="shared" si="3"/>
        <v>9</v>
      </c>
      <c r="N51" s="70">
        <f t="shared" si="4"/>
        <v>1</v>
      </c>
      <c r="O51" s="70" t="s">
        <v>1336</v>
      </c>
    </row>
    <row r="52" spans="1:15" ht="20.100000000000001" customHeight="1" x14ac:dyDescent="0.2">
      <c r="A52" s="200" t="str">
        <f t="shared" si="5"/>
        <v>4.5</v>
      </c>
      <c r="B52" s="89" t="str">
        <f t="shared" si="0"/>
        <v>Revoques</v>
      </c>
      <c r="C52" s="195">
        <f t="shared" si="1"/>
        <v>0</v>
      </c>
      <c r="D52" s="166"/>
      <c r="E52" s="264"/>
      <c r="F52" s="261"/>
      <c r="G52" s="167"/>
      <c r="H52" s="262" t="s">
        <v>1221</v>
      </c>
      <c r="I52" s="263"/>
      <c r="K52" s="168"/>
      <c r="L52" s="70">
        <f t="shared" si="2"/>
        <v>18</v>
      </c>
      <c r="M52" s="70">
        <f t="shared" si="3"/>
        <v>10</v>
      </c>
      <c r="N52" s="70">
        <f t="shared" si="4"/>
        <v>0</v>
      </c>
      <c r="O52" s="70" t="s">
        <v>1337</v>
      </c>
    </row>
    <row r="53" spans="1:15" ht="20.100000000000001" customHeight="1" x14ac:dyDescent="0.2">
      <c r="A53" s="200" t="str">
        <f t="shared" si="5"/>
        <v>4.5.1</v>
      </c>
      <c r="B53" s="89" t="str">
        <f t="shared" si="0"/>
        <v>Jaharro a la cal  interior y exterior</v>
      </c>
      <c r="C53" s="195" t="str">
        <f t="shared" si="1"/>
        <v>m2</v>
      </c>
      <c r="D53" s="166"/>
      <c r="E53" s="264"/>
      <c r="F53" s="261"/>
      <c r="G53" s="167"/>
      <c r="H53" s="262" t="s">
        <v>1222</v>
      </c>
      <c r="I53" s="263" t="s">
        <v>7</v>
      </c>
      <c r="K53" s="168"/>
      <c r="L53" s="70">
        <f t="shared" si="2"/>
        <v>19</v>
      </c>
      <c r="M53" s="70">
        <f t="shared" si="3"/>
        <v>10</v>
      </c>
      <c r="N53" s="70">
        <f t="shared" si="4"/>
        <v>1</v>
      </c>
      <c r="O53" s="70" t="s">
        <v>1338</v>
      </c>
    </row>
    <row r="54" spans="1:15" ht="20.100000000000001" customHeight="1" x14ac:dyDescent="0.2">
      <c r="A54" s="200" t="str">
        <f t="shared" si="5"/>
        <v>4.5.3</v>
      </c>
      <c r="B54" s="89" t="str">
        <f t="shared" si="0"/>
        <v>Jaharro bajo revestimiento</v>
      </c>
      <c r="C54" s="195" t="str">
        <f t="shared" si="1"/>
        <v>m2</v>
      </c>
      <c r="D54" s="166"/>
      <c r="E54" s="264"/>
      <c r="F54" s="261"/>
      <c r="G54" s="167"/>
      <c r="H54" s="262" t="s">
        <v>1223</v>
      </c>
      <c r="I54" s="263" t="s">
        <v>7</v>
      </c>
      <c r="K54" s="168"/>
      <c r="L54" s="70">
        <f t="shared" si="2"/>
        <v>20</v>
      </c>
      <c r="M54" s="70">
        <f t="shared" si="3"/>
        <v>10</v>
      </c>
      <c r="N54" s="70">
        <f t="shared" si="4"/>
        <v>2</v>
      </c>
      <c r="O54" s="70" t="s">
        <v>1339</v>
      </c>
    </row>
    <row r="55" spans="1:15" ht="20.100000000000001" customHeight="1" x14ac:dyDescent="0.2">
      <c r="A55" s="200" t="str">
        <f t="shared" si="5"/>
        <v>4.5.4</v>
      </c>
      <c r="B55" s="89" t="str">
        <f t="shared" si="0"/>
        <v>Enlucidos</v>
      </c>
      <c r="C55" s="195" t="str">
        <f t="shared" si="1"/>
        <v>m2</v>
      </c>
      <c r="D55" s="166"/>
      <c r="E55" s="264"/>
      <c r="F55" s="261"/>
      <c r="G55" s="167"/>
      <c r="H55" s="262" t="s">
        <v>1224</v>
      </c>
      <c r="I55" s="263" t="s">
        <v>7</v>
      </c>
      <c r="K55" s="168"/>
      <c r="L55" s="70">
        <f t="shared" si="2"/>
        <v>21</v>
      </c>
      <c r="M55" s="70">
        <f t="shared" si="3"/>
        <v>10</v>
      </c>
      <c r="N55" s="70">
        <f t="shared" si="4"/>
        <v>3</v>
      </c>
      <c r="O55" s="70" t="s">
        <v>1340</v>
      </c>
    </row>
    <row r="56" spans="1:15" ht="20.100000000000001" customHeight="1" x14ac:dyDescent="0.2">
      <c r="A56" s="200" t="str">
        <f t="shared" si="5"/>
        <v>4.6</v>
      </c>
      <c r="B56" s="89" t="str">
        <f t="shared" si="0"/>
        <v>Contrapisos</v>
      </c>
      <c r="C56" s="195">
        <f t="shared" si="1"/>
        <v>0</v>
      </c>
      <c r="D56" s="166"/>
      <c r="E56" s="264"/>
      <c r="F56" s="261"/>
      <c r="G56" s="167"/>
      <c r="H56" s="262" t="s">
        <v>1225</v>
      </c>
      <c r="I56" s="263"/>
      <c r="K56" s="168"/>
      <c r="L56" s="70">
        <f t="shared" si="2"/>
        <v>21</v>
      </c>
      <c r="M56" s="70">
        <f t="shared" si="3"/>
        <v>11</v>
      </c>
      <c r="N56" s="70">
        <f t="shared" si="4"/>
        <v>0</v>
      </c>
      <c r="O56" s="70" t="s">
        <v>1341</v>
      </c>
    </row>
    <row r="57" spans="1:15" ht="20.100000000000001" customHeight="1" x14ac:dyDescent="0.2">
      <c r="A57" s="200" t="str">
        <f t="shared" si="5"/>
        <v>4.6.2</v>
      </c>
      <c r="B57" s="89" t="str">
        <f t="shared" ref="B57:B88" si="6">IFERROR(VLOOKUP(F57,Tabla_Items,2,FALSE),H57)</f>
        <v>De hormigón armado</v>
      </c>
      <c r="C57" s="195" t="str">
        <f t="shared" ref="C57:C88" si="7">IFERROR(VLOOKUP(F57,Tabla_Items,3,FALSE),I57)</f>
        <v>m2</v>
      </c>
      <c r="D57" s="166"/>
      <c r="E57" s="264"/>
      <c r="F57" s="261"/>
      <c r="G57" s="167"/>
      <c r="H57" s="262" t="s">
        <v>1226</v>
      </c>
      <c r="I57" s="263" t="s">
        <v>7</v>
      </c>
      <c r="K57" s="168"/>
      <c r="L57" s="70">
        <f t="shared" ref="L57:L88" si="8">IF(C57=0,L56,L56+1)</f>
        <v>22</v>
      </c>
      <c r="M57" s="70">
        <f t="shared" ref="M57:M88" si="9">IF(C57=0,M56+1,M56)</f>
        <v>11</v>
      </c>
      <c r="N57" s="70">
        <f t="shared" ref="N57:N88" si="10">IF(C57=0,0,N56+1)</f>
        <v>1</v>
      </c>
      <c r="O57" s="70" t="s">
        <v>1342</v>
      </c>
    </row>
    <row r="58" spans="1:15" ht="20.100000000000001" customHeight="1" x14ac:dyDescent="0.2">
      <c r="A58" s="200">
        <f t="shared" si="5"/>
        <v>5</v>
      </c>
      <c r="B58" s="89" t="str">
        <f t="shared" si="6"/>
        <v xml:space="preserve"> REVESTIMIENTOS</v>
      </c>
      <c r="C58" s="195">
        <f t="shared" si="7"/>
        <v>0</v>
      </c>
      <c r="D58" s="166"/>
      <c r="E58" s="264"/>
      <c r="F58" s="261"/>
      <c r="G58" s="167"/>
      <c r="H58" s="262" t="s">
        <v>1227</v>
      </c>
      <c r="I58" s="263"/>
      <c r="K58" s="168"/>
      <c r="L58" s="70">
        <f t="shared" si="8"/>
        <v>22</v>
      </c>
      <c r="M58" s="70">
        <f t="shared" si="9"/>
        <v>12</v>
      </c>
      <c r="N58" s="70">
        <f t="shared" si="10"/>
        <v>0</v>
      </c>
      <c r="O58" s="70">
        <v>5</v>
      </c>
    </row>
    <row r="59" spans="1:15" ht="20.100000000000001" customHeight="1" x14ac:dyDescent="0.2">
      <c r="A59" s="200" t="str">
        <f t="shared" si="5"/>
        <v>5.1</v>
      </c>
      <c r="B59" s="89" t="str">
        <f t="shared" si="6"/>
        <v>Cerámico</v>
      </c>
      <c r="C59" s="195" t="str">
        <f t="shared" si="7"/>
        <v>m2</v>
      </c>
      <c r="D59" s="166"/>
      <c r="E59" s="264"/>
      <c r="F59" s="261"/>
      <c r="G59" s="167"/>
      <c r="H59" s="262" t="s">
        <v>1228</v>
      </c>
      <c r="I59" s="263" t="s">
        <v>7</v>
      </c>
      <c r="K59" s="168"/>
      <c r="L59" s="70">
        <f t="shared" si="8"/>
        <v>23</v>
      </c>
      <c r="M59" s="70">
        <f t="shared" si="9"/>
        <v>12</v>
      </c>
      <c r="N59" s="70">
        <f t="shared" si="10"/>
        <v>1</v>
      </c>
      <c r="O59" s="70" t="s">
        <v>1343</v>
      </c>
    </row>
    <row r="60" spans="1:15" ht="20.100000000000001" customHeight="1" x14ac:dyDescent="0.2">
      <c r="A60" s="200" t="str">
        <f t="shared" si="5"/>
        <v>5.2</v>
      </c>
      <c r="B60" s="89" t="str">
        <f t="shared" si="6"/>
        <v>Antepechos</v>
      </c>
      <c r="C60" s="195" t="str">
        <f t="shared" si="7"/>
        <v>m2</v>
      </c>
      <c r="D60" s="166"/>
      <c r="E60" s="264"/>
      <c r="F60" s="261"/>
      <c r="G60" s="167"/>
      <c r="H60" s="262" t="s">
        <v>1229</v>
      </c>
      <c r="I60" s="263" t="s">
        <v>7</v>
      </c>
      <c r="K60" s="168"/>
      <c r="L60" s="70">
        <f t="shared" si="8"/>
        <v>24</v>
      </c>
      <c r="M60" s="70">
        <f t="shared" si="9"/>
        <v>12</v>
      </c>
      <c r="N60" s="70">
        <f t="shared" si="10"/>
        <v>2</v>
      </c>
      <c r="O60" s="70" t="s">
        <v>1344</v>
      </c>
    </row>
    <row r="61" spans="1:15" ht="20.100000000000001" customHeight="1" x14ac:dyDescent="0.2">
      <c r="A61" s="200">
        <f t="shared" si="5"/>
        <v>6</v>
      </c>
      <c r="B61" s="89" t="str">
        <f t="shared" si="6"/>
        <v xml:space="preserve"> PISOS Y ZÓCALOS</v>
      </c>
      <c r="C61" s="195">
        <f t="shared" si="7"/>
        <v>0</v>
      </c>
      <c r="D61" s="166"/>
      <c r="E61" s="264"/>
      <c r="F61" s="261"/>
      <c r="G61" s="167"/>
      <c r="H61" s="262" t="s">
        <v>1230</v>
      </c>
      <c r="I61" s="263"/>
      <c r="K61" s="168"/>
      <c r="L61" s="70">
        <f t="shared" si="8"/>
        <v>24</v>
      </c>
      <c r="M61" s="70">
        <f t="shared" si="9"/>
        <v>13</v>
      </c>
      <c r="N61" s="70">
        <f t="shared" si="10"/>
        <v>0</v>
      </c>
      <c r="O61" s="70">
        <v>6</v>
      </c>
    </row>
    <row r="62" spans="1:15" ht="20.100000000000001" customHeight="1" x14ac:dyDescent="0.2">
      <c r="A62" s="200" t="str">
        <f t="shared" si="5"/>
        <v>6.1</v>
      </c>
      <c r="B62" s="89" t="str">
        <f t="shared" si="6"/>
        <v>Interiores</v>
      </c>
      <c r="C62" s="195">
        <f t="shared" si="7"/>
        <v>0</v>
      </c>
      <c r="D62" s="166"/>
      <c r="E62" s="264"/>
      <c r="F62" s="261"/>
      <c r="G62" s="167"/>
      <c r="H62" s="262" t="s">
        <v>1231</v>
      </c>
      <c r="I62" s="263"/>
      <c r="K62" s="168"/>
      <c r="L62" s="70">
        <f t="shared" si="8"/>
        <v>24</v>
      </c>
      <c r="M62" s="70">
        <f t="shared" si="9"/>
        <v>14</v>
      </c>
      <c r="N62" s="70">
        <f t="shared" si="10"/>
        <v>0</v>
      </c>
      <c r="O62" s="70" t="s">
        <v>1345</v>
      </c>
    </row>
    <row r="63" spans="1:15" ht="20.100000000000001" customHeight="1" x14ac:dyDescent="0.2">
      <c r="A63" s="200" t="str">
        <f t="shared" si="5"/>
        <v>6.1.2</v>
      </c>
      <c r="B63" s="89" t="str">
        <f t="shared" si="6"/>
        <v>Pisos de mosaico granítico 30 x 30</v>
      </c>
      <c r="C63" s="195" t="str">
        <f t="shared" si="7"/>
        <v>m2</v>
      </c>
      <c r="D63" s="166"/>
      <c r="E63" s="264"/>
      <c r="F63" s="261"/>
      <c r="G63" s="167"/>
      <c r="H63" s="262" t="s">
        <v>1232</v>
      </c>
      <c r="I63" s="263" t="s">
        <v>7</v>
      </c>
      <c r="K63" s="168"/>
      <c r="L63" s="70">
        <f t="shared" si="8"/>
        <v>25</v>
      </c>
      <c r="M63" s="70">
        <f t="shared" si="9"/>
        <v>14</v>
      </c>
      <c r="N63" s="70">
        <f t="shared" si="10"/>
        <v>1</v>
      </c>
      <c r="O63" s="70" t="s">
        <v>1346</v>
      </c>
    </row>
    <row r="64" spans="1:15" ht="20.100000000000001" customHeight="1" x14ac:dyDescent="0.2">
      <c r="A64" s="200" t="str">
        <f t="shared" si="5"/>
        <v>6.1.4</v>
      </c>
      <c r="B64" s="89" t="str">
        <f t="shared" si="6"/>
        <v>Zócalos graníticos</v>
      </c>
      <c r="C64" s="195" t="str">
        <f t="shared" si="7"/>
        <v>ml</v>
      </c>
      <c r="D64" s="166"/>
      <c r="E64" s="264"/>
      <c r="F64" s="261"/>
      <c r="G64" s="167"/>
      <c r="H64" s="262" t="s">
        <v>1233</v>
      </c>
      <c r="I64" s="263" t="s">
        <v>724</v>
      </c>
      <c r="K64" s="168"/>
      <c r="L64" s="70">
        <f t="shared" si="8"/>
        <v>26</v>
      </c>
      <c r="M64" s="70">
        <f t="shared" si="9"/>
        <v>14</v>
      </c>
      <c r="N64" s="70">
        <f t="shared" si="10"/>
        <v>2</v>
      </c>
      <c r="O64" s="70" t="s">
        <v>1347</v>
      </c>
    </row>
    <row r="65" spans="1:15" ht="20.100000000000001" customHeight="1" x14ac:dyDescent="0.2">
      <c r="A65" s="200" t="str">
        <f t="shared" si="5"/>
        <v>6.1.10</v>
      </c>
      <c r="B65" s="89" t="str">
        <f t="shared" si="6"/>
        <v>Umbrales y solías</v>
      </c>
      <c r="C65" s="195" t="str">
        <f t="shared" si="7"/>
        <v>m2</v>
      </c>
      <c r="D65" s="166"/>
      <c r="E65" s="264"/>
      <c r="F65" s="261"/>
      <c r="G65" s="167"/>
      <c r="H65" s="262" t="s">
        <v>1234</v>
      </c>
      <c r="I65" s="263" t="s">
        <v>7</v>
      </c>
      <c r="K65" s="168"/>
      <c r="L65" s="70">
        <f t="shared" si="8"/>
        <v>27</v>
      </c>
      <c r="M65" s="70">
        <f t="shared" si="9"/>
        <v>14</v>
      </c>
      <c r="N65" s="70">
        <f t="shared" si="10"/>
        <v>3</v>
      </c>
      <c r="O65" s="70" t="s">
        <v>1348</v>
      </c>
    </row>
    <row r="66" spans="1:15" ht="20.100000000000001" customHeight="1" x14ac:dyDescent="0.2">
      <c r="A66" s="200" t="str">
        <f t="shared" si="5"/>
        <v>6.2</v>
      </c>
      <c r="B66" s="89" t="str">
        <f t="shared" si="6"/>
        <v>Exteriores</v>
      </c>
      <c r="C66" s="195">
        <f t="shared" si="7"/>
        <v>0</v>
      </c>
      <c r="D66" s="166"/>
      <c r="E66" s="264"/>
      <c r="F66" s="261"/>
      <c r="G66" s="167"/>
      <c r="H66" s="262" t="s">
        <v>1235</v>
      </c>
      <c r="I66" s="263"/>
      <c r="K66" s="168"/>
      <c r="L66" s="70">
        <f t="shared" si="8"/>
        <v>27</v>
      </c>
      <c r="M66" s="70">
        <f t="shared" si="9"/>
        <v>15</v>
      </c>
      <c r="N66" s="70">
        <f t="shared" si="10"/>
        <v>0</v>
      </c>
      <c r="O66" s="70" t="s">
        <v>1349</v>
      </c>
    </row>
    <row r="67" spans="1:15" ht="20.100000000000001" customHeight="1" x14ac:dyDescent="0.2">
      <c r="A67" s="200" t="str">
        <f t="shared" si="5"/>
        <v>6.2.1</v>
      </c>
      <c r="B67" s="89" t="str">
        <f t="shared" si="6"/>
        <v>De hormigón sin armar</v>
      </c>
      <c r="C67" s="195" t="str">
        <f t="shared" si="7"/>
        <v>m2</v>
      </c>
      <c r="D67" s="166"/>
      <c r="E67" s="264"/>
      <c r="F67" s="261"/>
      <c r="G67" s="167"/>
      <c r="H67" s="262" t="s">
        <v>1236</v>
      </c>
      <c r="I67" s="263" t="s">
        <v>7</v>
      </c>
      <c r="K67" s="168"/>
      <c r="L67" s="70">
        <f t="shared" si="8"/>
        <v>28</v>
      </c>
      <c r="M67" s="70">
        <f t="shared" si="9"/>
        <v>15</v>
      </c>
      <c r="N67" s="70">
        <f t="shared" si="10"/>
        <v>1</v>
      </c>
      <c r="O67" s="70" t="s">
        <v>1350</v>
      </c>
    </row>
    <row r="68" spans="1:15" ht="20.100000000000001" customHeight="1" x14ac:dyDescent="0.2">
      <c r="A68" s="200" t="str">
        <f t="shared" si="5"/>
        <v>6.2.7</v>
      </c>
      <c r="B68" s="89" t="str">
        <f t="shared" si="6"/>
        <v>Zócalo rehundido</v>
      </c>
      <c r="C68" s="195" t="str">
        <f t="shared" si="7"/>
        <v>ml</v>
      </c>
      <c r="D68" s="166"/>
      <c r="E68" s="264"/>
      <c r="F68" s="261"/>
      <c r="G68" s="167"/>
      <c r="H68" s="262" t="s">
        <v>1237</v>
      </c>
      <c r="I68" s="263" t="s">
        <v>724</v>
      </c>
      <c r="K68" s="168"/>
      <c r="L68" s="70">
        <f t="shared" si="8"/>
        <v>29</v>
      </c>
      <c r="M68" s="70">
        <f t="shared" si="9"/>
        <v>15</v>
      </c>
      <c r="N68" s="70">
        <f t="shared" si="10"/>
        <v>2</v>
      </c>
      <c r="O68" s="70" t="s">
        <v>1351</v>
      </c>
    </row>
    <row r="69" spans="1:15" ht="20.100000000000001" customHeight="1" x14ac:dyDescent="0.2">
      <c r="A69" s="200">
        <f t="shared" si="5"/>
        <v>7</v>
      </c>
      <c r="B69" s="89" t="str">
        <f t="shared" si="6"/>
        <v xml:space="preserve"> MARMOLERÍA</v>
      </c>
      <c r="C69" s="195">
        <f t="shared" si="7"/>
        <v>0</v>
      </c>
      <c r="D69" s="166"/>
      <c r="E69" s="264"/>
      <c r="F69" s="261"/>
      <c r="G69" s="167"/>
      <c r="H69" s="262" t="s">
        <v>1238</v>
      </c>
      <c r="I69" s="263"/>
      <c r="K69" s="168"/>
      <c r="L69" s="70">
        <f t="shared" si="8"/>
        <v>29</v>
      </c>
      <c r="M69" s="70">
        <f t="shared" si="9"/>
        <v>16</v>
      </c>
      <c r="N69" s="70">
        <f t="shared" si="10"/>
        <v>0</v>
      </c>
      <c r="O69" s="70">
        <v>7</v>
      </c>
    </row>
    <row r="70" spans="1:15" ht="20.100000000000001" customHeight="1" x14ac:dyDescent="0.2">
      <c r="A70" s="200" t="str">
        <f t="shared" si="5"/>
        <v>7.1</v>
      </c>
      <c r="B70" s="89" t="str">
        <f t="shared" si="6"/>
        <v>Mesadas de granito natural</v>
      </c>
      <c r="C70" s="195" t="str">
        <f t="shared" si="7"/>
        <v>m2</v>
      </c>
      <c r="D70" s="166"/>
      <c r="E70" s="264"/>
      <c r="F70" s="261"/>
      <c r="G70" s="167"/>
      <c r="H70" s="262" t="s">
        <v>1239</v>
      </c>
      <c r="I70" s="263" t="s">
        <v>7</v>
      </c>
      <c r="K70" s="168"/>
      <c r="L70" s="70">
        <f t="shared" si="8"/>
        <v>30</v>
      </c>
      <c r="M70" s="70">
        <f t="shared" si="9"/>
        <v>16</v>
      </c>
      <c r="N70" s="70">
        <f t="shared" si="10"/>
        <v>1</v>
      </c>
      <c r="O70" s="70" t="s">
        <v>1352</v>
      </c>
    </row>
    <row r="71" spans="1:15" ht="20.100000000000001" customHeight="1" x14ac:dyDescent="0.2">
      <c r="A71" s="200">
        <f t="shared" si="5"/>
        <v>8</v>
      </c>
      <c r="B71" s="89" t="str">
        <f t="shared" si="6"/>
        <v xml:space="preserve"> CUBIERTAS Y TECHOS</v>
      </c>
      <c r="C71" s="195">
        <f t="shared" si="7"/>
        <v>0</v>
      </c>
      <c r="D71" s="166"/>
      <c r="E71" s="264"/>
      <c r="F71" s="261"/>
      <c r="G71" s="167"/>
      <c r="H71" s="262" t="s">
        <v>1240</v>
      </c>
      <c r="I71" s="263"/>
      <c r="K71" s="168"/>
      <c r="L71" s="70">
        <f t="shared" si="8"/>
        <v>30</v>
      </c>
      <c r="M71" s="70">
        <f t="shared" si="9"/>
        <v>17</v>
      </c>
      <c r="N71" s="70">
        <f t="shared" si="10"/>
        <v>0</v>
      </c>
      <c r="O71" s="70">
        <v>8</v>
      </c>
    </row>
    <row r="72" spans="1:15" ht="20.100000000000001" customHeight="1" x14ac:dyDescent="0.2">
      <c r="A72" s="200" t="str">
        <f t="shared" si="5"/>
        <v>8.1</v>
      </c>
      <c r="B72" s="89" t="str">
        <f t="shared" si="6"/>
        <v>Cubiertas de techo sobre losa de hormigón armado</v>
      </c>
      <c r="C72" s="195" t="str">
        <f t="shared" si="7"/>
        <v>m2</v>
      </c>
      <c r="D72" s="166"/>
      <c r="E72" s="264"/>
      <c r="F72" s="261"/>
      <c r="G72" s="167"/>
      <c r="H72" s="262" t="s">
        <v>1241</v>
      </c>
      <c r="I72" s="263" t="s">
        <v>7</v>
      </c>
      <c r="K72" s="168"/>
      <c r="L72" s="70">
        <f t="shared" si="8"/>
        <v>31</v>
      </c>
      <c r="M72" s="70">
        <f t="shared" si="9"/>
        <v>17</v>
      </c>
      <c r="N72" s="70">
        <f t="shared" si="10"/>
        <v>1</v>
      </c>
      <c r="O72" s="70" t="s">
        <v>1353</v>
      </c>
    </row>
    <row r="73" spans="1:15" ht="20.100000000000001" customHeight="1" x14ac:dyDescent="0.2">
      <c r="A73" s="200" t="str">
        <f t="shared" si="5"/>
        <v>8.2</v>
      </c>
      <c r="B73" s="89" t="str">
        <f t="shared" si="6"/>
        <v>Cubiertas metálicas ( incluidas aislaciones )</v>
      </c>
      <c r="C73" s="195" t="str">
        <f t="shared" si="7"/>
        <v>m2</v>
      </c>
      <c r="D73" s="166"/>
      <c r="E73" s="264"/>
      <c r="F73" s="261"/>
      <c r="G73" s="167"/>
      <c r="H73" s="262" t="s">
        <v>1242</v>
      </c>
      <c r="I73" s="263" t="s">
        <v>7</v>
      </c>
      <c r="K73" s="168"/>
      <c r="L73" s="70">
        <f t="shared" si="8"/>
        <v>32</v>
      </c>
      <c r="M73" s="70">
        <f t="shared" si="9"/>
        <v>17</v>
      </c>
      <c r="N73" s="70">
        <f t="shared" si="10"/>
        <v>2</v>
      </c>
      <c r="O73" s="70" t="s">
        <v>1354</v>
      </c>
    </row>
    <row r="74" spans="1:15" ht="20.100000000000001" customHeight="1" x14ac:dyDescent="0.2">
      <c r="A74" s="200">
        <f t="shared" si="5"/>
        <v>9</v>
      </c>
      <c r="B74" s="89" t="str">
        <f t="shared" si="6"/>
        <v xml:space="preserve"> CIELORRASOS</v>
      </c>
      <c r="C74" s="195">
        <f t="shared" si="7"/>
        <v>0</v>
      </c>
      <c r="D74" s="166"/>
      <c r="E74" s="264"/>
      <c r="F74" s="261"/>
      <c r="G74" s="167"/>
      <c r="H74" s="262" t="s">
        <v>1243</v>
      </c>
      <c r="I74" s="263"/>
      <c r="K74" s="168"/>
      <c r="L74" s="70">
        <f t="shared" si="8"/>
        <v>32</v>
      </c>
      <c r="M74" s="70">
        <f t="shared" si="9"/>
        <v>18</v>
      </c>
      <c r="N74" s="70">
        <f t="shared" si="10"/>
        <v>0</v>
      </c>
      <c r="O74" s="70">
        <v>9</v>
      </c>
    </row>
    <row r="75" spans="1:15" ht="20.100000000000001" customHeight="1" x14ac:dyDescent="0.2">
      <c r="A75" s="200" t="str">
        <f t="shared" si="5"/>
        <v>9.1</v>
      </c>
      <c r="B75" s="89" t="str">
        <f t="shared" si="6"/>
        <v>Aplicados</v>
      </c>
      <c r="C75" s="195">
        <f t="shared" si="7"/>
        <v>0</v>
      </c>
      <c r="D75" s="166"/>
      <c r="E75" s="264"/>
      <c r="F75" s="261"/>
      <c r="G75" s="167"/>
      <c r="H75" s="262" t="s">
        <v>1244</v>
      </c>
      <c r="I75" s="263"/>
      <c r="K75" s="168"/>
      <c r="L75" s="70">
        <f t="shared" si="8"/>
        <v>32</v>
      </c>
      <c r="M75" s="70">
        <f t="shared" si="9"/>
        <v>19</v>
      </c>
      <c r="N75" s="70">
        <f t="shared" si="10"/>
        <v>0</v>
      </c>
      <c r="O75" s="70" t="s">
        <v>1355</v>
      </c>
    </row>
    <row r="76" spans="1:15" ht="20.100000000000001" customHeight="1" x14ac:dyDescent="0.2">
      <c r="A76" s="200" t="str">
        <f t="shared" si="5"/>
        <v>9.1.1</v>
      </c>
      <c r="B76" s="89" t="str">
        <f t="shared" si="6"/>
        <v>A la cal</v>
      </c>
      <c r="C76" s="195" t="str">
        <f t="shared" si="7"/>
        <v>m2</v>
      </c>
      <c r="D76" s="166"/>
      <c r="E76" s="264"/>
      <c r="F76" s="261"/>
      <c r="G76" s="167"/>
      <c r="H76" s="262" t="s">
        <v>1245</v>
      </c>
      <c r="I76" s="263" t="s">
        <v>7</v>
      </c>
      <c r="K76" s="168"/>
      <c r="L76" s="70">
        <f t="shared" si="8"/>
        <v>33</v>
      </c>
      <c r="M76" s="70">
        <f t="shared" si="9"/>
        <v>19</v>
      </c>
      <c r="N76" s="70">
        <f t="shared" si="10"/>
        <v>1</v>
      </c>
      <c r="O76" s="70" t="s">
        <v>1356</v>
      </c>
    </row>
    <row r="77" spans="1:15" ht="20.100000000000001" customHeight="1" x14ac:dyDescent="0.2">
      <c r="A77" s="200" t="str">
        <f t="shared" si="5"/>
        <v>9.1.2</v>
      </c>
      <c r="B77" s="89" t="str">
        <f t="shared" si="6"/>
        <v>Al yeso</v>
      </c>
      <c r="C77" s="195" t="str">
        <f t="shared" si="7"/>
        <v>m2</v>
      </c>
      <c r="D77" s="166"/>
      <c r="E77" s="264"/>
      <c r="F77" s="261"/>
      <c r="G77" s="167"/>
      <c r="H77" s="262" t="s">
        <v>1246</v>
      </c>
      <c r="I77" s="263" t="s">
        <v>7</v>
      </c>
      <c r="K77" s="168"/>
      <c r="L77" s="70">
        <f t="shared" si="8"/>
        <v>34</v>
      </c>
      <c r="M77" s="70">
        <f t="shared" si="9"/>
        <v>19</v>
      </c>
      <c r="N77" s="70">
        <f t="shared" si="10"/>
        <v>2</v>
      </c>
      <c r="O77" s="70" t="s">
        <v>1357</v>
      </c>
    </row>
    <row r="78" spans="1:15" ht="20.100000000000001" customHeight="1" x14ac:dyDescent="0.2">
      <c r="A78" s="200" t="str">
        <f t="shared" si="5"/>
        <v>9.2</v>
      </c>
      <c r="B78" s="89" t="str">
        <f t="shared" si="6"/>
        <v>Suspendidos</v>
      </c>
      <c r="C78" s="195">
        <f t="shared" si="7"/>
        <v>0</v>
      </c>
      <c r="D78" s="166"/>
      <c r="E78" s="264"/>
      <c r="F78" s="261"/>
      <c r="G78" s="167"/>
      <c r="H78" s="262" t="s">
        <v>1247</v>
      </c>
      <c r="I78" s="263"/>
      <c r="K78" s="168"/>
      <c r="L78" s="70">
        <f t="shared" si="8"/>
        <v>34</v>
      </c>
      <c r="M78" s="70">
        <f t="shared" si="9"/>
        <v>20</v>
      </c>
      <c r="N78" s="70">
        <f t="shared" si="10"/>
        <v>0</v>
      </c>
      <c r="O78" s="70" t="s">
        <v>1358</v>
      </c>
    </row>
    <row r="79" spans="1:15" ht="20.100000000000001" customHeight="1" x14ac:dyDescent="0.2">
      <c r="A79" s="200" t="str">
        <f t="shared" si="5"/>
        <v>9.2.1</v>
      </c>
      <c r="B79" s="89" t="str">
        <f t="shared" si="6"/>
        <v>De placas rígidas</v>
      </c>
      <c r="C79" s="195" t="str">
        <f t="shared" si="7"/>
        <v>m2</v>
      </c>
      <c r="D79" s="166"/>
      <c r="E79" s="264"/>
      <c r="F79" s="261"/>
      <c r="G79" s="167"/>
      <c r="H79" s="262" t="s">
        <v>1248</v>
      </c>
      <c r="I79" s="263" t="s">
        <v>7</v>
      </c>
      <c r="K79" s="168"/>
      <c r="L79" s="70">
        <f t="shared" si="8"/>
        <v>35</v>
      </c>
      <c r="M79" s="70">
        <f t="shared" si="9"/>
        <v>20</v>
      </c>
      <c r="N79" s="70">
        <f t="shared" si="10"/>
        <v>1</v>
      </c>
      <c r="O79" s="70" t="s">
        <v>1359</v>
      </c>
    </row>
    <row r="80" spans="1:15" ht="20.100000000000001" customHeight="1" x14ac:dyDescent="0.2">
      <c r="A80" s="200">
        <f t="shared" si="5"/>
        <v>10</v>
      </c>
      <c r="B80" s="89" t="str">
        <f t="shared" si="6"/>
        <v xml:space="preserve"> CARPINTERÍA </v>
      </c>
      <c r="C80" s="195">
        <f t="shared" si="7"/>
        <v>0</v>
      </c>
      <c r="D80" s="166"/>
      <c r="E80" s="264"/>
      <c r="F80" s="261"/>
      <c r="G80" s="167"/>
      <c r="H80" s="262" t="s">
        <v>1249</v>
      </c>
      <c r="I80" s="263"/>
      <c r="K80" s="168"/>
      <c r="L80" s="70">
        <f t="shared" si="8"/>
        <v>35</v>
      </c>
      <c r="M80" s="70">
        <f t="shared" si="9"/>
        <v>21</v>
      </c>
      <c r="N80" s="70">
        <f t="shared" si="10"/>
        <v>0</v>
      </c>
      <c r="O80" s="70">
        <v>10</v>
      </c>
    </row>
    <row r="81" spans="1:15" ht="20.100000000000001" customHeight="1" x14ac:dyDescent="0.2">
      <c r="A81" s="200" t="str">
        <f t="shared" si="5"/>
        <v>10.1</v>
      </c>
      <c r="B81" s="89" t="str">
        <f t="shared" si="6"/>
        <v>Carpinteria metalica</v>
      </c>
      <c r="C81" s="195" t="str">
        <f t="shared" si="7"/>
        <v>m2</v>
      </c>
      <c r="D81" s="166"/>
      <c r="E81" s="264"/>
      <c r="F81" s="261"/>
      <c r="G81" s="167"/>
      <c r="H81" s="262" t="s">
        <v>1250</v>
      </c>
      <c r="I81" s="263" t="s">
        <v>7</v>
      </c>
      <c r="K81" s="168"/>
      <c r="L81" s="70">
        <f t="shared" si="8"/>
        <v>36</v>
      </c>
      <c r="M81" s="70">
        <f t="shared" si="9"/>
        <v>21</v>
      </c>
      <c r="N81" s="70">
        <f t="shared" si="10"/>
        <v>1</v>
      </c>
      <c r="O81" s="70" t="s">
        <v>1360</v>
      </c>
    </row>
    <row r="82" spans="1:15" ht="20.100000000000001" customHeight="1" x14ac:dyDescent="0.2">
      <c r="A82" s="200" t="str">
        <f t="shared" si="5"/>
        <v>10.4</v>
      </c>
      <c r="B82" s="89" t="str">
        <f t="shared" si="6"/>
        <v>Muebles fijos</v>
      </c>
      <c r="C82" s="195" t="str">
        <f t="shared" si="7"/>
        <v>m2</v>
      </c>
      <c r="D82" s="166"/>
      <c r="E82" s="264"/>
      <c r="F82" s="261"/>
      <c r="G82" s="167"/>
      <c r="H82" s="262" t="s">
        <v>1251</v>
      </c>
      <c r="I82" s="263" t="s">
        <v>7</v>
      </c>
      <c r="K82" s="168"/>
      <c r="L82" s="70">
        <f t="shared" si="8"/>
        <v>37</v>
      </c>
      <c r="M82" s="70">
        <f t="shared" si="9"/>
        <v>21</v>
      </c>
      <c r="N82" s="70">
        <f t="shared" si="10"/>
        <v>2</v>
      </c>
      <c r="O82" s="70" t="s">
        <v>1361</v>
      </c>
    </row>
    <row r="83" spans="1:15" ht="20.100000000000001" customHeight="1" x14ac:dyDescent="0.2">
      <c r="A83" s="200">
        <f t="shared" si="5"/>
        <v>11</v>
      </c>
      <c r="B83" s="89" t="str">
        <f t="shared" si="6"/>
        <v xml:space="preserve"> INSTALACIÓN ELÉCTRICA</v>
      </c>
      <c r="C83" s="195">
        <f t="shared" si="7"/>
        <v>0</v>
      </c>
      <c r="D83" s="166"/>
      <c r="E83" s="264"/>
      <c r="F83" s="261"/>
      <c r="G83" s="167"/>
      <c r="H83" s="262" t="s">
        <v>1252</v>
      </c>
      <c r="I83" s="263"/>
      <c r="K83" s="168"/>
      <c r="L83" s="70">
        <f t="shared" si="8"/>
        <v>37</v>
      </c>
      <c r="M83" s="70">
        <f t="shared" si="9"/>
        <v>22</v>
      </c>
      <c r="N83" s="70">
        <f t="shared" si="10"/>
        <v>0</v>
      </c>
      <c r="O83" s="70">
        <v>11</v>
      </c>
    </row>
    <row r="84" spans="1:15" ht="20.100000000000001" customHeight="1" x14ac:dyDescent="0.2">
      <c r="A84" s="200" t="str">
        <f t="shared" si="5"/>
        <v>11.1</v>
      </c>
      <c r="B84" s="89" t="str">
        <f t="shared" si="6"/>
        <v>Fuerza motriz</v>
      </c>
      <c r="C84" s="195" t="str">
        <f t="shared" si="7"/>
        <v>gl</v>
      </c>
      <c r="D84" s="166"/>
      <c r="E84" s="264"/>
      <c r="F84" s="261"/>
      <c r="G84" s="167"/>
      <c r="H84" s="262" t="s">
        <v>1253</v>
      </c>
      <c r="I84" s="263" t="s">
        <v>5</v>
      </c>
      <c r="K84" s="168"/>
      <c r="L84" s="70">
        <f t="shared" si="8"/>
        <v>38</v>
      </c>
      <c r="M84" s="70">
        <f t="shared" si="9"/>
        <v>22</v>
      </c>
      <c r="N84" s="70">
        <f t="shared" si="10"/>
        <v>1</v>
      </c>
      <c r="O84" s="70" t="s">
        <v>1362</v>
      </c>
    </row>
    <row r="85" spans="1:15" ht="20.100000000000001" customHeight="1" x14ac:dyDescent="0.2">
      <c r="A85" s="200" t="str">
        <f t="shared" si="5"/>
        <v>11.2</v>
      </c>
      <c r="B85" s="89" t="str">
        <f t="shared" si="6"/>
        <v>Media tensión</v>
      </c>
      <c r="C85" s="195" t="str">
        <f t="shared" si="7"/>
        <v>gl</v>
      </c>
      <c r="D85" s="166"/>
      <c r="E85" s="264"/>
      <c r="F85" s="261"/>
      <c r="G85" s="167"/>
      <c r="H85" s="262" t="s">
        <v>1254</v>
      </c>
      <c r="I85" s="263" t="s">
        <v>5</v>
      </c>
      <c r="K85" s="168"/>
      <c r="L85" s="70">
        <f t="shared" si="8"/>
        <v>39</v>
      </c>
      <c r="M85" s="70">
        <f t="shared" si="9"/>
        <v>22</v>
      </c>
      <c r="N85" s="70">
        <f t="shared" si="10"/>
        <v>2</v>
      </c>
      <c r="O85" s="70" t="s">
        <v>1363</v>
      </c>
    </row>
    <row r="86" spans="1:15" ht="20.100000000000001" customHeight="1" x14ac:dyDescent="0.2">
      <c r="A86" s="200" t="str">
        <f t="shared" si="5"/>
        <v>11.3</v>
      </c>
      <c r="B86" s="89" t="str">
        <f t="shared" si="6"/>
        <v>Baja tensión</v>
      </c>
      <c r="C86" s="195" t="str">
        <f t="shared" si="7"/>
        <v>gl</v>
      </c>
      <c r="D86" s="166"/>
      <c r="E86" s="264"/>
      <c r="F86" s="261"/>
      <c r="G86" s="167"/>
      <c r="H86" s="262" t="s">
        <v>1255</v>
      </c>
      <c r="I86" s="263" t="s">
        <v>5</v>
      </c>
      <c r="K86" s="168"/>
      <c r="L86" s="70">
        <f t="shared" si="8"/>
        <v>40</v>
      </c>
      <c r="M86" s="70">
        <f t="shared" si="9"/>
        <v>22</v>
      </c>
      <c r="N86" s="70">
        <f t="shared" si="10"/>
        <v>3</v>
      </c>
      <c r="O86" s="70" t="s">
        <v>1364</v>
      </c>
    </row>
    <row r="87" spans="1:15" ht="20.100000000000001" customHeight="1" x14ac:dyDescent="0.2">
      <c r="A87" s="200" t="str">
        <f t="shared" si="5"/>
        <v>11.4</v>
      </c>
      <c r="B87" s="89" t="str">
        <f t="shared" si="6"/>
        <v>Artefactos</v>
      </c>
      <c r="C87" s="195" t="str">
        <f t="shared" si="7"/>
        <v>gl</v>
      </c>
      <c r="D87" s="166"/>
      <c r="E87" s="264"/>
      <c r="F87" s="261"/>
      <c r="G87" s="167"/>
      <c r="H87" s="262" t="s">
        <v>1256</v>
      </c>
      <c r="I87" s="263" t="s">
        <v>5</v>
      </c>
      <c r="K87" s="168"/>
      <c r="L87" s="70">
        <f t="shared" si="8"/>
        <v>41</v>
      </c>
      <c r="M87" s="70">
        <f t="shared" si="9"/>
        <v>22</v>
      </c>
      <c r="N87" s="70">
        <f t="shared" si="10"/>
        <v>4</v>
      </c>
      <c r="O87" s="70" t="s">
        <v>1365</v>
      </c>
    </row>
    <row r="88" spans="1:15" ht="20.100000000000001" customHeight="1" x14ac:dyDescent="0.2">
      <c r="A88" s="200">
        <f t="shared" si="5"/>
        <v>12</v>
      </c>
      <c r="B88" s="89" t="str">
        <f t="shared" si="6"/>
        <v xml:space="preserve"> INSTALACIÓN SANITARIA</v>
      </c>
      <c r="C88" s="195">
        <f t="shared" si="7"/>
        <v>0</v>
      </c>
      <c r="D88" s="166"/>
      <c r="E88" s="264"/>
      <c r="F88" s="261"/>
      <c r="G88" s="167"/>
      <c r="H88" s="262" t="s">
        <v>1257</v>
      </c>
      <c r="I88" s="263"/>
      <c r="K88" s="168"/>
      <c r="L88" s="70">
        <f t="shared" si="8"/>
        <v>41</v>
      </c>
      <c r="M88" s="70">
        <f t="shared" si="9"/>
        <v>23</v>
      </c>
      <c r="N88" s="70">
        <f t="shared" si="10"/>
        <v>0</v>
      </c>
      <c r="O88" s="70">
        <v>12</v>
      </c>
    </row>
    <row r="89" spans="1:15" ht="20.100000000000001" customHeight="1" x14ac:dyDescent="0.2">
      <c r="A89" s="200" t="str">
        <f t="shared" si="5"/>
        <v>12.1</v>
      </c>
      <c r="B89" s="89" t="str">
        <f t="shared" ref="B89:B120" si="11">IFERROR(VLOOKUP(F89,Tabla_Items,2,FALSE),H89)</f>
        <v>Instalación base de cloacas, caños, cámaras</v>
      </c>
      <c r="C89" s="195" t="str">
        <f t="shared" ref="C89:C120" si="12">IFERROR(VLOOKUP(F89,Tabla_Items,3,FALSE),I89)</f>
        <v>gl</v>
      </c>
      <c r="D89" s="166"/>
      <c r="E89" s="264"/>
      <c r="F89" s="261"/>
      <c r="G89" s="167"/>
      <c r="H89" s="262" t="s">
        <v>1258</v>
      </c>
      <c r="I89" s="263" t="s">
        <v>5</v>
      </c>
      <c r="K89" s="168"/>
      <c r="L89" s="70">
        <f t="shared" ref="L89:L120" si="13">IF(C89=0,L88,L88+1)</f>
        <v>42</v>
      </c>
      <c r="M89" s="70">
        <f t="shared" ref="M89:M120" si="14">IF(C89=0,M88+1,M88)</f>
        <v>23</v>
      </c>
      <c r="N89" s="70">
        <f t="shared" ref="N89:N120" si="15">IF(C89=0,0,N88+1)</f>
        <v>1</v>
      </c>
      <c r="O89" s="70" t="s">
        <v>1366</v>
      </c>
    </row>
    <row r="90" spans="1:15" ht="20.100000000000001" customHeight="1" x14ac:dyDescent="0.2">
      <c r="A90" s="200" t="str">
        <f t="shared" ref="A90:A121" si="16">O90</f>
        <v>12.2</v>
      </c>
      <c r="B90" s="89" t="str">
        <f t="shared" si="11"/>
        <v>Ventilación</v>
      </c>
      <c r="C90" s="195" t="str">
        <f t="shared" si="12"/>
        <v>gl</v>
      </c>
      <c r="D90" s="166"/>
      <c r="E90" s="264"/>
      <c r="F90" s="261"/>
      <c r="G90" s="167"/>
      <c r="H90" s="262" t="s">
        <v>1259</v>
      </c>
      <c r="I90" s="263" t="s">
        <v>5</v>
      </c>
      <c r="K90" s="168"/>
      <c r="L90" s="70">
        <f t="shared" si="13"/>
        <v>43</v>
      </c>
      <c r="M90" s="70">
        <f t="shared" si="14"/>
        <v>23</v>
      </c>
      <c r="N90" s="70">
        <f t="shared" si="15"/>
        <v>2</v>
      </c>
      <c r="O90" s="70" t="s">
        <v>1367</v>
      </c>
    </row>
    <row r="91" spans="1:15" ht="20.100000000000001" customHeight="1" x14ac:dyDescent="0.2">
      <c r="A91" s="200" t="str">
        <f t="shared" si="16"/>
        <v>12.3</v>
      </c>
      <c r="B91" s="89" t="str">
        <f t="shared" si="11"/>
        <v>Dispositivos de tratamiento, cámara séptica y otros</v>
      </c>
      <c r="C91" s="195" t="str">
        <f t="shared" si="12"/>
        <v>gl</v>
      </c>
      <c r="D91" s="166"/>
      <c r="E91" s="264"/>
      <c r="F91" s="261"/>
      <c r="G91" s="167"/>
      <c r="H91" s="262" t="s">
        <v>1260</v>
      </c>
      <c r="I91" s="263" t="s">
        <v>5</v>
      </c>
      <c r="K91" s="168"/>
      <c r="L91" s="70">
        <f t="shared" si="13"/>
        <v>44</v>
      </c>
      <c r="M91" s="70">
        <f t="shared" si="14"/>
        <v>23</v>
      </c>
      <c r="N91" s="70">
        <f t="shared" si="15"/>
        <v>3</v>
      </c>
      <c r="O91" s="70" t="s">
        <v>1368</v>
      </c>
    </row>
    <row r="92" spans="1:15" ht="20.100000000000001" customHeight="1" x14ac:dyDescent="0.2">
      <c r="A92" s="200" t="str">
        <f t="shared" si="16"/>
        <v>12.4</v>
      </c>
      <c r="B92" s="89" t="str">
        <f t="shared" si="11"/>
        <v>Cañería distribución agua fría-caliente</v>
      </c>
      <c r="C92" s="195" t="str">
        <f t="shared" si="12"/>
        <v>gl</v>
      </c>
      <c r="D92" s="166"/>
      <c r="E92" s="264"/>
      <c r="F92" s="261"/>
      <c r="G92" s="167"/>
      <c r="H92" s="262" t="s">
        <v>1261</v>
      </c>
      <c r="I92" s="263" t="s">
        <v>5</v>
      </c>
      <c r="K92" s="168"/>
      <c r="L92" s="70">
        <f t="shared" si="13"/>
        <v>45</v>
      </c>
      <c r="M92" s="70">
        <f t="shared" si="14"/>
        <v>23</v>
      </c>
      <c r="N92" s="70">
        <f t="shared" si="15"/>
        <v>4</v>
      </c>
      <c r="O92" s="70" t="s">
        <v>1369</v>
      </c>
    </row>
    <row r="93" spans="1:15" ht="20.100000000000001" customHeight="1" x14ac:dyDescent="0.2">
      <c r="A93" s="200" t="str">
        <f t="shared" si="16"/>
        <v>12.5</v>
      </c>
      <c r="B93" s="89" t="str">
        <f t="shared" si="11"/>
        <v xml:space="preserve">Tanque de reserva </v>
      </c>
      <c r="C93" s="195" t="str">
        <f t="shared" si="12"/>
        <v>gl</v>
      </c>
      <c r="D93" s="166"/>
      <c r="E93" s="264"/>
      <c r="F93" s="261"/>
      <c r="G93" s="167"/>
      <c r="H93" s="262" t="s">
        <v>1262</v>
      </c>
      <c r="I93" s="263" t="s">
        <v>5</v>
      </c>
      <c r="K93" s="168"/>
      <c r="L93" s="70">
        <f t="shared" si="13"/>
        <v>46</v>
      </c>
      <c r="M93" s="70">
        <f t="shared" si="14"/>
        <v>23</v>
      </c>
      <c r="N93" s="70">
        <f t="shared" si="15"/>
        <v>5</v>
      </c>
      <c r="O93" s="70" t="s">
        <v>1370</v>
      </c>
    </row>
    <row r="94" spans="1:15" ht="20.100000000000001" customHeight="1" x14ac:dyDescent="0.2">
      <c r="A94" s="200" t="str">
        <f t="shared" si="16"/>
        <v>12.6</v>
      </c>
      <c r="B94" s="89" t="str">
        <f t="shared" si="11"/>
        <v>Artefactos sanitarios y griferia</v>
      </c>
      <c r="C94" s="195" t="str">
        <f t="shared" si="12"/>
        <v>gl</v>
      </c>
      <c r="D94" s="166"/>
      <c r="E94" s="264"/>
      <c r="F94" s="261"/>
      <c r="G94" s="167"/>
      <c r="H94" s="262" t="s">
        <v>1263</v>
      </c>
      <c r="I94" s="263" t="s">
        <v>5</v>
      </c>
      <c r="K94" s="168"/>
      <c r="L94" s="70">
        <f t="shared" si="13"/>
        <v>47</v>
      </c>
      <c r="M94" s="70">
        <f t="shared" si="14"/>
        <v>23</v>
      </c>
      <c r="N94" s="70">
        <f t="shared" si="15"/>
        <v>6</v>
      </c>
      <c r="O94" s="70" t="s">
        <v>1371</v>
      </c>
    </row>
    <row r="95" spans="1:15" ht="20.100000000000001" customHeight="1" x14ac:dyDescent="0.2">
      <c r="A95" s="200" t="str">
        <f t="shared" si="16"/>
        <v>12.7</v>
      </c>
      <c r="B95" s="89" t="str">
        <f t="shared" si="11"/>
        <v>Cañería de desague pluvial</v>
      </c>
      <c r="C95" s="195" t="str">
        <f t="shared" si="12"/>
        <v>gl</v>
      </c>
      <c r="D95" s="166"/>
      <c r="E95" s="264"/>
      <c r="F95" s="261"/>
      <c r="G95" s="167"/>
      <c r="H95" s="262" t="s">
        <v>1264</v>
      </c>
      <c r="I95" s="263" t="s">
        <v>5</v>
      </c>
      <c r="K95" s="168"/>
      <c r="L95" s="70">
        <f t="shared" si="13"/>
        <v>48</v>
      </c>
      <c r="M95" s="70">
        <f t="shared" si="14"/>
        <v>23</v>
      </c>
      <c r="N95" s="70">
        <f t="shared" si="15"/>
        <v>7</v>
      </c>
      <c r="O95" s="70" t="s">
        <v>1372</v>
      </c>
    </row>
    <row r="96" spans="1:15" ht="20.100000000000001" customHeight="1" x14ac:dyDescent="0.2">
      <c r="A96" s="200" t="str">
        <f t="shared" si="16"/>
        <v>12.8</v>
      </c>
      <c r="B96" s="89" t="str">
        <f t="shared" si="11"/>
        <v>Conexión a redes externas y otras</v>
      </c>
      <c r="C96" s="195" t="str">
        <f t="shared" si="12"/>
        <v>gl</v>
      </c>
      <c r="D96" s="166"/>
      <c r="E96" s="264"/>
      <c r="F96" s="261"/>
      <c r="G96" s="167"/>
      <c r="H96" s="262" t="s">
        <v>1265</v>
      </c>
      <c r="I96" s="263" t="s">
        <v>5</v>
      </c>
      <c r="K96" s="168"/>
      <c r="L96" s="70">
        <f t="shared" si="13"/>
        <v>49</v>
      </c>
      <c r="M96" s="70">
        <f t="shared" si="14"/>
        <v>23</v>
      </c>
      <c r="N96" s="70">
        <f t="shared" si="15"/>
        <v>8</v>
      </c>
      <c r="O96" s="70" t="s">
        <v>1373</v>
      </c>
    </row>
    <row r="97" spans="1:15" ht="20.100000000000001" customHeight="1" x14ac:dyDescent="0.2">
      <c r="A97" s="200">
        <f t="shared" si="16"/>
        <v>13</v>
      </c>
      <c r="B97" s="89" t="str">
        <f t="shared" si="11"/>
        <v xml:space="preserve"> INSTALACIÓN GAS</v>
      </c>
      <c r="C97" s="195">
        <f t="shared" si="12"/>
        <v>0</v>
      </c>
      <c r="D97" s="166"/>
      <c r="E97" s="264"/>
      <c r="F97" s="261"/>
      <c r="G97" s="167"/>
      <c r="H97" s="262" t="s">
        <v>1266</v>
      </c>
      <c r="I97" s="263"/>
      <c r="K97" s="168"/>
      <c r="L97" s="70">
        <f t="shared" si="13"/>
        <v>49</v>
      </c>
      <c r="M97" s="70">
        <f t="shared" si="14"/>
        <v>24</v>
      </c>
      <c r="N97" s="70">
        <f t="shared" si="15"/>
        <v>0</v>
      </c>
      <c r="O97" s="70">
        <v>13</v>
      </c>
    </row>
    <row r="98" spans="1:15" ht="20.100000000000001" customHeight="1" x14ac:dyDescent="0.2">
      <c r="A98" s="200" t="str">
        <f t="shared" si="16"/>
        <v>13.1</v>
      </c>
      <c r="B98" s="89" t="str">
        <f t="shared" si="11"/>
        <v>Tendido de cañería</v>
      </c>
      <c r="C98" s="195" t="str">
        <f t="shared" si="12"/>
        <v>gl</v>
      </c>
      <c r="D98" s="166"/>
      <c r="E98" s="264"/>
      <c r="F98" s="261"/>
      <c r="G98" s="167"/>
      <c r="H98" s="262" t="s">
        <v>1267</v>
      </c>
      <c r="I98" s="263" t="s">
        <v>5</v>
      </c>
      <c r="K98" s="168"/>
      <c r="L98" s="70">
        <f t="shared" si="13"/>
        <v>50</v>
      </c>
      <c r="M98" s="70">
        <f t="shared" si="14"/>
        <v>24</v>
      </c>
      <c r="N98" s="70">
        <f t="shared" si="15"/>
        <v>1</v>
      </c>
      <c r="O98" s="70" t="s">
        <v>1374</v>
      </c>
    </row>
    <row r="99" spans="1:15" ht="20.100000000000001" customHeight="1" x14ac:dyDescent="0.2">
      <c r="A99" s="200" t="str">
        <f t="shared" si="16"/>
        <v>13.2</v>
      </c>
      <c r="B99" s="89" t="str">
        <f t="shared" si="11"/>
        <v>Reguladores y medidores</v>
      </c>
      <c r="C99" s="195" t="str">
        <f t="shared" si="12"/>
        <v>gl</v>
      </c>
      <c r="D99" s="166"/>
      <c r="E99" s="264"/>
      <c r="F99" s="261"/>
      <c r="G99" s="167"/>
      <c r="H99" s="262" t="s">
        <v>1268</v>
      </c>
      <c r="I99" s="263" t="s">
        <v>5</v>
      </c>
      <c r="K99" s="168"/>
      <c r="L99" s="70">
        <f t="shared" si="13"/>
        <v>51</v>
      </c>
      <c r="M99" s="70">
        <f t="shared" si="14"/>
        <v>24</v>
      </c>
      <c r="N99" s="70">
        <f t="shared" si="15"/>
        <v>2</v>
      </c>
      <c r="O99" s="70" t="s">
        <v>1375</v>
      </c>
    </row>
    <row r="100" spans="1:15" ht="20.100000000000001" customHeight="1" x14ac:dyDescent="0.2">
      <c r="A100" s="200">
        <f t="shared" si="16"/>
        <v>16</v>
      </c>
      <c r="B100" s="89" t="str">
        <f t="shared" si="11"/>
        <v xml:space="preserve"> INSTALACIÓN DE AIRE ACONDICIONADO</v>
      </c>
      <c r="C100" s="195">
        <f t="shared" si="12"/>
        <v>0</v>
      </c>
      <c r="D100" s="166"/>
      <c r="E100" s="264"/>
      <c r="F100" s="261"/>
      <c r="G100" s="167"/>
      <c r="H100" s="262" t="s">
        <v>1269</v>
      </c>
      <c r="I100" s="263"/>
      <c r="K100" s="168"/>
      <c r="L100" s="70">
        <f t="shared" si="13"/>
        <v>51</v>
      </c>
      <c r="M100" s="70">
        <f t="shared" si="14"/>
        <v>25</v>
      </c>
      <c r="N100" s="70">
        <f t="shared" si="15"/>
        <v>0</v>
      </c>
      <c r="O100" s="70">
        <v>16</v>
      </c>
    </row>
    <row r="101" spans="1:15" ht="20.100000000000001" customHeight="1" x14ac:dyDescent="0.2">
      <c r="A101" s="200" t="str">
        <f t="shared" si="16"/>
        <v>16.1</v>
      </c>
      <c r="B101" s="89" t="str">
        <f t="shared" si="11"/>
        <v>Instalación de aires acondicionado frio - calor</v>
      </c>
      <c r="C101" s="195" t="str">
        <f t="shared" si="12"/>
        <v>gl</v>
      </c>
      <c r="D101" s="166"/>
      <c r="E101" s="264"/>
      <c r="F101" s="261"/>
      <c r="G101" s="167"/>
      <c r="H101" s="262" t="s">
        <v>1270</v>
      </c>
      <c r="I101" s="263" t="s">
        <v>5</v>
      </c>
      <c r="K101" s="168"/>
      <c r="L101" s="70">
        <f t="shared" si="13"/>
        <v>52</v>
      </c>
      <c r="M101" s="70">
        <f t="shared" si="14"/>
        <v>25</v>
      </c>
      <c r="N101" s="70">
        <f t="shared" si="15"/>
        <v>1</v>
      </c>
      <c r="O101" s="70" t="s">
        <v>1376</v>
      </c>
    </row>
    <row r="102" spans="1:15" ht="20.100000000000001" customHeight="1" x14ac:dyDescent="0.2">
      <c r="A102" s="200">
        <f t="shared" si="16"/>
        <v>17</v>
      </c>
      <c r="B102" s="89" t="str">
        <f t="shared" si="11"/>
        <v xml:space="preserve"> INSTALACIÓN DE SEGURIDAD</v>
      </c>
      <c r="C102" s="195">
        <f t="shared" si="12"/>
        <v>0</v>
      </c>
      <c r="D102" s="166"/>
      <c r="E102" s="264"/>
      <c r="F102" s="261"/>
      <c r="G102" s="167"/>
      <c r="H102" s="262" t="s">
        <v>1271</v>
      </c>
      <c r="I102" s="263"/>
      <c r="K102" s="168"/>
      <c r="L102" s="70">
        <f t="shared" si="13"/>
        <v>52</v>
      </c>
      <c r="M102" s="70">
        <f t="shared" si="14"/>
        <v>26</v>
      </c>
      <c r="N102" s="70">
        <f t="shared" si="15"/>
        <v>0</v>
      </c>
      <c r="O102" s="70">
        <v>17</v>
      </c>
    </row>
    <row r="103" spans="1:15" ht="20.100000000000001" customHeight="1" x14ac:dyDescent="0.2">
      <c r="A103" s="200" t="str">
        <f t="shared" si="16"/>
        <v>17.1</v>
      </c>
      <c r="B103" s="89" t="str">
        <f t="shared" si="11"/>
        <v>Contra Incendio</v>
      </c>
      <c r="C103" s="195">
        <f t="shared" si="12"/>
        <v>0</v>
      </c>
      <c r="D103" s="166"/>
      <c r="E103" s="264"/>
      <c r="F103" s="261"/>
      <c r="G103" s="167"/>
      <c r="H103" s="262" t="s">
        <v>1272</v>
      </c>
      <c r="I103" s="263"/>
      <c r="K103" s="168"/>
      <c r="L103" s="70">
        <f t="shared" si="13"/>
        <v>52</v>
      </c>
      <c r="M103" s="70">
        <f t="shared" si="14"/>
        <v>27</v>
      </c>
      <c r="N103" s="70">
        <f t="shared" si="15"/>
        <v>0</v>
      </c>
      <c r="O103" s="70" t="s">
        <v>1377</v>
      </c>
    </row>
    <row r="104" spans="1:15" ht="20.100000000000001" customHeight="1" x14ac:dyDescent="0.2">
      <c r="A104" s="200" t="str">
        <f t="shared" si="16"/>
        <v>17.1.3</v>
      </c>
      <c r="B104" s="89" t="str">
        <f t="shared" si="11"/>
        <v>Matafuegos, carteles de señalización</v>
      </c>
      <c r="C104" s="195" t="str">
        <f t="shared" si="12"/>
        <v>gl</v>
      </c>
      <c r="D104" s="166"/>
      <c r="E104" s="264"/>
      <c r="F104" s="261"/>
      <c r="G104" s="167"/>
      <c r="H104" s="262" t="s">
        <v>1273</v>
      </c>
      <c r="I104" s="263" t="s">
        <v>5</v>
      </c>
      <c r="K104" s="168"/>
      <c r="L104" s="70">
        <f t="shared" si="13"/>
        <v>53</v>
      </c>
      <c r="M104" s="70">
        <f t="shared" si="14"/>
        <v>27</v>
      </c>
      <c r="N104" s="70">
        <f t="shared" si="15"/>
        <v>1</v>
      </c>
      <c r="O104" s="70" t="s">
        <v>1378</v>
      </c>
    </row>
    <row r="105" spans="1:15" ht="20.100000000000001" customHeight="1" x14ac:dyDescent="0.2">
      <c r="A105" s="200" t="str">
        <f t="shared" si="16"/>
        <v>17.2</v>
      </c>
      <c r="B105" s="89" t="str">
        <f t="shared" si="11"/>
        <v>Alarmas técnicas</v>
      </c>
      <c r="C105" s="195" t="str">
        <f t="shared" si="12"/>
        <v>gl</v>
      </c>
      <c r="D105" s="166"/>
      <c r="E105" s="264"/>
      <c r="F105" s="261"/>
      <c r="G105" s="167"/>
      <c r="H105" s="262" t="s">
        <v>1274</v>
      </c>
      <c r="I105" s="263" t="s">
        <v>5</v>
      </c>
      <c r="K105" s="168"/>
      <c r="L105" s="70">
        <f t="shared" si="13"/>
        <v>54</v>
      </c>
      <c r="M105" s="70">
        <f t="shared" si="14"/>
        <v>27</v>
      </c>
      <c r="N105" s="70">
        <f t="shared" si="15"/>
        <v>2</v>
      </c>
      <c r="O105" s="70" t="s">
        <v>1379</v>
      </c>
    </row>
    <row r="106" spans="1:15" ht="20.100000000000001" customHeight="1" x14ac:dyDescent="0.2">
      <c r="A106" s="200">
        <f t="shared" si="16"/>
        <v>18</v>
      </c>
      <c r="B106" s="89" t="str">
        <f t="shared" si="11"/>
        <v xml:space="preserve"> CRISTALES, ESPEJOS Y VIDRIOS</v>
      </c>
      <c r="C106" s="195">
        <f t="shared" si="12"/>
        <v>0</v>
      </c>
      <c r="D106" s="166"/>
      <c r="E106" s="264"/>
      <c r="F106" s="261"/>
      <c r="G106" s="167"/>
      <c r="H106" s="262" t="s">
        <v>1275</v>
      </c>
      <c r="I106" s="263"/>
      <c r="K106" s="168"/>
      <c r="L106" s="70">
        <f t="shared" si="13"/>
        <v>54</v>
      </c>
      <c r="M106" s="70">
        <f t="shared" si="14"/>
        <v>28</v>
      </c>
      <c r="N106" s="70">
        <f t="shared" si="15"/>
        <v>0</v>
      </c>
      <c r="O106" s="70">
        <v>18</v>
      </c>
    </row>
    <row r="107" spans="1:15" ht="20.100000000000001" customHeight="1" x14ac:dyDescent="0.2">
      <c r="A107" s="200" t="str">
        <f t="shared" si="16"/>
        <v>18.1</v>
      </c>
      <c r="B107" s="89" t="str">
        <f t="shared" si="11"/>
        <v>Vidrios laminado de seguridad 3+3</v>
      </c>
      <c r="C107" s="195" t="str">
        <f t="shared" si="12"/>
        <v>m2</v>
      </c>
      <c r="D107" s="166"/>
      <c r="E107" s="264"/>
      <c r="F107" s="261"/>
      <c r="G107" s="167"/>
      <c r="H107" s="262" t="s">
        <v>1276</v>
      </c>
      <c r="I107" s="263" t="s">
        <v>7</v>
      </c>
      <c r="K107" s="168"/>
      <c r="L107" s="70">
        <f t="shared" si="13"/>
        <v>55</v>
      </c>
      <c r="M107" s="70">
        <f t="shared" si="14"/>
        <v>28</v>
      </c>
      <c r="N107" s="70">
        <f t="shared" si="15"/>
        <v>1</v>
      </c>
      <c r="O107" s="70" t="s">
        <v>1380</v>
      </c>
    </row>
    <row r="108" spans="1:15" ht="20.100000000000001" customHeight="1" x14ac:dyDescent="0.2">
      <c r="A108" s="200" t="str">
        <f t="shared" si="16"/>
        <v>18.3</v>
      </c>
      <c r="B108" s="89" t="str">
        <f t="shared" si="11"/>
        <v>Espejos</v>
      </c>
      <c r="C108" s="195" t="str">
        <f t="shared" si="12"/>
        <v>m2</v>
      </c>
      <c r="D108" s="166"/>
      <c r="E108" s="264"/>
      <c r="F108" s="261"/>
      <c r="G108" s="167"/>
      <c r="H108" s="262" t="s">
        <v>1029</v>
      </c>
      <c r="I108" s="263" t="s">
        <v>7</v>
      </c>
      <c r="K108" s="168"/>
      <c r="L108" s="70">
        <f t="shared" si="13"/>
        <v>56</v>
      </c>
      <c r="M108" s="70">
        <f t="shared" si="14"/>
        <v>28</v>
      </c>
      <c r="N108" s="70">
        <f t="shared" si="15"/>
        <v>2</v>
      </c>
      <c r="O108" s="70" t="s">
        <v>1381</v>
      </c>
    </row>
    <row r="109" spans="1:15" ht="20.100000000000001" customHeight="1" x14ac:dyDescent="0.2">
      <c r="A109" s="200">
        <f t="shared" si="16"/>
        <v>19</v>
      </c>
      <c r="B109" s="89" t="str">
        <f t="shared" si="11"/>
        <v xml:space="preserve"> PINTURAS</v>
      </c>
      <c r="C109" s="195">
        <f t="shared" si="12"/>
        <v>0</v>
      </c>
      <c r="D109" s="166"/>
      <c r="E109" s="264"/>
      <c r="F109" s="261"/>
      <c r="G109" s="167"/>
      <c r="H109" s="262" t="s">
        <v>1277</v>
      </c>
      <c r="I109" s="263"/>
      <c r="K109" s="168"/>
      <c r="L109" s="70">
        <f t="shared" si="13"/>
        <v>56</v>
      </c>
      <c r="M109" s="70">
        <f t="shared" si="14"/>
        <v>29</v>
      </c>
      <c r="N109" s="70">
        <f t="shared" si="15"/>
        <v>0</v>
      </c>
      <c r="O109" s="70">
        <v>19</v>
      </c>
    </row>
    <row r="110" spans="1:15" ht="20.100000000000001" customHeight="1" x14ac:dyDescent="0.2">
      <c r="A110" s="200" t="str">
        <f t="shared" si="16"/>
        <v>19.1</v>
      </c>
      <c r="B110" s="89" t="str">
        <f t="shared" si="11"/>
        <v>Pintura al látex en muros interiores</v>
      </c>
      <c r="C110" s="195" t="str">
        <f t="shared" si="12"/>
        <v>m2</v>
      </c>
      <c r="D110" s="166"/>
      <c r="E110" s="264"/>
      <c r="F110" s="261"/>
      <c r="G110" s="167"/>
      <c r="H110" s="262" t="s">
        <v>1278</v>
      </c>
      <c r="I110" s="263" t="s">
        <v>7</v>
      </c>
      <c r="K110" s="168"/>
      <c r="L110" s="70">
        <f t="shared" si="13"/>
        <v>57</v>
      </c>
      <c r="M110" s="70">
        <f t="shared" si="14"/>
        <v>29</v>
      </c>
      <c r="N110" s="70">
        <f t="shared" si="15"/>
        <v>1</v>
      </c>
      <c r="O110" s="70" t="s">
        <v>1382</v>
      </c>
    </row>
    <row r="111" spans="1:15" ht="20.100000000000001" customHeight="1" x14ac:dyDescent="0.2">
      <c r="A111" s="200" t="str">
        <f t="shared" si="16"/>
        <v>19.2</v>
      </c>
      <c r="B111" s="89" t="str">
        <f t="shared" si="11"/>
        <v xml:space="preserve">Pinturas al látex  exteriores </v>
      </c>
      <c r="C111" s="195" t="str">
        <f t="shared" si="12"/>
        <v>m2</v>
      </c>
      <c r="D111" s="166"/>
      <c r="E111" s="264"/>
      <c r="F111" s="261"/>
      <c r="G111" s="167"/>
      <c r="H111" s="262" t="s">
        <v>1279</v>
      </c>
      <c r="I111" s="263" t="s">
        <v>7</v>
      </c>
      <c r="K111" s="168"/>
      <c r="L111" s="70">
        <f t="shared" si="13"/>
        <v>58</v>
      </c>
      <c r="M111" s="70">
        <f t="shared" si="14"/>
        <v>29</v>
      </c>
      <c r="N111" s="70">
        <f t="shared" si="15"/>
        <v>2</v>
      </c>
      <c r="O111" s="70" t="s">
        <v>1383</v>
      </c>
    </row>
    <row r="112" spans="1:15" ht="20.100000000000001" customHeight="1" x14ac:dyDescent="0.2">
      <c r="A112" s="200" t="str">
        <f t="shared" si="16"/>
        <v>19.3</v>
      </c>
      <c r="B112" s="89" t="str">
        <f t="shared" si="11"/>
        <v>Pintura al látex en cielorrasos</v>
      </c>
      <c r="C112" s="195" t="str">
        <f t="shared" si="12"/>
        <v>m2</v>
      </c>
      <c r="D112" s="166"/>
      <c r="E112" s="264"/>
      <c r="F112" s="261"/>
      <c r="G112" s="167"/>
      <c r="H112" s="262" t="s">
        <v>1280</v>
      </c>
      <c r="I112" s="263" t="s">
        <v>7</v>
      </c>
      <c r="K112" s="168"/>
      <c r="L112" s="70">
        <f t="shared" si="13"/>
        <v>59</v>
      </c>
      <c r="M112" s="70">
        <f t="shared" si="14"/>
        <v>29</v>
      </c>
      <c r="N112" s="70">
        <f t="shared" si="15"/>
        <v>3</v>
      </c>
      <c r="O112" s="70" t="s">
        <v>1384</v>
      </c>
    </row>
    <row r="113" spans="1:15" ht="20.100000000000001" customHeight="1" x14ac:dyDescent="0.2">
      <c r="A113" s="200" t="str">
        <f t="shared" si="16"/>
        <v>19.4</v>
      </c>
      <c r="B113" s="89" t="str">
        <f t="shared" si="11"/>
        <v>Pintura esmalte sintético en carpintería</v>
      </c>
      <c r="C113" s="195" t="str">
        <f t="shared" si="12"/>
        <v>m2</v>
      </c>
      <c r="D113" s="166"/>
      <c r="E113" s="264"/>
      <c r="F113" s="261"/>
      <c r="G113" s="167"/>
      <c r="H113" s="262" t="s">
        <v>1281</v>
      </c>
      <c r="I113" s="263" t="s">
        <v>7</v>
      </c>
      <c r="K113" s="168"/>
      <c r="L113" s="70">
        <f t="shared" si="13"/>
        <v>60</v>
      </c>
      <c r="M113" s="70">
        <f t="shared" si="14"/>
        <v>29</v>
      </c>
      <c r="N113" s="70">
        <f t="shared" si="15"/>
        <v>4</v>
      </c>
      <c r="O113" s="70" t="s">
        <v>1385</v>
      </c>
    </row>
    <row r="114" spans="1:15" ht="20.100000000000001" customHeight="1" x14ac:dyDescent="0.2">
      <c r="A114" s="200" t="str">
        <f t="shared" si="16"/>
        <v>19.5</v>
      </c>
      <c r="B114" s="89" t="str">
        <f t="shared" si="11"/>
        <v>Pinturas varias</v>
      </c>
      <c r="C114" s="195" t="str">
        <f t="shared" si="12"/>
        <v>gl</v>
      </c>
      <c r="D114" s="166"/>
      <c r="E114" s="264"/>
      <c r="F114" s="261"/>
      <c r="H114" s="262" t="s">
        <v>1282</v>
      </c>
      <c r="I114" s="263" t="s">
        <v>5</v>
      </c>
      <c r="L114" s="70">
        <f t="shared" si="13"/>
        <v>61</v>
      </c>
      <c r="M114" s="70">
        <f t="shared" si="14"/>
        <v>29</v>
      </c>
      <c r="N114" s="70">
        <f t="shared" si="15"/>
        <v>5</v>
      </c>
      <c r="O114" s="70" t="s">
        <v>1386</v>
      </c>
    </row>
    <row r="115" spans="1:15" ht="20.100000000000001" customHeight="1" x14ac:dyDescent="0.2">
      <c r="A115" s="200">
        <f t="shared" si="16"/>
        <v>20</v>
      </c>
      <c r="B115" s="89" t="str">
        <f t="shared" si="11"/>
        <v xml:space="preserve"> SEÑALETICA</v>
      </c>
      <c r="C115" s="195">
        <f t="shared" si="12"/>
        <v>0</v>
      </c>
      <c r="D115" s="166"/>
      <c r="E115" s="264"/>
      <c r="F115" s="261"/>
      <c r="H115" s="262" t="s">
        <v>1283</v>
      </c>
      <c r="I115" s="263"/>
      <c r="L115" s="70">
        <f t="shared" si="13"/>
        <v>61</v>
      </c>
      <c r="M115" s="70">
        <f t="shared" si="14"/>
        <v>30</v>
      </c>
      <c r="N115" s="70">
        <f t="shared" si="15"/>
        <v>0</v>
      </c>
      <c r="O115" s="70">
        <v>20</v>
      </c>
    </row>
    <row r="116" spans="1:15" ht="20.100000000000001" customHeight="1" x14ac:dyDescent="0.2">
      <c r="A116" s="200" t="str">
        <f t="shared" si="16"/>
        <v>20.1</v>
      </c>
      <c r="B116" s="89" t="str">
        <f t="shared" si="11"/>
        <v>Señalización</v>
      </c>
      <c r="C116" s="195" t="str">
        <f t="shared" si="12"/>
        <v>gl</v>
      </c>
      <c r="D116" s="166"/>
      <c r="E116" s="264"/>
      <c r="F116" s="261"/>
      <c r="H116" s="262" t="s">
        <v>1284</v>
      </c>
      <c r="I116" s="263" t="s">
        <v>5</v>
      </c>
      <c r="L116" s="70">
        <f t="shared" si="13"/>
        <v>62</v>
      </c>
      <c r="M116" s="70">
        <f t="shared" si="14"/>
        <v>30</v>
      </c>
      <c r="N116" s="70">
        <f t="shared" si="15"/>
        <v>1</v>
      </c>
      <c r="O116" s="70" t="s">
        <v>1387</v>
      </c>
    </row>
    <row r="117" spans="1:15" ht="20.100000000000001" customHeight="1" x14ac:dyDescent="0.2">
      <c r="A117" s="200">
        <f t="shared" si="16"/>
        <v>21</v>
      </c>
      <c r="B117" s="89" t="str">
        <f t="shared" si="11"/>
        <v xml:space="preserve"> OBRAS EXTERIORES</v>
      </c>
      <c r="C117" s="195">
        <f t="shared" si="12"/>
        <v>0</v>
      </c>
      <c r="D117" s="166"/>
      <c r="E117" s="264"/>
      <c r="F117" s="261"/>
      <c r="H117" s="262" t="s">
        <v>1285</v>
      </c>
      <c r="I117" s="263"/>
      <c r="L117" s="70">
        <f t="shared" si="13"/>
        <v>62</v>
      </c>
      <c r="M117" s="70">
        <f t="shared" si="14"/>
        <v>31</v>
      </c>
      <c r="N117" s="70">
        <f t="shared" si="15"/>
        <v>0</v>
      </c>
      <c r="O117" s="70">
        <v>21</v>
      </c>
    </row>
    <row r="118" spans="1:15" ht="20.100000000000001" customHeight="1" x14ac:dyDescent="0.2">
      <c r="A118" s="200" t="str">
        <f t="shared" si="16"/>
        <v>21.1</v>
      </c>
      <c r="B118" s="89" t="str">
        <f t="shared" si="11"/>
        <v>Cercos</v>
      </c>
      <c r="C118" s="195" t="str">
        <f t="shared" si="12"/>
        <v>ml</v>
      </c>
      <c r="D118" s="166"/>
      <c r="E118" s="264"/>
      <c r="F118" s="261"/>
      <c r="H118" s="262" t="s">
        <v>1286</v>
      </c>
      <c r="I118" s="263" t="s">
        <v>724</v>
      </c>
      <c r="L118" s="70">
        <f t="shared" si="13"/>
        <v>63</v>
      </c>
      <c r="M118" s="70">
        <f t="shared" si="14"/>
        <v>31</v>
      </c>
      <c r="N118" s="70">
        <f t="shared" si="15"/>
        <v>1</v>
      </c>
      <c r="O118" s="70" t="s">
        <v>1388</v>
      </c>
    </row>
    <row r="119" spans="1:15" ht="20.100000000000001" customHeight="1" x14ac:dyDescent="0.2">
      <c r="A119" s="200" t="str">
        <f t="shared" si="16"/>
        <v>21.2</v>
      </c>
      <c r="B119" s="89" t="str">
        <f t="shared" si="11"/>
        <v>Equipamiento fijo</v>
      </c>
      <c r="C119" s="195">
        <f t="shared" si="12"/>
        <v>0</v>
      </c>
      <c r="D119" s="166"/>
      <c r="E119" s="264"/>
      <c r="F119" s="261"/>
      <c r="H119" s="262" t="s">
        <v>1287</v>
      </c>
      <c r="I119" s="263"/>
      <c r="L119" s="70">
        <f t="shared" si="13"/>
        <v>63</v>
      </c>
      <c r="M119" s="70">
        <f t="shared" si="14"/>
        <v>32</v>
      </c>
      <c r="N119" s="70">
        <f t="shared" si="15"/>
        <v>0</v>
      </c>
      <c r="O119" s="70" t="s">
        <v>1389</v>
      </c>
    </row>
    <row r="120" spans="1:15" ht="20.100000000000001" customHeight="1" x14ac:dyDescent="0.2">
      <c r="A120" s="200" t="str">
        <f t="shared" si="16"/>
        <v>21.2.1</v>
      </c>
      <c r="B120" s="89" t="str">
        <f t="shared" si="11"/>
        <v>Bancos</v>
      </c>
      <c r="C120" s="195" t="str">
        <f t="shared" si="12"/>
        <v>gl</v>
      </c>
      <c r="D120" s="166"/>
      <c r="E120" s="264"/>
      <c r="F120" s="261"/>
      <c r="H120" s="262" t="s">
        <v>1288</v>
      </c>
      <c r="I120" s="263" t="s">
        <v>5</v>
      </c>
      <c r="L120" s="70">
        <f t="shared" si="13"/>
        <v>64</v>
      </c>
      <c r="M120" s="70">
        <f t="shared" si="14"/>
        <v>32</v>
      </c>
      <c r="N120" s="70">
        <f t="shared" si="15"/>
        <v>1</v>
      </c>
      <c r="O120" s="70" t="s">
        <v>1390</v>
      </c>
    </row>
    <row r="121" spans="1:15" ht="20.100000000000001" customHeight="1" x14ac:dyDescent="0.2">
      <c r="A121" s="200" t="str">
        <f t="shared" si="16"/>
        <v>21.4</v>
      </c>
      <c r="B121" s="89" t="str">
        <f t="shared" ref="B121:B145" si="17">IFERROR(VLOOKUP(F121,Tabla_Items,2,FALSE),H121)</f>
        <v>Puentes, rampas, barandas y otros</v>
      </c>
      <c r="C121" s="195" t="str">
        <f t="shared" ref="C121:C145" si="18">IFERROR(VLOOKUP(F121,Tabla_Items,3,FALSE),I121)</f>
        <v>gl</v>
      </c>
      <c r="D121" s="166"/>
      <c r="E121" s="264"/>
      <c r="F121" s="261"/>
      <c r="H121" s="262" t="s">
        <v>1289</v>
      </c>
      <c r="I121" s="263" t="s">
        <v>5</v>
      </c>
      <c r="L121" s="70">
        <f t="shared" ref="L121:L145" si="19">IF(C121=0,L120,L120+1)</f>
        <v>65</v>
      </c>
      <c r="M121" s="70">
        <f t="shared" ref="M121:M145" si="20">IF(C121=0,M120+1,M120)</f>
        <v>32</v>
      </c>
      <c r="N121" s="70">
        <f t="shared" ref="N121:N145" si="21">IF(C121=0,0,N120+1)</f>
        <v>2</v>
      </c>
      <c r="O121" s="70" t="s">
        <v>1391</v>
      </c>
    </row>
    <row r="122" spans="1:15" ht="20.100000000000001" customHeight="1" x14ac:dyDescent="0.2">
      <c r="A122" s="200">
        <f t="shared" ref="A122:A145" si="22">O122</f>
        <v>23</v>
      </c>
      <c r="B122" s="89" t="str">
        <f t="shared" si="17"/>
        <v xml:space="preserve"> LIMPIEZA DE OBRA</v>
      </c>
      <c r="C122" s="195">
        <f t="shared" si="18"/>
        <v>0</v>
      </c>
      <c r="D122" s="166"/>
      <c r="E122" s="264"/>
      <c r="F122" s="261"/>
      <c r="H122" s="262" t="s">
        <v>1290</v>
      </c>
      <c r="I122" s="263"/>
      <c r="L122" s="70">
        <f t="shared" si="19"/>
        <v>65</v>
      </c>
      <c r="M122" s="70">
        <f t="shared" si="20"/>
        <v>33</v>
      </c>
      <c r="N122" s="70">
        <f t="shared" si="21"/>
        <v>0</v>
      </c>
      <c r="O122" s="70">
        <v>23</v>
      </c>
    </row>
    <row r="123" spans="1:15" ht="20.100000000000001" customHeight="1" x14ac:dyDescent="0.2">
      <c r="A123" s="200" t="str">
        <f t="shared" si="22"/>
        <v>23.1</v>
      </c>
      <c r="B123" s="89" t="str">
        <f t="shared" si="17"/>
        <v>Limpieza de obra periódica y final</v>
      </c>
      <c r="C123" s="195" t="str">
        <f t="shared" si="18"/>
        <v>gl</v>
      </c>
      <c r="D123" s="166"/>
      <c r="E123" s="264"/>
      <c r="F123" s="261"/>
      <c r="H123" s="262" t="s">
        <v>1291</v>
      </c>
      <c r="I123" s="263" t="s">
        <v>5</v>
      </c>
      <c r="L123" s="70">
        <f t="shared" si="19"/>
        <v>66</v>
      </c>
      <c r="M123" s="70">
        <f t="shared" si="20"/>
        <v>33</v>
      </c>
      <c r="N123" s="70">
        <f t="shared" si="21"/>
        <v>1</v>
      </c>
      <c r="O123" s="70" t="s">
        <v>1392</v>
      </c>
    </row>
    <row r="124" spans="1:15" ht="20.100000000000001" customHeight="1" x14ac:dyDescent="0.2">
      <c r="A124" s="200">
        <f t="shared" si="22"/>
        <v>24</v>
      </c>
      <c r="B124" s="89" t="str">
        <f t="shared" si="17"/>
        <v xml:space="preserve"> VARIOS</v>
      </c>
      <c r="C124" s="195">
        <f t="shared" si="18"/>
        <v>0</v>
      </c>
      <c r="D124" s="166"/>
      <c r="E124" s="264"/>
      <c r="F124" s="261"/>
      <c r="H124" s="262" t="s">
        <v>1292</v>
      </c>
      <c r="I124" s="263"/>
      <c r="L124" s="70">
        <f t="shared" si="19"/>
        <v>66</v>
      </c>
      <c r="M124" s="70">
        <f t="shared" si="20"/>
        <v>34</v>
      </c>
      <c r="N124" s="70">
        <f t="shared" si="21"/>
        <v>0</v>
      </c>
      <c r="O124" s="70">
        <v>24</v>
      </c>
    </row>
    <row r="125" spans="1:15" ht="20.100000000000001" customHeight="1" x14ac:dyDescent="0.2">
      <c r="A125" s="200" t="str">
        <f t="shared" si="22"/>
        <v>24.1</v>
      </c>
      <c r="B125" s="89" t="str">
        <f t="shared" si="17"/>
        <v>Fichas complementarias y otros</v>
      </c>
      <c r="C125" s="195" t="str">
        <f t="shared" si="18"/>
        <v>gl</v>
      </c>
      <c r="D125" s="166"/>
      <c r="E125" s="264"/>
      <c r="F125" s="261"/>
      <c r="H125" s="262" t="s">
        <v>1293</v>
      </c>
      <c r="I125" s="263" t="s">
        <v>5</v>
      </c>
      <c r="L125" s="70">
        <f t="shared" si="19"/>
        <v>67</v>
      </c>
      <c r="M125" s="70">
        <f t="shared" si="20"/>
        <v>34</v>
      </c>
      <c r="N125" s="70">
        <f t="shared" si="21"/>
        <v>1</v>
      </c>
      <c r="O125" s="70" t="s">
        <v>1393</v>
      </c>
    </row>
    <row r="126" spans="1:15" ht="20.100000000000001" customHeight="1" x14ac:dyDescent="0.2">
      <c r="A126" s="200" t="str">
        <f t="shared" si="22"/>
        <v>24.3</v>
      </c>
      <c r="B126" s="89" t="str">
        <f t="shared" si="17"/>
        <v>Pergolas s/ piso</v>
      </c>
      <c r="C126" s="195" t="str">
        <f t="shared" si="18"/>
        <v>m2</v>
      </c>
      <c r="D126" s="166"/>
      <c r="E126" s="264"/>
      <c r="F126" s="261"/>
      <c r="H126" s="262" t="s">
        <v>1294</v>
      </c>
      <c r="I126" s="263" t="s">
        <v>7</v>
      </c>
      <c r="L126" s="70">
        <f t="shared" si="19"/>
        <v>68</v>
      </c>
      <c r="M126" s="70">
        <f t="shared" si="20"/>
        <v>34</v>
      </c>
      <c r="N126" s="70">
        <f t="shared" si="21"/>
        <v>2</v>
      </c>
      <c r="O126" s="70" t="s">
        <v>1394</v>
      </c>
    </row>
    <row r="127" spans="1:15" ht="20.100000000000001" customHeight="1" x14ac:dyDescent="0.2">
      <c r="A127" s="200" t="str">
        <f t="shared" si="22"/>
        <v>24.4</v>
      </c>
      <c r="B127" s="89" t="str">
        <f t="shared" si="17"/>
        <v>Otros</v>
      </c>
      <c r="C127" s="195">
        <f t="shared" si="18"/>
        <v>0</v>
      </c>
      <c r="D127" s="166"/>
      <c r="E127" s="264"/>
      <c r="F127" s="261"/>
      <c r="H127" s="262" t="s">
        <v>1295</v>
      </c>
      <c r="I127" s="263"/>
      <c r="L127" s="70">
        <f t="shared" si="19"/>
        <v>68</v>
      </c>
      <c r="M127" s="70">
        <f t="shared" si="20"/>
        <v>35</v>
      </c>
      <c r="N127" s="70">
        <f t="shared" si="21"/>
        <v>0</v>
      </c>
      <c r="O127" s="70" t="s">
        <v>1395</v>
      </c>
    </row>
    <row r="128" spans="1:15" ht="20.100000000000001" customHeight="1" x14ac:dyDescent="0.2">
      <c r="A128" s="200" t="str">
        <f t="shared" si="22"/>
        <v>24.4.5</v>
      </c>
      <c r="B128" s="89" t="str">
        <f t="shared" si="17"/>
        <v>Ventiluz</v>
      </c>
      <c r="C128" s="195" t="str">
        <f t="shared" si="18"/>
        <v>gl</v>
      </c>
      <c r="D128" s="166"/>
      <c r="E128" s="264"/>
      <c r="F128" s="261"/>
      <c r="H128" s="262" t="s">
        <v>1296</v>
      </c>
      <c r="I128" s="263" t="s">
        <v>5</v>
      </c>
      <c r="L128" s="70">
        <f t="shared" si="19"/>
        <v>69</v>
      </c>
      <c r="M128" s="70">
        <f t="shared" si="20"/>
        <v>35</v>
      </c>
      <c r="N128" s="70">
        <f t="shared" si="21"/>
        <v>1</v>
      </c>
      <c r="O128" s="70" t="s">
        <v>1396</v>
      </c>
    </row>
    <row r="129" spans="1:15" ht="20.100000000000001" customHeight="1" x14ac:dyDescent="0.2">
      <c r="A129" s="200" t="str">
        <f t="shared" si="22"/>
        <v>24.4.6</v>
      </c>
      <c r="B129" s="89" t="str">
        <f t="shared" si="17"/>
        <v>Vegetación</v>
      </c>
      <c r="C129" s="195" t="str">
        <f t="shared" si="18"/>
        <v>gl</v>
      </c>
      <c r="D129" s="166"/>
      <c r="E129" s="264"/>
      <c r="F129" s="261"/>
      <c r="H129" s="262" t="s">
        <v>1297</v>
      </c>
      <c r="I129" s="263" t="s">
        <v>5</v>
      </c>
      <c r="L129" s="70">
        <f t="shared" si="19"/>
        <v>70</v>
      </c>
      <c r="M129" s="70">
        <f t="shared" si="20"/>
        <v>35</v>
      </c>
      <c r="N129" s="70">
        <f t="shared" si="21"/>
        <v>2</v>
      </c>
      <c r="O129" s="70" t="s">
        <v>1397</v>
      </c>
    </row>
    <row r="130" spans="1:15" ht="20.100000000000001" customHeight="1" x14ac:dyDescent="0.2">
      <c r="A130" s="200" t="str">
        <f t="shared" si="22"/>
        <v>24.4.7</v>
      </c>
      <c r="B130" s="89" t="str">
        <f t="shared" si="17"/>
        <v>Equipamiento de salitas de Nivel Inincial</v>
      </c>
      <c r="C130" s="195" t="str">
        <f t="shared" si="18"/>
        <v>gl</v>
      </c>
      <c r="D130" s="166"/>
      <c r="E130" s="264"/>
      <c r="F130" s="261"/>
      <c r="H130" s="262" t="s">
        <v>1298</v>
      </c>
      <c r="I130" s="263" t="s">
        <v>5</v>
      </c>
      <c r="L130" s="70">
        <f t="shared" si="19"/>
        <v>71</v>
      </c>
      <c r="M130" s="70">
        <f t="shared" si="20"/>
        <v>35</v>
      </c>
      <c r="N130" s="70">
        <f t="shared" si="21"/>
        <v>3</v>
      </c>
      <c r="O130" s="70" t="s">
        <v>1398</v>
      </c>
    </row>
    <row r="131" spans="1:15" ht="20.100000000000001" customHeight="1" x14ac:dyDescent="0.2">
      <c r="A131" s="200" t="str">
        <f t="shared" si="22"/>
        <v>24.5</v>
      </c>
      <c r="B131" s="89" t="str">
        <f t="shared" si="17"/>
        <v>Planos aprobados</v>
      </c>
      <c r="C131" s="195" t="str">
        <f t="shared" si="18"/>
        <v>gl</v>
      </c>
      <c r="D131" s="166"/>
      <c r="E131" s="264"/>
      <c r="F131" s="261"/>
      <c r="H131" s="262" t="s">
        <v>1299</v>
      </c>
      <c r="I131" s="263" t="s">
        <v>5</v>
      </c>
      <c r="L131" s="70">
        <f t="shared" si="19"/>
        <v>72</v>
      </c>
      <c r="M131" s="70">
        <f t="shared" si="20"/>
        <v>35</v>
      </c>
      <c r="N131" s="70">
        <f t="shared" si="21"/>
        <v>4</v>
      </c>
      <c r="O131" s="70" t="s">
        <v>1399</v>
      </c>
    </row>
    <row r="132" spans="1:15" ht="20.100000000000001" customHeight="1" x14ac:dyDescent="0.2">
      <c r="A132" s="200">
        <f t="shared" si="22"/>
        <v>25</v>
      </c>
      <c r="B132" s="89" t="str">
        <f t="shared" si="17"/>
        <v>REFACCIONES Y TERMINACIONES DE OBRA</v>
      </c>
      <c r="C132" s="195">
        <f t="shared" si="18"/>
        <v>0</v>
      </c>
      <c r="D132" s="166"/>
      <c r="E132" s="264"/>
      <c r="F132" s="261"/>
      <c r="H132" s="262" t="s">
        <v>1300</v>
      </c>
      <c r="I132" s="263"/>
      <c r="L132" s="70">
        <f t="shared" si="19"/>
        <v>72</v>
      </c>
      <c r="M132" s="70">
        <f t="shared" si="20"/>
        <v>36</v>
      </c>
      <c r="N132" s="70">
        <f t="shared" si="21"/>
        <v>0</v>
      </c>
      <c r="O132" s="70">
        <v>25</v>
      </c>
    </row>
    <row r="133" spans="1:15" ht="20.100000000000001" customHeight="1" x14ac:dyDescent="0.2">
      <c r="A133" s="200" t="str">
        <f t="shared" si="22"/>
        <v>25.1</v>
      </c>
      <c r="B133" s="89" t="str">
        <f t="shared" si="17"/>
        <v>Sala de Nivel Inicial Existente a refaccionar</v>
      </c>
      <c r="C133" s="195" t="str">
        <f t="shared" si="18"/>
        <v>gl</v>
      </c>
      <c r="D133" s="166"/>
      <c r="E133" s="264"/>
      <c r="F133" s="261"/>
      <c r="H133" s="262" t="s">
        <v>1301</v>
      </c>
      <c r="I133" s="263" t="s">
        <v>5</v>
      </c>
      <c r="L133" s="70">
        <f t="shared" si="19"/>
        <v>73</v>
      </c>
      <c r="M133" s="70">
        <f t="shared" si="20"/>
        <v>36</v>
      </c>
      <c r="N133" s="70">
        <f t="shared" si="21"/>
        <v>1</v>
      </c>
      <c r="O133" s="70" t="s">
        <v>1400</v>
      </c>
    </row>
    <row r="134" spans="1:15" ht="20.100000000000001" customHeight="1" x14ac:dyDescent="0.2">
      <c r="A134" s="200" t="str">
        <f t="shared" si="22"/>
        <v>25.2</v>
      </c>
      <c r="B134" s="89" t="str">
        <f t="shared" si="17"/>
        <v>Sanitario existente de nivel inicial a refaccionar</v>
      </c>
      <c r="C134" s="195" t="str">
        <f t="shared" si="18"/>
        <v>gl</v>
      </c>
      <c r="D134" s="166"/>
      <c r="E134" s="264"/>
      <c r="F134" s="261"/>
      <c r="H134" s="262" t="s">
        <v>1302</v>
      </c>
      <c r="I134" s="263" t="s">
        <v>5</v>
      </c>
      <c r="L134" s="70">
        <f t="shared" si="19"/>
        <v>74</v>
      </c>
      <c r="M134" s="70">
        <f t="shared" si="20"/>
        <v>36</v>
      </c>
      <c r="N134" s="70">
        <f t="shared" si="21"/>
        <v>2</v>
      </c>
      <c r="O134" s="70" t="s">
        <v>1401</v>
      </c>
    </row>
    <row r="135" spans="1:15" ht="20.100000000000001" customHeight="1" x14ac:dyDescent="0.2">
      <c r="A135" s="200" t="str">
        <f t="shared" si="22"/>
        <v>25.3</v>
      </c>
      <c r="B135" s="89" t="str">
        <f t="shared" si="17"/>
        <v>Circulación existente a refaccionar</v>
      </c>
      <c r="C135" s="195" t="str">
        <f t="shared" si="18"/>
        <v>gl</v>
      </c>
      <c r="D135" s="166"/>
      <c r="E135" s="264"/>
      <c r="F135" s="261"/>
      <c r="H135" s="262" t="s">
        <v>1303</v>
      </c>
      <c r="I135" s="263" t="s">
        <v>5</v>
      </c>
      <c r="L135" s="70">
        <f t="shared" si="19"/>
        <v>75</v>
      </c>
      <c r="M135" s="70">
        <f t="shared" si="20"/>
        <v>36</v>
      </c>
      <c r="N135" s="70">
        <f t="shared" si="21"/>
        <v>3</v>
      </c>
      <c r="O135" s="70" t="s">
        <v>1402</v>
      </c>
    </row>
    <row r="136" spans="1:15" ht="20.100000000000001" customHeight="1" x14ac:dyDescent="0.2">
      <c r="A136" s="200" t="str">
        <f t="shared" si="22"/>
        <v>25.4</v>
      </c>
      <c r="B136" s="89" t="str">
        <f t="shared" si="17"/>
        <v>Patio Cìvico existente a refaccionar</v>
      </c>
      <c r="C136" s="195" t="str">
        <f t="shared" si="18"/>
        <v>gl</v>
      </c>
      <c r="D136" s="166"/>
      <c r="E136" s="264"/>
      <c r="F136" s="261"/>
      <c r="H136" s="262" t="s">
        <v>1304</v>
      </c>
      <c r="I136" s="263" t="s">
        <v>5</v>
      </c>
      <c r="L136" s="70">
        <f t="shared" si="19"/>
        <v>76</v>
      </c>
      <c r="M136" s="70">
        <f t="shared" si="20"/>
        <v>36</v>
      </c>
      <c r="N136" s="70">
        <f t="shared" si="21"/>
        <v>4</v>
      </c>
      <c r="O136" s="70" t="s">
        <v>1403</v>
      </c>
    </row>
    <row r="137" spans="1:15" ht="20.100000000000001" customHeight="1" x14ac:dyDescent="0.2">
      <c r="A137" s="200" t="str">
        <f t="shared" si="22"/>
        <v>25.5</v>
      </c>
      <c r="B137" s="89" t="str">
        <f t="shared" si="17"/>
        <v>Patio de Juegos existente a refaccionar</v>
      </c>
      <c r="C137" s="195" t="str">
        <f t="shared" si="18"/>
        <v>gl</v>
      </c>
      <c r="D137" s="166"/>
      <c r="E137" s="264"/>
      <c r="F137" s="261"/>
      <c r="H137" s="262" t="s">
        <v>1305</v>
      </c>
      <c r="I137" s="263" t="s">
        <v>5</v>
      </c>
      <c r="L137" s="70">
        <f t="shared" si="19"/>
        <v>77</v>
      </c>
      <c r="M137" s="70">
        <f t="shared" si="20"/>
        <v>36</v>
      </c>
      <c r="N137" s="70">
        <f t="shared" si="21"/>
        <v>5</v>
      </c>
      <c r="O137" s="70" t="s">
        <v>1404</v>
      </c>
    </row>
    <row r="138" spans="1:15" ht="20.100000000000001" customHeight="1" x14ac:dyDescent="0.2">
      <c r="A138" s="200" t="str">
        <f t="shared" si="22"/>
        <v>25.6</v>
      </c>
      <c r="B138" s="89" t="str">
        <f t="shared" si="17"/>
        <v>Construcción existente a terminar</v>
      </c>
      <c r="C138" s="195" t="str">
        <f t="shared" si="18"/>
        <v>gl</v>
      </c>
      <c r="D138" s="166"/>
      <c r="E138" s="264"/>
      <c r="F138" s="261"/>
      <c r="H138" s="262" t="s">
        <v>1306</v>
      </c>
      <c r="I138" s="263" t="s">
        <v>5</v>
      </c>
      <c r="L138" s="70">
        <f t="shared" si="19"/>
        <v>78</v>
      </c>
      <c r="M138" s="70">
        <f t="shared" si="20"/>
        <v>36</v>
      </c>
      <c r="N138" s="70">
        <f t="shared" si="21"/>
        <v>6</v>
      </c>
      <c r="O138" s="70" t="s">
        <v>1405</v>
      </c>
    </row>
    <row r="139" spans="1:15" ht="20.100000000000001" customHeight="1" x14ac:dyDescent="0.2">
      <c r="A139" s="200" t="str">
        <f t="shared" si="22"/>
        <v>25.7</v>
      </c>
      <c r="B139" s="89" t="str">
        <f t="shared" si="17"/>
        <v>Galería existente a terminar</v>
      </c>
      <c r="C139" s="195" t="str">
        <f t="shared" si="18"/>
        <v>gl</v>
      </c>
      <c r="D139" s="166"/>
      <c r="E139" s="264"/>
      <c r="F139" s="261"/>
      <c r="H139" s="262" t="s">
        <v>1307</v>
      </c>
      <c r="I139" s="263" t="s">
        <v>5</v>
      </c>
      <c r="L139" s="70">
        <f t="shared" si="19"/>
        <v>79</v>
      </c>
      <c r="M139" s="70">
        <f t="shared" si="20"/>
        <v>36</v>
      </c>
      <c r="N139" s="70">
        <f t="shared" si="21"/>
        <v>7</v>
      </c>
      <c r="O139" s="70" t="s">
        <v>1406</v>
      </c>
    </row>
    <row r="140" spans="1:15" ht="20.100000000000001" customHeight="1" x14ac:dyDescent="0.2">
      <c r="A140" s="200" t="str">
        <f t="shared" si="22"/>
        <v>25.8</v>
      </c>
      <c r="B140" s="89" t="str">
        <f t="shared" si="17"/>
        <v>Consolidación de terraplen (talud)</v>
      </c>
      <c r="C140" s="195" t="str">
        <f t="shared" si="18"/>
        <v>m3</v>
      </c>
      <c r="D140" s="166"/>
      <c r="E140" s="264"/>
      <c r="F140" s="261"/>
      <c r="H140" s="262" t="s">
        <v>1308</v>
      </c>
      <c r="I140" s="263" t="s">
        <v>6</v>
      </c>
      <c r="L140" s="70">
        <f t="shared" si="19"/>
        <v>80</v>
      </c>
      <c r="M140" s="70">
        <f t="shared" si="20"/>
        <v>36</v>
      </c>
      <c r="N140" s="70">
        <f t="shared" si="21"/>
        <v>8</v>
      </c>
      <c r="O140" s="70" t="s">
        <v>1407</v>
      </c>
    </row>
    <row r="141" spans="1:15" ht="20.100000000000001" customHeight="1" x14ac:dyDescent="0.2">
      <c r="A141" s="200" t="str">
        <f t="shared" si="22"/>
        <v>25.9</v>
      </c>
      <c r="B141" s="89" t="str">
        <f t="shared" si="17"/>
        <v>Instalación eléctrica en el Edificio existente (Sector de Jinz)</v>
      </c>
      <c r="C141" s="195" t="str">
        <f t="shared" si="18"/>
        <v>gl</v>
      </c>
      <c r="D141" s="166"/>
      <c r="E141" s="264"/>
      <c r="F141" s="261"/>
      <c r="H141" s="262" t="s">
        <v>1309</v>
      </c>
      <c r="I141" s="263" t="s">
        <v>5</v>
      </c>
      <c r="L141" s="70">
        <f t="shared" si="19"/>
        <v>81</v>
      </c>
      <c r="M141" s="70">
        <f t="shared" si="20"/>
        <v>36</v>
      </c>
      <c r="N141" s="70">
        <f t="shared" si="21"/>
        <v>9</v>
      </c>
      <c r="O141" s="70" t="s">
        <v>1408</v>
      </c>
    </row>
    <row r="142" spans="1:15" ht="20.100000000000001" customHeight="1" x14ac:dyDescent="0.2">
      <c r="A142" s="200" t="str">
        <f t="shared" si="22"/>
        <v>25.10</v>
      </c>
      <c r="B142" s="89" t="str">
        <f t="shared" si="17"/>
        <v>Conexión de Instalación Sanitaria nueva a la instalación existente</v>
      </c>
      <c r="C142" s="195" t="str">
        <f t="shared" si="18"/>
        <v>gl</v>
      </c>
      <c r="D142" s="166"/>
      <c r="E142" s="264"/>
      <c r="F142" s="261"/>
      <c r="H142" s="262" t="s">
        <v>1310</v>
      </c>
      <c r="I142" s="263" t="s">
        <v>5</v>
      </c>
      <c r="L142" s="70">
        <f t="shared" si="19"/>
        <v>82</v>
      </c>
      <c r="M142" s="70">
        <f t="shared" si="20"/>
        <v>36</v>
      </c>
      <c r="N142" s="70">
        <f t="shared" si="21"/>
        <v>10</v>
      </c>
      <c r="O142" s="70" t="s">
        <v>1409</v>
      </c>
    </row>
    <row r="143" spans="1:15" ht="20.100000000000001" customHeight="1" x14ac:dyDescent="0.2">
      <c r="A143" s="200" t="str">
        <f t="shared" si="22"/>
        <v>25.11</v>
      </c>
      <c r="B143" s="89" t="str">
        <f t="shared" si="17"/>
        <v>Instalación de Gas en el Edificio existente (Sector de Jinz)</v>
      </c>
      <c r="C143" s="195" t="str">
        <f t="shared" si="18"/>
        <v>gl</v>
      </c>
      <c r="D143" s="166"/>
      <c r="E143" s="264"/>
      <c r="F143" s="261"/>
      <c r="H143" s="262" t="s">
        <v>1311</v>
      </c>
      <c r="I143" s="263" t="s">
        <v>5</v>
      </c>
      <c r="L143" s="70">
        <f t="shared" si="19"/>
        <v>83</v>
      </c>
      <c r="M143" s="70">
        <f t="shared" si="20"/>
        <v>36</v>
      </c>
      <c r="N143" s="70">
        <f t="shared" si="21"/>
        <v>11</v>
      </c>
      <c r="O143" s="70" t="s">
        <v>1410</v>
      </c>
    </row>
    <row r="144" spans="1:15" ht="20.100000000000001" customHeight="1" x14ac:dyDescent="0.2">
      <c r="A144" s="200" t="str">
        <f t="shared" si="22"/>
        <v>25.12</v>
      </c>
      <c r="B144" s="89" t="str">
        <f t="shared" si="17"/>
        <v>Instalación de Aire Acondicionado en el Edificio existente (Sector de Jinz)</v>
      </c>
      <c r="C144" s="195" t="str">
        <f t="shared" si="18"/>
        <v>gl</v>
      </c>
      <c r="D144" s="166"/>
      <c r="E144" s="264"/>
      <c r="F144" s="261"/>
      <c r="H144" s="262" t="s">
        <v>1312</v>
      </c>
      <c r="I144" s="263" t="s">
        <v>5</v>
      </c>
      <c r="L144" s="70">
        <f t="shared" si="19"/>
        <v>84</v>
      </c>
      <c r="M144" s="70">
        <f t="shared" si="20"/>
        <v>36</v>
      </c>
      <c r="N144" s="70">
        <f t="shared" si="21"/>
        <v>12</v>
      </c>
      <c r="O144" s="70" t="s">
        <v>1411</v>
      </c>
    </row>
    <row r="145" spans="1:15" ht="20.100000000000001" customHeight="1" x14ac:dyDescent="0.2">
      <c r="A145" s="200" t="str">
        <f t="shared" si="22"/>
        <v>25.13</v>
      </c>
      <c r="B145" s="89" t="str">
        <f t="shared" si="17"/>
        <v>Instalaciones de Seguridad en el Edificio existente (Sector de Jinz)</v>
      </c>
      <c r="C145" s="195" t="str">
        <f t="shared" si="18"/>
        <v>gl</v>
      </c>
      <c r="D145" s="166"/>
      <c r="E145" s="264"/>
      <c r="F145" s="261"/>
      <c r="H145" s="262" t="s">
        <v>1313</v>
      </c>
      <c r="I145" s="263" t="s">
        <v>5</v>
      </c>
      <c r="L145" s="70">
        <f t="shared" si="19"/>
        <v>85</v>
      </c>
      <c r="M145" s="70">
        <f t="shared" si="20"/>
        <v>36</v>
      </c>
      <c r="N145" s="70">
        <f t="shared" si="21"/>
        <v>13</v>
      </c>
      <c r="O145" s="70" t="s">
        <v>1412</v>
      </c>
    </row>
    <row r="146" spans="1:15" ht="20.100000000000001" customHeight="1" x14ac:dyDescent="0.2">
      <c r="I146" s="189"/>
    </row>
    <row r="147" spans="1:15" ht="20.100000000000001" customHeight="1" x14ac:dyDescent="0.2">
      <c r="I147" s="189"/>
    </row>
    <row r="148" spans="1:15" ht="20.100000000000001" customHeight="1" x14ac:dyDescent="0.2">
      <c r="I148" s="189"/>
    </row>
    <row r="149" spans="1:15" ht="20.100000000000001" customHeight="1" x14ac:dyDescent="0.2">
      <c r="I149" s="189"/>
    </row>
    <row r="150" spans="1:15" ht="20.100000000000001" customHeight="1" x14ac:dyDescent="0.2">
      <c r="I150" s="189"/>
    </row>
    <row r="151" spans="1:15" ht="20.100000000000001" customHeight="1" x14ac:dyDescent="0.2">
      <c r="I151" s="189"/>
    </row>
    <row r="152" spans="1:15" ht="20.100000000000001" customHeight="1" x14ac:dyDescent="0.2">
      <c r="I152" s="189"/>
    </row>
    <row r="153" spans="1:15" ht="20.100000000000001" customHeight="1" x14ac:dyDescent="0.2">
      <c r="I153" s="189"/>
    </row>
    <row r="154" spans="1:15" ht="20.100000000000001" customHeight="1" x14ac:dyDescent="0.2">
      <c r="I154" s="189"/>
    </row>
    <row r="155" spans="1:15" ht="20.100000000000001" customHeight="1" x14ac:dyDescent="0.2">
      <c r="I155" s="189"/>
    </row>
    <row r="156" spans="1:15" ht="20.100000000000001" customHeight="1" x14ac:dyDescent="0.2">
      <c r="I156" s="189"/>
    </row>
    <row r="157" spans="1:15" ht="20.100000000000001" customHeight="1" x14ac:dyDescent="0.2">
      <c r="I157" s="189"/>
    </row>
    <row r="158" spans="1:15" ht="20.100000000000001" customHeight="1" x14ac:dyDescent="0.2">
      <c r="I158" s="189"/>
    </row>
    <row r="159" spans="1:15" ht="20.100000000000001" customHeight="1" x14ac:dyDescent="0.2">
      <c r="I159" s="189"/>
    </row>
    <row r="160" spans="1:15" ht="20.100000000000001" customHeight="1" x14ac:dyDescent="0.2">
      <c r="I160" s="189"/>
    </row>
    <row r="161" spans="9:9" ht="20.100000000000001" customHeight="1" x14ac:dyDescent="0.2">
      <c r="I161" s="189"/>
    </row>
    <row r="162" spans="9:9" ht="20.100000000000001" customHeight="1" x14ac:dyDescent="0.2">
      <c r="I162" s="189"/>
    </row>
    <row r="163" spans="9:9" ht="20.100000000000001" customHeight="1" x14ac:dyDescent="0.2">
      <c r="I163" s="189"/>
    </row>
    <row r="164" spans="9:9" ht="20.100000000000001" customHeight="1" x14ac:dyDescent="0.2">
      <c r="I164" s="189"/>
    </row>
    <row r="165" spans="9:9" ht="20.100000000000001" customHeight="1" x14ac:dyDescent="0.2">
      <c r="I165" s="189"/>
    </row>
    <row r="166" spans="9:9" ht="20.100000000000001" customHeight="1" x14ac:dyDescent="0.2">
      <c r="I166" s="189"/>
    </row>
    <row r="167" spans="9:9" ht="20.100000000000001" customHeight="1" x14ac:dyDescent="0.2">
      <c r="I167" s="189"/>
    </row>
    <row r="168" spans="9:9" ht="20.100000000000001" customHeight="1" x14ac:dyDescent="0.2">
      <c r="I168" s="189"/>
    </row>
    <row r="169" spans="9:9" ht="20.100000000000001" customHeight="1" x14ac:dyDescent="0.2">
      <c r="I169" s="189"/>
    </row>
    <row r="170" spans="9:9" ht="20.100000000000001" customHeight="1" x14ac:dyDescent="0.2">
      <c r="I170" s="189"/>
    </row>
    <row r="171" spans="9:9" ht="20.100000000000001" customHeight="1" x14ac:dyDescent="0.2">
      <c r="I171" s="189"/>
    </row>
    <row r="172" spans="9:9" ht="20.100000000000001" customHeight="1" x14ac:dyDescent="0.2">
      <c r="I172" s="189"/>
    </row>
    <row r="173" spans="9:9" ht="20.100000000000001" customHeight="1" x14ac:dyDescent="0.2">
      <c r="I173" s="189"/>
    </row>
    <row r="174" spans="9:9" ht="20.100000000000001" customHeight="1" x14ac:dyDescent="0.2">
      <c r="I174" s="189"/>
    </row>
    <row r="175" spans="9:9" ht="20.100000000000001" customHeight="1" x14ac:dyDescent="0.2">
      <c r="I175" s="189"/>
    </row>
    <row r="176" spans="9:9" ht="20.100000000000001" customHeight="1" x14ac:dyDescent="0.2">
      <c r="I176" s="189"/>
    </row>
    <row r="177" spans="9:9" ht="20.100000000000001" customHeight="1" x14ac:dyDescent="0.2">
      <c r="I177" s="189"/>
    </row>
    <row r="178" spans="9:9" ht="20.100000000000001" customHeight="1" x14ac:dyDescent="0.2">
      <c r="I178" s="189"/>
    </row>
    <row r="179" spans="9:9" ht="20.100000000000001" customHeight="1" x14ac:dyDescent="0.2">
      <c r="I179" s="189"/>
    </row>
    <row r="180" spans="9:9" ht="20.100000000000001" customHeight="1" x14ac:dyDescent="0.2">
      <c r="I180" s="189"/>
    </row>
    <row r="181" spans="9:9" ht="20.100000000000001" customHeight="1" x14ac:dyDescent="0.2">
      <c r="I181" s="189"/>
    </row>
    <row r="182" spans="9:9" ht="20.100000000000001" customHeight="1" x14ac:dyDescent="0.2">
      <c r="I182" s="189"/>
    </row>
    <row r="183" spans="9:9" ht="20.100000000000001" customHeight="1" x14ac:dyDescent="0.2">
      <c r="I183" s="189"/>
    </row>
    <row r="184" spans="9:9" ht="20.100000000000001" customHeight="1" x14ac:dyDescent="0.2">
      <c r="I184" s="189"/>
    </row>
    <row r="185" spans="9:9" ht="20.100000000000001" customHeight="1" x14ac:dyDescent="0.2">
      <c r="I185" s="189"/>
    </row>
    <row r="186" spans="9:9" ht="20.100000000000001" customHeight="1" x14ac:dyDescent="0.2">
      <c r="I186" s="189"/>
    </row>
    <row r="187" spans="9:9" ht="20.100000000000001" customHeight="1" x14ac:dyDescent="0.2">
      <c r="I187" s="189"/>
    </row>
    <row r="188" spans="9:9" ht="20.100000000000001" customHeight="1" x14ac:dyDescent="0.2">
      <c r="I188" s="189"/>
    </row>
    <row r="189" spans="9:9" ht="20.100000000000001" customHeight="1" x14ac:dyDescent="0.2">
      <c r="I189" s="189"/>
    </row>
    <row r="190" spans="9:9" ht="20.100000000000001" customHeight="1" x14ac:dyDescent="0.2">
      <c r="I190" s="189"/>
    </row>
    <row r="191" spans="9:9" ht="20.100000000000001" customHeight="1" x14ac:dyDescent="0.2">
      <c r="I191" s="189"/>
    </row>
    <row r="192" spans="9:9" ht="20.100000000000001" customHeight="1" x14ac:dyDescent="0.2">
      <c r="I192" s="189"/>
    </row>
    <row r="193" spans="9:9" ht="20.100000000000001" customHeight="1" x14ac:dyDescent="0.2">
      <c r="I193" s="189"/>
    </row>
    <row r="194" spans="9:9" ht="20.100000000000001" customHeight="1" x14ac:dyDescent="0.2">
      <c r="I194" s="189"/>
    </row>
    <row r="195" spans="9:9" ht="20.100000000000001" customHeight="1" x14ac:dyDescent="0.2">
      <c r="I195" s="189"/>
    </row>
    <row r="196" spans="9:9" ht="20.100000000000001" customHeight="1" x14ac:dyDescent="0.2">
      <c r="I196" s="189"/>
    </row>
    <row r="197" spans="9:9" ht="20.100000000000001" customHeight="1" x14ac:dyDescent="0.2">
      <c r="I197" s="189"/>
    </row>
    <row r="198" spans="9:9" ht="20.100000000000001" customHeight="1" x14ac:dyDescent="0.2">
      <c r="I198" s="189"/>
    </row>
    <row r="199" spans="9:9" ht="20.100000000000001" customHeight="1" x14ac:dyDescent="0.2">
      <c r="I199" s="189"/>
    </row>
    <row r="200" spans="9:9" ht="20.100000000000001" customHeight="1" x14ac:dyDescent="0.2">
      <c r="I200" s="189"/>
    </row>
    <row r="201" spans="9:9" ht="20.100000000000001" customHeight="1" x14ac:dyDescent="0.2">
      <c r="I201" s="189"/>
    </row>
    <row r="202" spans="9:9" ht="20.100000000000001" customHeight="1" x14ac:dyDescent="0.2">
      <c r="I202" s="189"/>
    </row>
    <row r="203" spans="9:9" ht="20.100000000000001" customHeight="1" x14ac:dyDescent="0.2">
      <c r="I203" s="189"/>
    </row>
    <row r="204" spans="9:9" ht="20.100000000000001" customHeight="1" x14ac:dyDescent="0.2">
      <c r="I204" s="189"/>
    </row>
    <row r="205" spans="9:9" ht="20.100000000000001" customHeight="1" x14ac:dyDescent="0.2">
      <c r="I205" s="189"/>
    </row>
    <row r="206" spans="9:9" ht="20.100000000000001" customHeight="1" x14ac:dyDescent="0.2">
      <c r="I206" s="189"/>
    </row>
    <row r="207" spans="9:9" ht="20.100000000000001" customHeight="1" x14ac:dyDescent="0.2">
      <c r="I207" s="189"/>
    </row>
    <row r="208" spans="9:9" ht="20.100000000000001" customHeight="1" x14ac:dyDescent="0.2">
      <c r="I208" s="189"/>
    </row>
    <row r="209" spans="9:9" ht="20.100000000000001" customHeight="1" x14ac:dyDescent="0.2">
      <c r="I209" s="189"/>
    </row>
    <row r="210" spans="9:9" ht="20.100000000000001" customHeight="1" x14ac:dyDescent="0.2">
      <c r="I210" s="189"/>
    </row>
    <row r="211" spans="9:9" ht="20.100000000000001" customHeight="1" x14ac:dyDescent="0.2">
      <c r="I211" s="189"/>
    </row>
    <row r="212" spans="9:9" ht="20.100000000000001" customHeight="1" x14ac:dyDescent="0.2">
      <c r="I212" s="189"/>
    </row>
    <row r="213" spans="9:9" ht="20.100000000000001" customHeight="1" x14ac:dyDescent="0.2">
      <c r="I213" s="189"/>
    </row>
    <row r="214" spans="9:9" ht="20.100000000000001" customHeight="1" x14ac:dyDescent="0.2">
      <c r="I214" s="189"/>
    </row>
    <row r="215" spans="9:9" ht="20.100000000000001" customHeight="1" x14ac:dyDescent="0.2">
      <c r="I215" s="189"/>
    </row>
    <row r="216" spans="9:9" ht="20.100000000000001" customHeight="1" x14ac:dyDescent="0.2">
      <c r="I216" s="189"/>
    </row>
    <row r="217" spans="9:9" ht="20.100000000000001" customHeight="1" x14ac:dyDescent="0.2">
      <c r="I217" s="189"/>
    </row>
    <row r="218" spans="9:9" ht="20.100000000000001" customHeight="1" x14ac:dyDescent="0.2">
      <c r="I218" s="189"/>
    </row>
    <row r="219" spans="9:9" ht="20.100000000000001" customHeight="1" x14ac:dyDescent="0.2">
      <c r="I219" s="189"/>
    </row>
    <row r="220" spans="9:9" ht="20.100000000000001" customHeight="1" x14ac:dyDescent="0.2">
      <c r="I220" s="189"/>
    </row>
    <row r="221" spans="9:9" ht="20.100000000000001" customHeight="1" x14ac:dyDescent="0.2">
      <c r="I221" s="189"/>
    </row>
    <row r="222" spans="9:9" ht="20.100000000000001" customHeight="1" x14ac:dyDescent="0.2">
      <c r="I222" s="189"/>
    </row>
    <row r="223" spans="9:9" ht="20.100000000000001" customHeight="1" x14ac:dyDescent="0.2">
      <c r="I223" s="189"/>
    </row>
    <row r="224" spans="9:9" ht="20.100000000000001" customHeight="1" x14ac:dyDescent="0.2">
      <c r="I224" s="189"/>
    </row>
    <row r="225" spans="2:9" ht="20.100000000000001" customHeight="1" x14ac:dyDescent="0.2">
      <c r="I225" s="189"/>
    </row>
    <row r="226" spans="2:9" ht="20.100000000000001" customHeight="1" x14ac:dyDescent="0.2">
      <c r="I226" s="189"/>
    </row>
    <row r="227" spans="2:9" ht="20.100000000000001" customHeight="1" x14ac:dyDescent="0.2">
      <c r="I227" s="189"/>
    </row>
    <row r="228" spans="2:9" ht="20.100000000000001" customHeight="1" x14ac:dyDescent="0.2">
      <c r="I228" s="189"/>
    </row>
    <row r="229" spans="2:9" ht="20.100000000000001" customHeight="1" x14ac:dyDescent="0.2">
      <c r="I229" s="189"/>
    </row>
    <row r="230" spans="2:9" ht="20.100000000000001" customHeight="1" x14ac:dyDescent="0.2">
      <c r="I230" s="189"/>
    </row>
    <row r="231" spans="2:9" ht="20.100000000000001" customHeight="1" x14ac:dyDescent="0.2">
      <c r="I231" s="189"/>
    </row>
    <row r="232" spans="2:9" ht="20.100000000000001" customHeight="1" x14ac:dyDescent="0.2">
      <c r="I232" s="189"/>
    </row>
    <row r="233" spans="2:9" ht="20.100000000000001" customHeight="1" x14ac:dyDescent="0.2">
      <c r="I233" s="189"/>
    </row>
    <row r="234" spans="2:9" ht="20.100000000000001" customHeight="1" x14ac:dyDescent="0.2">
      <c r="I234" s="189"/>
    </row>
    <row r="235" spans="2:9" ht="20.100000000000001" customHeight="1" x14ac:dyDescent="0.2">
      <c r="I235" s="189"/>
    </row>
    <row r="236" spans="2:9" ht="20.100000000000001" customHeight="1" x14ac:dyDescent="0.2">
      <c r="I236" s="189"/>
    </row>
    <row r="237" spans="2:9" ht="20.100000000000001" customHeight="1" x14ac:dyDescent="0.2">
      <c r="I237" s="189"/>
    </row>
    <row r="238" spans="2:9" ht="20.100000000000001" customHeight="1" x14ac:dyDescent="0.2">
      <c r="I238" s="189"/>
    </row>
    <row r="239" spans="2:9" ht="20.100000000000001" customHeight="1" x14ac:dyDescent="0.2">
      <c r="I239" s="189"/>
    </row>
    <row r="240" spans="2:9" ht="20.100000000000001" customHeight="1" x14ac:dyDescent="0.2">
      <c r="B240" s="91">
        <v>4</v>
      </c>
      <c r="I240" s="189"/>
    </row>
    <row r="241" spans="9:9" ht="20.100000000000001" customHeight="1" x14ac:dyDescent="0.2">
      <c r="I241" s="189"/>
    </row>
    <row r="242" spans="9:9" ht="20.100000000000001" customHeight="1" x14ac:dyDescent="0.2">
      <c r="I242" s="189"/>
    </row>
    <row r="243" spans="9:9" ht="20.100000000000001" customHeight="1" x14ac:dyDescent="0.2">
      <c r="I243" s="189"/>
    </row>
    <row r="244" spans="9:9" ht="20.100000000000001" customHeight="1" x14ac:dyDescent="0.2">
      <c r="I244" s="189"/>
    </row>
    <row r="245" spans="9:9" ht="20.100000000000001" customHeight="1" x14ac:dyDescent="0.2">
      <c r="I245" s="189"/>
    </row>
    <row r="246" spans="9:9" ht="20.100000000000001" customHeight="1" x14ac:dyDescent="0.2">
      <c r="I246" s="189"/>
    </row>
    <row r="247" spans="9:9" ht="20.100000000000001" customHeight="1" x14ac:dyDescent="0.2">
      <c r="I247" s="189"/>
    </row>
    <row r="248" spans="9:9" ht="20.100000000000001" customHeight="1" x14ac:dyDescent="0.2">
      <c r="I248" s="189"/>
    </row>
    <row r="249" spans="9:9" ht="20.100000000000001" customHeight="1" x14ac:dyDescent="0.2">
      <c r="I249" s="189"/>
    </row>
    <row r="250" spans="9:9" ht="20.100000000000001" customHeight="1" x14ac:dyDescent="0.2">
      <c r="I250" s="189"/>
    </row>
    <row r="251" spans="9:9" ht="20.100000000000001" customHeight="1" x14ac:dyDescent="0.2">
      <c r="I251" s="189"/>
    </row>
    <row r="252" spans="9:9" ht="20.100000000000001" customHeight="1" x14ac:dyDescent="0.2">
      <c r="I252" s="189"/>
    </row>
    <row r="253" spans="9:9" ht="20.100000000000001" customHeight="1" x14ac:dyDescent="0.2">
      <c r="I253" s="189"/>
    </row>
    <row r="254" spans="9:9" ht="20.100000000000001" customHeight="1" x14ac:dyDescent="0.2">
      <c r="I254" s="189"/>
    </row>
    <row r="255" spans="9:9" ht="20.100000000000001" customHeight="1" x14ac:dyDescent="0.2">
      <c r="I255" s="189"/>
    </row>
    <row r="256" spans="9:9" ht="20.100000000000001" customHeight="1" x14ac:dyDescent="0.2">
      <c r="I256" s="189"/>
    </row>
    <row r="257" spans="9:9" ht="20.100000000000001" customHeight="1" x14ac:dyDescent="0.2">
      <c r="I257" s="189"/>
    </row>
    <row r="258" spans="9:9" ht="20.100000000000001" customHeight="1" x14ac:dyDescent="0.2">
      <c r="I258" s="189"/>
    </row>
    <row r="259" spans="9:9" ht="20.100000000000001" customHeight="1" x14ac:dyDescent="0.2">
      <c r="I259" s="189"/>
    </row>
    <row r="260" spans="9:9" ht="20.100000000000001" customHeight="1" x14ac:dyDescent="0.2">
      <c r="I260" s="189"/>
    </row>
    <row r="261" spans="9:9" ht="20.100000000000001" customHeight="1" x14ac:dyDescent="0.2">
      <c r="I261" s="189"/>
    </row>
    <row r="262" spans="9:9" ht="20.100000000000001" customHeight="1" x14ac:dyDescent="0.2">
      <c r="I262" s="189"/>
    </row>
    <row r="263" spans="9:9" ht="20.100000000000001" customHeight="1" x14ac:dyDescent="0.2">
      <c r="I263" s="189"/>
    </row>
    <row r="264" spans="9:9" ht="20.100000000000001" customHeight="1" x14ac:dyDescent="0.2">
      <c r="I264" s="189"/>
    </row>
    <row r="265" spans="9:9" ht="20.100000000000001" customHeight="1" x14ac:dyDescent="0.2">
      <c r="I265" s="189"/>
    </row>
    <row r="266" spans="9:9" ht="20.100000000000001" customHeight="1" x14ac:dyDescent="0.2">
      <c r="I266" s="189"/>
    </row>
    <row r="267" spans="9:9" ht="20.100000000000001" customHeight="1" x14ac:dyDescent="0.2">
      <c r="I267" s="189"/>
    </row>
    <row r="268" spans="9:9" ht="20.100000000000001" customHeight="1" x14ac:dyDescent="0.2">
      <c r="I268" s="189"/>
    </row>
    <row r="269" spans="9:9" ht="20.100000000000001" customHeight="1" x14ac:dyDescent="0.2">
      <c r="I269" s="189"/>
    </row>
    <row r="270" spans="9:9" ht="20.100000000000001" customHeight="1" x14ac:dyDescent="0.2">
      <c r="I270" s="189"/>
    </row>
    <row r="271" spans="9:9" ht="20.100000000000001" customHeight="1" x14ac:dyDescent="0.2">
      <c r="I271" s="189"/>
    </row>
    <row r="272" spans="9:9" ht="20.100000000000001" customHeight="1" x14ac:dyDescent="0.2">
      <c r="I272" s="189"/>
    </row>
    <row r="273" spans="9:9" ht="20.100000000000001" customHeight="1" x14ac:dyDescent="0.2">
      <c r="I273" s="189"/>
    </row>
    <row r="274" spans="9:9" ht="20.100000000000001" customHeight="1" x14ac:dyDescent="0.2">
      <c r="I274" s="189"/>
    </row>
    <row r="275" spans="9:9" ht="20.100000000000001" customHeight="1" x14ac:dyDescent="0.2">
      <c r="I275" s="189"/>
    </row>
    <row r="276" spans="9:9" ht="20.100000000000001" customHeight="1" x14ac:dyDescent="0.2">
      <c r="I276" s="189"/>
    </row>
    <row r="277" spans="9:9" ht="20.100000000000001" customHeight="1" x14ac:dyDescent="0.2">
      <c r="I277" s="189"/>
    </row>
    <row r="278" spans="9:9" ht="20.100000000000001" customHeight="1" x14ac:dyDescent="0.2">
      <c r="I278" s="189"/>
    </row>
    <row r="279" spans="9:9" ht="20.100000000000001" customHeight="1" x14ac:dyDescent="0.2">
      <c r="I279" s="189"/>
    </row>
    <row r="280" spans="9:9" ht="20.100000000000001" customHeight="1" x14ac:dyDescent="0.2">
      <c r="I280" s="189"/>
    </row>
    <row r="281" spans="9:9" ht="20.100000000000001" customHeight="1" x14ac:dyDescent="0.2">
      <c r="I281" s="189"/>
    </row>
    <row r="282" spans="9:9" ht="20.100000000000001" customHeight="1" x14ac:dyDescent="0.2">
      <c r="I282" s="189"/>
    </row>
    <row r="283" spans="9:9" ht="20.100000000000001" customHeight="1" x14ac:dyDescent="0.2">
      <c r="I283" s="189"/>
    </row>
    <row r="284" spans="9:9" ht="20.100000000000001" customHeight="1" x14ac:dyDescent="0.2">
      <c r="I284" s="189"/>
    </row>
    <row r="285" spans="9:9" ht="20.100000000000001" customHeight="1" x14ac:dyDescent="0.2">
      <c r="I285" s="189"/>
    </row>
    <row r="286" spans="9:9" ht="20.100000000000001" customHeight="1" x14ac:dyDescent="0.2">
      <c r="I286" s="189"/>
    </row>
    <row r="287" spans="9:9" ht="20.100000000000001" customHeight="1" x14ac:dyDescent="0.2">
      <c r="I287" s="189"/>
    </row>
    <row r="288" spans="9:9" ht="20.100000000000001" customHeight="1" x14ac:dyDescent="0.2">
      <c r="I288" s="189"/>
    </row>
    <row r="289" spans="2:9" ht="20.100000000000001" customHeight="1" x14ac:dyDescent="0.2">
      <c r="I289" s="189"/>
    </row>
    <row r="290" spans="2:9" ht="20.100000000000001" customHeight="1" x14ac:dyDescent="0.2">
      <c r="B290" s="91">
        <v>4</v>
      </c>
      <c r="I290" s="189"/>
    </row>
    <row r="291" spans="2:9" ht="20.100000000000001" customHeight="1" x14ac:dyDescent="0.2">
      <c r="I291" s="189"/>
    </row>
    <row r="292" spans="2:9" ht="20.100000000000001" customHeight="1" x14ac:dyDescent="0.2">
      <c r="I292" s="189"/>
    </row>
    <row r="293" spans="2:9" ht="20.100000000000001" customHeight="1" x14ac:dyDescent="0.2">
      <c r="I293" s="189"/>
    </row>
    <row r="294" spans="2:9" ht="20.100000000000001" customHeight="1" x14ac:dyDescent="0.2">
      <c r="I294" s="189"/>
    </row>
    <row r="295" spans="2:9" ht="20.100000000000001" customHeight="1" x14ac:dyDescent="0.2">
      <c r="I295" s="189"/>
    </row>
    <row r="296" spans="2:9" ht="20.100000000000001" customHeight="1" x14ac:dyDescent="0.2">
      <c r="I296" s="189"/>
    </row>
    <row r="297" spans="2:9" ht="20.100000000000001" customHeight="1" x14ac:dyDescent="0.2">
      <c r="I297" s="189"/>
    </row>
    <row r="298" spans="2:9" ht="20.100000000000001" customHeight="1" x14ac:dyDescent="0.2">
      <c r="I298" s="189"/>
    </row>
    <row r="299" spans="2:9" ht="20.100000000000001" customHeight="1" x14ac:dyDescent="0.2">
      <c r="I299" s="189"/>
    </row>
    <row r="300" spans="2:9" ht="20.100000000000001" customHeight="1" x14ac:dyDescent="0.2">
      <c r="I300" s="189"/>
    </row>
    <row r="301" spans="2:9" ht="20.100000000000001" customHeight="1" x14ac:dyDescent="0.2">
      <c r="I301" s="189"/>
    </row>
    <row r="302" spans="2:9" ht="20.100000000000001" customHeight="1" x14ac:dyDescent="0.2">
      <c r="I302" s="189"/>
    </row>
    <row r="303" spans="2:9" ht="20.100000000000001" customHeight="1" x14ac:dyDescent="0.2">
      <c r="I303" s="189"/>
    </row>
    <row r="304" spans="2:9" ht="20.100000000000001" customHeight="1" x14ac:dyDescent="0.2">
      <c r="I304" s="189"/>
    </row>
    <row r="305" spans="9:9" ht="20.100000000000001" customHeight="1" x14ac:dyDescent="0.2">
      <c r="I305" s="189"/>
    </row>
    <row r="306" spans="9:9" ht="20.100000000000001" customHeight="1" x14ac:dyDescent="0.2">
      <c r="I306" s="189"/>
    </row>
    <row r="307" spans="9:9" ht="20.100000000000001" customHeight="1" x14ac:dyDescent="0.2">
      <c r="I307" s="189"/>
    </row>
    <row r="308" spans="9:9" ht="20.100000000000001" customHeight="1" x14ac:dyDescent="0.2">
      <c r="I308" s="189"/>
    </row>
    <row r="309" spans="9:9" ht="20.100000000000001" customHeight="1" x14ac:dyDescent="0.2">
      <c r="I309" s="189"/>
    </row>
    <row r="310" spans="9:9" ht="20.100000000000001" customHeight="1" x14ac:dyDescent="0.2">
      <c r="I310" s="189"/>
    </row>
    <row r="311" spans="9:9" ht="20.100000000000001" customHeight="1" x14ac:dyDescent="0.2">
      <c r="I311" s="189"/>
    </row>
    <row r="312" spans="9:9" ht="20.100000000000001" customHeight="1" x14ac:dyDescent="0.2">
      <c r="I312" s="189"/>
    </row>
    <row r="313" spans="9:9" ht="20.100000000000001" customHeight="1" x14ac:dyDescent="0.2">
      <c r="I313" s="189"/>
    </row>
    <row r="314" spans="9:9" ht="20.100000000000001" customHeight="1" x14ac:dyDescent="0.2">
      <c r="I314" s="189"/>
    </row>
    <row r="315" spans="9:9" ht="20.100000000000001" customHeight="1" x14ac:dyDescent="0.2">
      <c r="I315" s="189"/>
    </row>
    <row r="316" spans="9:9" ht="20.100000000000001" customHeight="1" x14ac:dyDescent="0.2">
      <c r="I316" s="189"/>
    </row>
    <row r="317" spans="9:9" ht="20.100000000000001" customHeight="1" x14ac:dyDescent="0.2">
      <c r="I317" s="189"/>
    </row>
    <row r="318" spans="9:9" ht="20.100000000000001" customHeight="1" x14ac:dyDescent="0.2">
      <c r="I318" s="189"/>
    </row>
    <row r="319" spans="9:9" ht="20.100000000000001" customHeight="1" x14ac:dyDescent="0.2">
      <c r="I319" s="189"/>
    </row>
    <row r="320" spans="9:9" ht="20.100000000000001" customHeight="1" x14ac:dyDescent="0.2">
      <c r="I320" s="189"/>
    </row>
    <row r="321" spans="9:9" ht="20.100000000000001" customHeight="1" x14ac:dyDescent="0.2">
      <c r="I321" s="189"/>
    </row>
    <row r="322" spans="9:9" ht="20.100000000000001" customHeight="1" x14ac:dyDescent="0.2">
      <c r="I322" s="189"/>
    </row>
    <row r="323" spans="9:9" ht="20.100000000000001" customHeight="1" x14ac:dyDescent="0.2">
      <c r="I323" s="189"/>
    </row>
    <row r="324" spans="9:9" ht="20.100000000000001" customHeight="1" x14ac:dyDescent="0.2">
      <c r="I324" s="189"/>
    </row>
    <row r="325" spans="9:9" ht="20.100000000000001" customHeight="1" x14ac:dyDescent="0.2">
      <c r="I325" s="189"/>
    </row>
    <row r="326" spans="9:9" ht="20.100000000000001" customHeight="1" x14ac:dyDescent="0.2">
      <c r="I326" s="189"/>
    </row>
    <row r="327" spans="9:9" ht="20.100000000000001" customHeight="1" x14ac:dyDescent="0.2">
      <c r="I327" s="189"/>
    </row>
    <row r="328" spans="9:9" ht="20.100000000000001" customHeight="1" x14ac:dyDescent="0.2">
      <c r="I328" s="189"/>
    </row>
    <row r="329" spans="9:9" ht="20.100000000000001" customHeight="1" x14ac:dyDescent="0.2">
      <c r="I329" s="189"/>
    </row>
    <row r="330" spans="9:9" ht="20.100000000000001" customHeight="1" x14ac:dyDescent="0.2">
      <c r="I330" s="189"/>
    </row>
    <row r="331" spans="9:9" ht="20.100000000000001" customHeight="1" x14ac:dyDescent="0.2">
      <c r="I331" s="189"/>
    </row>
    <row r="332" spans="9:9" ht="20.100000000000001" customHeight="1" x14ac:dyDescent="0.2">
      <c r="I332" s="189"/>
    </row>
    <row r="333" spans="9:9" ht="20.100000000000001" customHeight="1" x14ac:dyDescent="0.2">
      <c r="I333" s="189"/>
    </row>
    <row r="334" spans="9:9" ht="20.100000000000001" customHeight="1" x14ac:dyDescent="0.2">
      <c r="I334" s="189"/>
    </row>
    <row r="335" spans="9:9" ht="20.100000000000001" customHeight="1" x14ac:dyDescent="0.2">
      <c r="I335" s="189"/>
    </row>
    <row r="336" spans="9:9" ht="20.100000000000001" customHeight="1" x14ac:dyDescent="0.2">
      <c r="I336" s="189"/>
    </row>
    <row r="337" spans="2:9" ht="20.100000000000001" customHeight="1" x14ac:dyDescent="0.2">
      <c r="I337" s="189"/>
    </row>
    <row r="338" spans="2:9" ht="20.100000000000001" customHeight="1" x14ac:dyDescent="0.2">
      <c r="I338" s="189"/>
    </row>
    <row r="339" spans="2:9" ht="20.100000000000001" customHeight="1" x14ac:dyDescent="0.2">
      <c r="I339" s="189"/>
    </row>
    <row r="340" spans="2:9" ht="20.100000000000001" customHeight="1" x14ac:dyDescent="0.2">
      <c r="B340" s="91">
        <v>4</v>
      </c>
      <c r="I340" s="189"/>
    </row>
    <row r="341" spans="2:9" ht="20.100000000000001" customHeight="1" x14ac:dyDescent="0.2">
      <c r="I341" s="189"/>
    </row>
    <row r="342" spans="2:9" ht="20.100000000000001" customHeight="1" x14ac:dyDescent="0.2">
      <c r="I342" s="189"/>
    </row>
    <row r="343" spans="2:9" ht="20.100000000000001" customHeight="1" x14ac:dyDescent="0.2">
      <c r="I343" s="189"/>
    </row>
    <row r="344" spans="2:9" ht="20.100000000000001" customHeight="1" x14ac:dyDescent="0.2">
      <c r="I344" s="189"/>
    </row>
    <row r="345" spans="2:9" ht="20.100000000000001" customHeight="1" x14ac:dyDescent="0.2">
      <c r="I345" s="189"/>
    </row>
    <row r="346" spans="2:9" ht="20.100000000000001" customHeight="1" x14ac:dyDescent="0.2">
      <c r="I346" s="189"/>
    </row>
    <row r="347" spans="2:9" ht="20.100000000000001" customHeight="1" x14ac:dyDescent="0.2">
      <c r="I347" s="189"/>
    </row>
    <row r="348" spans="2:9" ht="20.100000000000001" customHeight="1" x14ac:dyDescent="0.2">
      <c r="I348" s="189"/>
    </row>
    <row r="349" spans="2:9" ht="20.100000000000001" customHeight="1" x14ac:dyDescent="0.2">
      <c r="I349" s="189"/>
    </row>
    <row r="350" spans="2:9" ht="20.100000000000001" customHeight="1" x14ac:dyDescent="0.2">
      <c r="I350" s="189"/>
    </row>
    <row r="351" spans="2:9" ht="20.100000000000001" customHeight="1" x14ac:dyDescent="0.2">
      <c r="I351" s="189"/>
    </row>
    <row r="352" spans="2:9" ht="20.100000000000001" customHeight="1" x14ac:dyDescent="0.2">
      <c r="I352" s="189"/>
    </row>
    <row r="353" spans="9:9" ht="20.100000000000001" customHeight="1" x14ac:dyDescent="0.2">
      <c r="I353" s="189"/>
    </row>
    <row r="354" spans="9:9" ht="20.100000000000001" customHeight="1" x14ac:dyDescent="0.2">
      <c r="I354" s="189"/>
    </row>
    <row r="355" spans="9:9" ht="20.100000000000001" customHeight="1" x14ac:dyDescent="0.2">
      <c r="I355" s="189"/>
    </row>
    <row r="356" spans="9:9" ht="20.100000000000001" customHeight="1" x14ac:dyDescent="0.2">
      <c r="I356" s="189"/>
    </row>
    <row r="357" spans="9:9" ht="20.100000000000001" customHeight="1" x14ac:dyDescent="0.2">
      <c r="I357" s="189"/>
    </row>
    <row r="358" spans="9:9" ht="20.100000000000001" customHeight="1" x14ac:dyDescent="0.2">
      <c r="I358" s="189"/>
    </row>
    <row r="359" spans="9:9" ht="20.100000000000001" customHeight="1" x14ac:dyDescent="0.2">
      <c r="I359" s="189"/>
    </row>
    <row r="360" spans="9:9" ht="20.100000000000001" customHeight="1" x14ac:dyDescent="0.2">
      <c r="I360" s="189"/>
    </row>
    <row r="361" spans="9:9" ht="20.100000000000001" customHeight="1" x14ac:dyDescent="0.2">
      <c r="I361" s="189"/>
    </row>
    <row r="362" spans="9:9" ht="20.100000000000001" customHeight="1" x14ac:dyDescent="0.2">
      <c r="I362" s="189"/>
    </row>
    <row r="363" spans="9:9" ht="20.100000000000001" customHeight="1" x14ac:dyDescent="0.2">
      <c r="I363" s="189"/>
    </row>
    <row r="364" spans="9:9" ht="20.100000000000001" customHeight="1" x14ac:dyDescent="0.2">
      <c r="I364" s="189"/>
    </row>
    <row r="365" spans="9:9" ht="20.100000000000001" customHeight="1" x14ac:dyDescent="0.2">
      <c r="I365" s="189"/>
    </row>
    <row r="366" spans="9:9" ht="20.100000000000001" customHeight="1" x14ac:dyDescent="0.2">
      <c r="I366" s="189"/>
    </row>
    <row r="367" spans="9:9" ht="20.100000000000001" customHeight="1" x14ac:dyDescent="0.2">
      <c r="I367" s="189"/>
    </row>
    <row r="368" spans="9:9" ht="20.100000000000001" customHeight="1" x14ac:dyDescent="0.2">
      <c r="I368" s="189"/>
    </row>
    <row r="369" spans="9:9" ht="20.100000000000001" customHeight="1" x14ac:dyDescent="0.2">
      <c r="I369" s="189"/>
    </row>
    <row r="370" spans="9:9" ht="20.100000000000001" customHeight="1" x14ac:dyDescent="0.2">
      <c r="I370" s="189"/>
    </row>
    <row r="371" spans="9:9" ht="20.100000000000001" customHeight="1" x14ac:dyDescent="0.2">
      <c r="I371" s="189"/>
    </row>
    <row r="372" spans="9:9" ht="20.100000000000001" customHeight="1" x14ac:dyDescent="0.2">
      <c r="I372" s="189"/>
    </row>
    <row r="373" spans="9:9" ht="20.100000000000001" customHeight="1" x14ac:dyDescent="0.2">
      <c r="I373" s="189"/>
    </row>
    <row r="374" spans="9:9" ht="20.100000000000001" customHeight="1" x14ac:dyDescent="0.2">
      <c r="I374" s="189"/>
    </row>
    <row r="375" spans="9:9" ht="20.100000000000001" customHeight="1" x14ac:dyDescent="0.2">
      <c r="I375" s="189"/>
    </row>
    <row r="376" spans="9:9" ht="20.100000000000001" customHeight="1" x14ac:dyDescent="0.2">
      <c r="I376" s="189"/>
    </row>
    <row r="377" spans="9:9" ht="20.100000000000001" customHeight="1" x14ac:dyDescent="0.2">
      <c r="I377" s="189"/>
    </row>
    <row r="378" spans="9:9" ht="20.100000000000001" customHeight="1" x14ac:dyDescent="0.2">
      <c r="I378" s="189"/>
    </row>
    <row r="379" spans="9:9" ht="20.100000000000001" customHeight="1" x14ac:dyDescent="0.2">
      <c r="I379" s="189"/>
    </row>
    <row r="380" spans="9:9" ht="20.100000000000001" customHeight="1" x14ac:dyDescent="0.2">
      <c r="I380" s="189"/>
    </row>
    <row r="381" spans="9:9" ht="20.100000000000001" customHeight="1" x14ac:dyDescent="0.2">
      <c r="I381" s="189"/>
    </row>
    <row r="382" spans="9:9" ht="20.100000000000001" customHeight="1" x14ac:dyDescent="0.2">
      <c r="I382" s="189"/>
    </row>
    <row r="383" spans="9:9" ht="20.100000000000001" customHeight="1" x14ac:dyDescent="0.2">
      <c r="I383" s="189"/>
    </row>
    <row r="384" spans="9:9" ht="20.100000000000001" customHeight="1" x14ac:dyDescent="0.2">
      <c r="I384" s="189"/>
    </row>
    <row r="385" spans="2:9" ht="20.100000000000001" customHeight="1" x14ac:dyDescent="0.2">
      <c r="I385" s="189"/>
    </row>
    <row r="386" spans="2:9" ht="20.100000000000001" customHeight="1" x14ac:dyDescent="0.2">
      <c r="I386" s="189"/>
    </row>
    <row r="387" spans="2:9" ht="20.100000000000001" customHeight="1" x14ac:dyDescent="0.2">
      <c r="I387" s="189"/>
    </row>
    <row r="388" spans="2:9" ht="20.100000000000001" customHeight="1" x14ac:dyDescent="0.2">
      <c r="I388" s="189"/>
    </row>
    <row r="389" spans="2:9" ht="20.100000000000001" customHeight="1" x14ac:dyDescent="0.2">
      <c r="I389" s="189"/>
    </row>
    <row r="390" spans="2:9" ht="20.100000000000001" customHeight="1" x14ac:dyDescent="0.2">
      <c r="B390" s="91">
        <v>4</v>
      </c>
      <c r="I390" s="189"/>
    </row>
    <row r="391" spans="2:9" ht="20.100000000000001" customHeight="1" x14ac:dyDescent="0.2">
      <c r="I391" s="189"/>
    </row>
    <row r="392" spans="2:9" ht="20.100000000000001" customHeight="1" x14ac:dyDescent="0.2">
      <c r="I392" s="189"/>
    </row>
    <row r="393" spans="2:9" ht="20.100000000000001" customHeight="1" x14ac:dyDescent="0.2">
      <c r="I393" s="189"/>
    </row>
    <row r="394" spans="2:9" ht="20.100000000000001" customHeight="1" x14ac:dyDescent="0.2">
      <c r="I394" s="189"/>
    </row>
    <row r="395" spans="2:9" ht="20.100000000000001" customHeight="1" x14ac:dyDescent="0.2">
      <c r="I395" s="189"/>
    </row>
    <row r="396" spans="2:9" ht="20.100000000000001" customHeight="1" x14ac:dyDescent="0.2">
      <c r="I396" s="189"/>
    </row>
    <row r="397" spans="2:9" ht="20.100000000000001" customHeight="1" x14ac:dyDescent="0.2">
      <c r="I397" s="189"/>
    </row>
    <row r="398" spans="2:9" ht="20.100000000000001" customHeight="1" x14ac:dyDescent="0.2">
      <c r="I398" s="189"/>
    </row>
    <row r="399" spans="2:9" ht="20.100000000000001" customHeight="1" x14ac:dyDescent="0.2">
      <c r="I399" s="189"/>
    </row>
    <row r="400" spans="2:9" ht="20.100000000000001" customHeight="1" x14ac:dyDescent="0.2">
      <c r="I400" s="189"/>
    </row>
    <row r="401" spans="9:9" ht="20.100000000000001" customHeight="1" x14ac:dyDescent="0.2">
      <c r="I401" s="189"/>
    </row>
    <row r="402" spans="9:9" ht="20.100000000000001" customHeight="1" x14ac:dyDescent="0.2">
      <c r="I402" s="189"/>
    </row>
    <row r="403" spans="9:9" ht="20.100000000000001" customHeight="1" x14ac:dyDescent="0.2">
      <c r="I403" s="189"/>
    </row>
    <row r="404" spans="9:9" ht="20.100000000000001" customHeight="1" x14ac:dyDescent="0.2">
      <c r="I404" s="189"/>
    </row>
    <row r="405" spans="9:9" ht="20.100000000000001" customHeight="1" x14ac:dyDescent="0.2">
      <c r="I405" s="189"/>
    </row>
    <row r="406" spans="9:9" ht="20.100000000000001" customHeight="1" x14ac:dyDescent="0.2">
      <c r="I406" s="189"/>
    </row>
    <row r="407" spans="9:9" ht="20.100000000000001" customHeight="1" x14ac:dyDescent="0.2">
      <c r="I407" s="189"/>
    </row>
    <row r="408" spans="9:9" ht="20.100000000000001" customHeight="1" x14ac:dyDescent="0.2">
      <c r="I408" s="189"/>
    </row>
    <row r="409" spans="9:9" ht="20.100000000000001" customHeight="1" x14ac:dyDescent="0.2">
      <c r="I409" s="189"/>
    </row>
    <row r="410" spans="9:9" ht="20.100000000000001" customHeight="1" x14ac:dyDescent="0.2">
      <c r="I410" s="189"/>
    </row>
    <row r="411" spans="9:9" ht="20.100000000000001" customHeight="1" x14ac:dyDescent="0.2">
      <c r="I411" s="189"/>
    </row>
    <row r="412" spans="9:9" ht="20.100000000000001" customHeight="1" x14ac:dyDescent="0.2">
      <c r="I412" s="189"/>
    </row>
    <row r="413" spans="9:9" ht="20.100000000000001" customHeight="1" x14ac:dyDescent="0.2">
      <c r="I413" s="189"/>
    </row>
    <row r="414" spans="9:9" ht="20.100000000000001" customHeight="1" x14ac:dyDescent="0.2">
      <c r="I414" s="189"/>
    </row>
    <row r="415" spans="9:9" ht="20.100000000000001" customHeight="1" x14ac:dyDescent="0.2">
      <c r="I415" s="189"/>
    </row>
    <row r="416" spans="9:9" ht="20.100000000000001" customHeight="1" x14ac:dyDescent="0.2">
      <c r="I416" s="189"/>
    </row>
    <row r="417" spans="9:9" ht="20.100000000000001" customHeight="1" x14ac:dyDescent="0.2">
      <c r="I417" s="189"/>
    </row>
    <row r="418" spans="9:9" ht="20.100000000000001" customHeight="1" x14ac:dyDescent="0.2">
      <c r="I418" s="189"/>
    </row>
    <row r="419" spans="9:9" ht="20.100000000000001" customHeight="1" x14ac:dyDescent="0.2">
      <c r="I419" s="189"/>
    </row>
    <row r="420" spans="9:9" ht="20.100000000000001" customHeight="1" x14ac:dyDescent="0.2">
      <c r="I420" s="189"/>
    </row>
    <row r="421" spans="9:9" ht="20.100000000000001" customHeight="1" x14ac:dyDescent="0.2">
      <c r="I421" s="189"/>
    </row>
    <row r="422" spans="9:9" ht="20.100000000000001" customHeight="1" x14ac:dyDescent="0.2">
      <c r="I422" s="189"/>
    </row>
    <row r="423" spans="9:9" ht="20.100000000000001" customHeight="1" x14ac:dyDescent="0.2">
      <c r="I423" s="189"/>
    </row>
    <row r="424" spans="9:9" ht="20.100000000000001" customHeight="1" x14ac:dyDescent="0.2">
      <c r="I424" s="189"/>
    </row>
    <row r="425" spans="9:9" ht="20.100000000000001" customHeight="1" x14ac:dyDescent="0.2">
      <c r="I425" s="189"/>
    </row>
    <row r="426" spans="9:9" ht="20.100000000000001" customHeight="1" x14ac:dyDescent="0.2">
      <c r="I426" s="189"/>
    </row>
    <row r="427" spans="9:9" ht="20.100000000000001" customHeight="1" x14ac:dyDescent="0.2">
      <c r="I427" s="189"/>
    </row>
    <row r="428" spans="9:9" ht="20.100000000000001" customHeight="1" x14ac:dyDescent="0.2">
      <c r="I428" s="189"/>
    </row>
    <row r="429" spans="9:9" ht="20.100000000000001" customHeight="1" x14ac:dyDescent="0.2">
      <c r="I429" s="189"/>
    </row>
    <row r="430" spans="9:9" ht="20.100000000000001" customHeight="1" x14ac:dyDescent="0.2">
      <c r="I430" s="189"/>
    </row>
    <row r="431" spans="9:9" ht="20.100000000000001" customHeight="1" x14ac:dyDescent="0.2">
      <c r="I431" s="189"/>
    </row>
    <row r="432" spans="9:9" ht="20.100000000000001" customHeight="1" x14ac:dyDescent="0.2">
      <c r="I432" s="189"/>
    </row>
    <row r="433" spans="2:9" ht="20.100000000000001" customHeight="1" x14ac:dyDescent="0.2">
      <c r="I433" s="189"/>
    </row>
    <row r="434" spans="2:9" ht="20.100000000000001" customHeight="1" x14ac:dyDescent="0.2">
      <c r="I434" s="189"/>
    </row>
    <row r="435" spans="2:9" ht="20.100000000000001" customHeight="1" x14ac:dyDescent="0.2">
      <c r="I435" s="189"/>
    </row>
    <row r="436" spans="2:9" ht="20.100000000000001" customHeight="1" x14ac:dyDescent="0.2">
      <c r="I436" s="189"/>
    </row>
    <row r="437" spans="2:9" ht="20.100000000000001" customHeight="1" x14ac:dyDescent="0.2">
      <c r="I437" s="189"/>
    </row>
    <row r="438" spans="2:9" ht="20.100000000000001" customHeight="1" x14ac:dyDescent="0.2">
      <c r="I438" s="189"/>
    </row>
    <row r="439" spans="2:9" ht="20.100000000000001" customHeight="1" x14ac:dyDescent="0.2">
      <c r="I439" s="189"/>
    </row>
    <row r="440" spans="2:9" ht="20.100000000000001" customHeight="1" x14ac:dyDescent="0.2">
      <c r="B440" s="91">
        <v>5</v>
      </c>
      <c r="I440" s="189"/>
    </row>
    <row r="441" spans="2:9" ht="20.100000000000001" customHeight="1" x14ac:dyDescent="0.2">
      <c r="I441" s="189"/>
    </row>
    <row r="442" spans="2:9" ht="20.100000000000001" customHeight="1" x14ac:dyDescent="0.2">
      <c r="I442" s="189"/>
    </row>
    <row r="443" spans="2:9" ht="20.100000000000001" customHeight="1" x14ac:dyDescent="0.2">
      <c r="I443" s="189"/>
    </row>
    <row r="444" spans="2:9" ht="20.100000000000001" customHeight="1" x14ac:dyDescent="0.2">
      <c r="I444" s="189"/>
    </row>
    <row r="445" spans="2:9" ht="20.100000000000001" customHeight="1" x14ac:dyDescent="0.2">
      <c r="I445" s="189"/>
    </row>
    <row r="446" spans="2:9" ht="20.100000000000001" customHeight="1" x14ac:dyDescent="0.2">
      <c r="I446" s="189"/>
    </row>
    <row r="447" spans="2:9" ht="20.100000000000001" customHeight="1" x14ac:dyDescent="0.2">
      <c r="I447" s="189"/>
    </row>
    <row r="448" spans="2:9" ht="20.100000000000001" customHeight="1" x14ac:dyDescent="0.2">
      <c r="I448" s="189"/>
    </row>
    <row r="449" spans="9:9" ht="20.100000000000001" customHeight="1" x14ac:dyDescent="0.2">
      <c r="I449" s="189"/>
    </row>
    <row r="450" spans="9:9" ht="20.100000000000001" customHeight="1" x14ac:dyDescent="0.2">
      <c r="I450" s="189"/>
    </row>
    <row r="451" spans="9:9" ht="20.100000000000001" customHeight="1" x14ac:dyDescent="0.2">
      <c r="I451" s="189"/>
    </row>
    <row r="452" spans="9:9" ht="20.100000000000001" customHeight="1" x14ac:dyDescent="0.2">
      <c r="I452" s="189"/>
    </row>
    <row r="453" spans="9:9" ht="20.100000000000001" customHeight="1" x14ac:dyDescent="0.2">
      <c r="I453" s="189"/>
    </row>
    <row r="454" spans="9:9" ht="20.100000000000001" customHeight="1" x14ac:dyDescent="0.2">
      <c r="I454" s="189"/>
    </row>
    <row r="455" spans="9:9" ht="20.100000000000001" customHeight="1" x14ac:dyDescent="0.2">
      <c r="I455" s="189"/>
    </row>
    <row r="456" spans="9:9" ht="20.100000000000001" customHeight="1" x14ac:dyDescent="0.2">
      <c r="I456" s="189"/>
    </row>
    <row r="457" spans="9:9" ht="20.100000000000001" customHeight="1" x14ac:dyDescent="0.2">
      <c r="I457" s="189"/>
    </row>
    <row r="458" spans="9:9" ht="20.100000000000001" customHeight="1" x14ac:dyDescent="0.2">
      <c r="I458" s="189"/>
    </row>
    <row r="459" spans="9:9" ht="20.100000000000001" customHeight="1" x14ac:dyDescent="0.2">
      <c r="I459" s="189"/>
    </row>
    <row r="460" spans="9:9" ht="20.100000000000001" customHeight="1" x14ac:dyDescent="0.2">
      <c r="I460" s="189"/>
    </row>
    <row r="461" spans="9:9" ht="20.100000000000001" customHeight="1" x14ac:dyDescent="0.2">
      <c r="I461" s="189"/>
    </row>
    <row r="462" spans="9:9" ht="20.100000000000001" customHeight="1" x14ac:dyDescent="0.2">
      <c r="I462" s="189"/>
    </row>
    <row r="463" spans="9:9" ht="20.100000000000001" customHeight="1" x14ac:dyDescent="0.2">
      <c r="I463" s="189"/>
    </row>
    <row r="464" spans="9:9" ht="20.100000000000001" customHeight="1" x14ac:dyDescent="0.2">
      <c r="I464" s="189"/>
    </row>
    <row r="465" spans="9:9" ht="20.100000000000001" customHeight="1" x14ac:dyDescent="0.2">
      <c r="I465" s="189"/>
    </row>
    <row r="466" spans="9:9" ht="20.100000000000001" customHeight="1" x14ac:dyDescent="0.2">
      <c r="I466" s="189"/>
    </row>
    <row r="467" spans="9:9" ht="20.100000000000001" customHeight="1" x14ac:dyDescent="0.2">
      <c r="I467" s="189"/>
    </row>
    <row r="468" spans="9:9" ht="20.100000000000001" customHeight="1" x14ac:dyDescent="0.2">
      <c r="I468" s="189"/>
    </row>
    <row r="469" spans="9:9" ht="20.100000000000001" customHeight="1" x14ac:dyDescent="0.2">
      <c r="I469" s="189"/>
    </row>
    <row r="470" spans="9:9" ht="20.100000000000001" customHeight="1" x14ac:dyDescent="0.2">
      <c r="I470" s="189"/>
    </row>
    <row r="471" spans="9:9" ht="20.100000000000001" customHeight="1" x14ac:dyDescent="0.2">
      <c r="I471" s="189"/>
    </row>
    <row r="472" spans="9:9" ht="20.100000000000001" customHeight="1" x14ac:dyDescent="0.2">
      <c r="I472" s="189"/>
    </row>
    <row r="473" spans="9:9" ht="20.100000000000001" customHeight="1" x14ac:dyDescent="0.2">
      <c r="I473" s="189"/>
    </row>
    <row r="474" spans="9:9" ht="20.100000000000001" customHeight="1" x14ac:dyDescent="0.2">
      <c r="I474" s="189"/>
    </row>
    <row r="475" spans="9:9" ht="20.100000000000001" customHeight="1" x14ac:dyDescent="0.2">
      <c r="I475" s="189"/>
    </row>
    <row r="476" spans="9:9" ht="20.100000000000001" customHeight="1" x14ac:dyDescent="0.2">
      <c r="I476" s="189"/>
    </row>
    <row r="477" spans="9:9" ht="20.100000000000001" customHeight="1" x14ac:dyDescent="0.2">
      <c r="I477" s="189"/>
    </row>
    <row r="478" spans="9:9" ht="20.100000000000001" customHeight="1" x14ac:dyDescent="0.2">
      <c r="I478" s="189"/>
    </row>
    <row r="479" spans="9:9" ht="20.100000000000001" customHeight="1" x14ac:dyDescent="0.2">
      <c r="I479" s="189"/>
    </row>
    <row r="480" spans="9:9" ht="20.100000000000001" customHeight="1" x14ac:dyDescent="0.2">
      <c r="I480" s="189"/>
    </row>
    <row r="481" spans="2:9" ht="20.100000000000001" customHeight="1" x14ac:dyDescent="0.2">
      <c r="I481" s="189"/>
    </row>
    <row r="482" spans="2:9" ht="20.100000000000001" customHeight="1" x14ac:dyDescent="0.2">
      <c r="I482" s="189"/>
    </row>
    <row r="483" spans="2:9" ht="20.100000000000001" customHeight="1" x14ac:dyDescent="0.2">
      <c r="I483" s="189"/>
    </row>
    <row r="484" spans="2:9" ht="20.100000000000001" customHeight="1" x14ac:dyDescent="0.2">
      <c r="I484" s="189"/>
    </row>
    <row r="485" spans="2:9" ht="20.100000000000001" customHeight="1" x14ac:dyDescent="0.2">
      <c r="I485" s="189"/>
    </row>
    <row r="486" spans="2:9" ht="20.100000000000001" customHeight="1" x14ac:dyDescent="0.2">
      <c r="I486" s="189"/>
    </row>
    <row r="487" spans="2:9" ht="20.100000000000001" customHeight="1" x14ac:dyDescent="0.2">
      <c r="I487" s="189"/>
    </row>
    <row r="488" spans="2:9" ht="20.100000000000001" customHeight="1" x14ac:dyDescent="0.2">
      <c r="I488" s="189"/>
    </row>
    <row r="489" spans="2:9" ht="20.100000000000001" customHeight="1" x14ac:dyDescent="0.2">
      <c r="I489" s="189"/>
    </row>
    <row r="490" spans="2:9" ht="20.100000000000001" customHeight="1" x14ac:dyDescent="0.2">
      <c r="B490" s="91">
        <v>5</v>
      </c>
    </row>
    <row r="540" spans="2:2" ht="20.100000000000001" customHeight="1" x14ac:dyDescent="0.2">
      <c r="B540" s="91">
        <v>5</v>
      </c>
    </row>
    <row r="590" spans="2:2" ht="20.100000000000001" customHeight="1" x14ac:dyDescent="0.2">
      <c r="B590" s="91">
        <v>5</v>
      </c>
    </row>
    <row r="640" spans="2:2" ht="20.100000000000001" customHeight="1" x14ac:dyDescent="0.2">
      <c r="B640" s="91">
        <v>5</v>
      </c>
    </row>
    <row r="690" spans="2:2" ht="20.100000000000001" customHeight="1" x14ac:dyDescent="0.2">
      <c r="B690" s="91">
        <v>5</v>
      </c>
    </row>
    <row r="740" spans="2:2" ht="20.100000000000001" customHeight="1" x14ac:dyDescent="0.2">
      <c r="B740" s="91">
        <v>5</v>
      </c>
    </row>
    <row r="790" spans="2:2" ht="20.100000000000001" customHeight="1" x14ac:dyDescent="0.2">
      <c r="B790" s="91">
        <v>5</v>
      </c>
    </row>
    <row r="840" spans="2:2" ht="20.100000000000001" customHeight="1" x14ac:dyDescent="0.2">
      <c r="B840" s="91">
        <v>5</v>
      </c>
    </row>
    <row r="890" spans="2:2" ht="20.100000000000001" customHeight="1" x14ac:dyDescent="0.2">
      <c r="B890" s="91">
        <v>5</v>
      </c>
    </row>
    <row r="940" spans="2:2" ht="20.100000000000001" customHeight="1" x14ac:dyDescent="0.2">
      <c r="B940" s="91">
        <v>5</v>
      </c>
    </row>
    <row r="990" spans="2:2" ht="20.100000000000001" customHeight="1" x14ac:dyDescent="0.2">
      <c r="B990" s="91">
        <v>5</v>
      </c>
    </row>
    <row r="991" spans="2:2" ht="20.100000000000001" customHeight="1" x14ac:dyDescent="0.2">
      <c r="B991" s="91" t="str">
        <f>Datos!A49</f>
        <v>4.2.3</v>
      </c>
    </row>
    <row r="1040" spans="2:2" ht="20.100000000000001" customHeight="1" x14ac:dyDescent="0.2">
      <c r="B1040" s="91">
        <v>5</v>
      </c>
    </row>
    <row r="1041" spans="2:2" ht="20.100000000000001" customHeight="1" x14ac:dyDescent="0.2">
      <c r="B1041" s="91" t="str">
        <f>Datos!A50</f>
        <v>4.4</v>
      </c>
    </row>
    <row r="1090" spans="2:2" ht="20.100000000000001" customHeight="1" x14ac:dyDescent="0.2">
      <c r="B1090" s="91">
        <v>5</v>
      </c>
    </row>
    <row r="1091" spans="2:2" ht="20.100000000000001" customHeight="1" x14ac:dyDescent="0.2">
      <c r="B1091" s="91" t="str">
        <f>Datos!A51</f>
        <v>4.4.1</v>
      </c>
    </row>
    <row r="1140" spans="2:2" ht="20.100000000000001" customHeight="1" x14ac:dyDescent="0.2">
      <c r="B1140" s="91">
        <v>5</v>
      </c>
    </row>
    <row r="1141" spans="2:2" ht="20.100000000000001" customHeight="1" x14ac:dyDescent="0.2">
      <c r="B1141" s="91" t="str">
        <f>Datos!A52</f>
        <v>4.5</v>
      </c>
    </row>
    <row r="1191" spans="2:2" ht="20.100000000000001" customHeight="1" x14ac:dyDescent="0.2">
      <c r="B1191" s="91" t="str">
        <f>Datos!A53</f>
        <v>4.5.1</v>
      </c>
    </row>
    <row r="1240" spans="2:2" ht="20.100000000000001" customHeight="1" x14ac:dyDescent="0.2">
      <c r="B1240" s="91">
        <v>7</v>
      </c>
    </row>
    <row r="1241" spans="2:2" ht="20.100000000000001" customHeight="1" x14ac:dyDescent="0.2">
      <c r="B1241" s="91" t="str">
        <f>Datos!A55</f>
        <v>4.5.4</v>
      </c>
    </row>
    <row r="1291" spans="2:2" ht="20.100000000000001" customHeight="1" x14ac:dyDescent="0.2">
      <c r="B1291" s="91" t="str">
        <f>Datos!A56</f>
        <v>4.6</v>
      </c>
    </row>
    <row r="1340" spans="2:2" ht="20.100000000000001" customHeight="1" x14ac:dyDescent="0.2">
      <c r="B1340" s="91">
        <v>8</v>
      </c>
    </row>
    <row r="1341" spans="2:2" ht="20.100000000000001" customHeight="1" x14ac:dyDescent="0.2">
      <c r="B1341" s="91">
        <f>Datos!A58</f>
        <v>5</v>
      </c>
    </row>
    <row r="1390" spans="2:2" ht="20.100000000000001" customHeight="1" x14ac:dyDescent="0.2">
      <c r="B1390" s="91">
        <v>8</v>
      </c>
    </row>
    <row r="1391" spans="2:2" ht="20.100000000000001" customHeight="1" x14ac:dyDescent="0.2">
      <c r="B1391" s="91" t="str">
        <f>Datos!A59</f>
        <v>5.1</v>
      </c>
    </row>
    <row r="1440" spans="2:2" ht="20.100000000000001" customHeight="1" x14ac:dyDescent="0.2">
      <c r="B1440" s="91">
        <v>8</v>
      </c>
    </row>
    <row r="1441" spans="2:2" ht="20.100000000000001" customHeight="1" x14ac:dyDescent="0.2">
      <c r="B1441" s="91" t="str">
        <f>Datos!A60</f>
        <v>5.2</v>
      </c>
    </row>
    <row r="1490" spans="2:2" ht="20.100000000000001" customHeight="1" x14ac:dyDescent="0.2">
      <c r="B1490" s="91">
        <v>8</v>
      </c>
    </row>
    <row r="1491" spans="2:2" ht="20.100000000000001" customHeight="1" x14ac:dyDescent="0.2">
      <c r="B1491" s="91">
        <f>Datos!A61</f>
        <v>6</v>
      </c>
    </row>
    <row r="1540" spans="2:2" ht="20.100000000000001" customHeight="1" x14ac:dyDescent="0.2">
      <c r="B1540" s="91">
        <v>8</v>
      </c>
    </row>
    <row r="1541" spans="2:2" ht="20.100000000000001" customHeight="1" x14ac:dyDescent="0.2">
      <c r="B1541" s="91" t="str">
        <f>Datos!A62</f>
        <v>6.1</v>
      </c>
    </row>
    <row r="1591" spans="2:2" ht="20.100000000000001" customHeight="1" x14ac:dyDescent="0.2">
      <c r="B1591" s="91" t="str">
        <f>Datos!A63</f>
        <v>6.1.2</v>
      </c>
    </row>
    <row r="1641" spans="2:2" ht="20.100000000000001" customHeight="1" x14ac:dyDescent="0.2">
      <c r="B1641" s="91" t="str">
        <f>Datos!A64</f>
        <v>6.1.4</v>
      </c>
    </row>
    <row r="1691" spans="2:2" ht="20.100000000000001" customHeight="1" x14ac:dyDescent="0.2">
      <c r="B1691" s="91" t="str">
        <f>Datos!A65</f>
        <v>6.1.10</v>
      </c>
    </row>
    <row r="1740" spans="2:2" ht="20.100000000000001" customHeight="1" x14ac:dyDescent="0.2">
      <c r="B1740" s="91">
        <v>12</v>
      </c>
    </row>
    <row r="1741" spans="2:2" ht="20.100000000000001" customHeight="1" x14ac:dyDescent="0.2">
      <c r="B1741" s="91" t="str">
        <f>Datos!A67</f>
        <v>6.2.1</v>
      </c>
    </row>
    <row r="1790" spans="2:2" ht="20.100000000000001" customHeight="1" x14ac:dyDescent="0.2">
      <c r="B1790" s="91">
        <v>12</v>
      </c>
    </row>
    <row r="1791" spans="2:2" ht="20.100000000000001" customHeight="1" x14ac:dyDescent="0.2">
      <c r="B1791" s="91" t="str">
        <f>Datos!A68</f>
        <v>6.2.7</v>
      </c>
    </row>
    <row r="1840" spans="2:2" ht="20.100000000000001" customHeight="1" x14ac:dyDescent="0.2">
      <c r="B1840" s="91">
        <v>12</v>
      </c>
    </row>
    <row r="1841" spans="2:2" ht="20.100000000000001" customHeight="1" x14ac:dyDescent="0.2">
      <c r="B1841" s="91">
        <f>Datos!A69</f>
        <v>7</v>
      </c>
    </row>
    <row r="1890" spans="2:2" ht="20.100000000000001" customHeight="1" x14ac:dyDescent="0.2">
      <c r="B1890" s="91">
        <v>12</v>
      </c>
    </row>
    <row r="1891" spans="2:2" ht="20.100000000000001" customHeight="1" x14ac:dyDescent="0.2">
      <c r="B1891" s="91" t="str">
        <f>Datos!A70</f>
        <v>7.1</v>
      </c>
    </row>
    <row r="1940" spans="2:2" ht="20.100000000000001" customHeight="1" x14ac:dyDescent="0.2">
      <c r="B1940" s="91">
        <v>12</v>
      </c>
    </row>
    <row r="1941" spans="2:2" ht="20.100000000000001" customHeight="1" x14ac:dyDescent="0.2">
      <c r="B1941" s="91">
        <f>Datos!A71</f>
        <v>8</v>
      </c>
    </row>
    <row r="1990" spans="2:2" ht="20.100000000000001" customHeight="1" x14ac:dyDescent="0.2">
      <c r="B1990" s="91">
        <v>13</v>
      </c>
    </row>
    <row r="1991" spans="2:2" ht="20.100000000000001" customHeight="1" x14ac:dyDescent="0.2">
      <c r="B1991" s="91" t="str">
        <f>Datos!A73</f>
        <v>8.2</v>
      </c>
    </row>
    <row r="2040" spans="2:2" ht="20.100000000000001" customHeight="1" x14ac:dyDescent="0.2">
      <c r="B2040" s="91">
        <v>13</v>
      </c>
    </row>
    <row r="2041" spans="2:2" ht="20.100000000000001" customHeight="1" x14ac:dyDescent="0.2">
      <c r="B2041" s="91">
        <f>Datos!A74</f>
        <v>9</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27" priority="23" stopIfTrue="1">
      <formula>#REF!=1</formula>
    </cfRule>
  </conditionalFormatting>
  <conditionalFormatting sqref="A25:A145">
    <cfRule type="expression" dxfId="126" priority="24" stopIfTrue="1">
      <formula>#REF!&gt;0</formula>
    </cfRule>
    <cfRule type="expression" dxfId="125" priority="25" stopIfTrue="1">
      <formula>#REF!&gt;0</formula>
    </cfRule>
    <cfRule type="expression" dxfId="124" priority="26" stopIfTrue="1">
      <formula>#REF!&gt;0</formula>
    </cfRule>
  </conditionalFormatting>
  <conditionalFormatting sqref="C14:C17">
    <cfRule type="expression" dxfId="123" priority="31" stopIfTrue="1">
      <formula>#REF!=1</formula>
    </cfRule>
  </conditionalFormatting>
  <conditionalFormatting sqref="B25:B145">
    <cfRule type="expression" dxfId="122" priority="7" stopIfTrue="1">
      <formula>#REF!&gt;0</formula>
    </cfRule>
    <cfRule type="expression" dxfId="121" priority="8" stopIfTrue="1">
      <formula>#REF!&gt;0</formula>
    </cfRule>
    <cfRule type="expression" dxfId="120"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F25:F145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15"/>
  <sheetViews>
    <sheetView showGridLines="0" showZeros="0" view="pageLayout" topLeftCell="B130" zoomScaleNormal="90" zoomScaleSheetLayoutView="100" workbookViewId="0">
      <selection activeCell="M9" sqref="M9"/>
    </sheetView>
  </sheetViews>
  <sheetFormatPr baseColWidth="10" defaultColWidth="11.42578125" defaultRowHeight="12.75" x14ac:dyDescent="0.2"/>
  <cols>
    <col min="1" max="1" width="8.7109375" style="217" customWidth="1"/>
    <col min="2" max="3" width="30.7109375" style="217" customWidth="1"/>
    <col min="4" max="4" width="6.7109375" style="217" customWidth="1"/>
    <col min="5" max="5" width="10.7109375" style="217" customWidth="1"/>
    <col min="6" max="7" width="17.7109375" style="217" customWidth="1"/>
    <col min="8" max="8" width="22.7109375" style="217" customWidth="1"/>
    <col min="9" max="9" width="14.7109375" style="217" customWidth="1"/>
    <col min="10" max="16384" width="11.42578125" style="217"/>
  </cols>
  <sheetData>
    <row r="1" spans="1:9" s="203" customFormat="1" ht="20.100000000000001" customHeight="1" x14ac:dyDescent="0.2">
      <c r="A1" s="202" t="s">
        <v>11</v>
      </c>
      <c r="B1" s="202"/>
      <c r="C1" s="202" t="str">
        <f>Comitente</f>
        <v>DIRECCIÓN DE INFRAESTRUCTURA ESCOLAR</v>
      </c>
      <c r="D1" s="202"/>
      <c r="E1" s="202"/>
      <c r="F1" s="202"/>
      <c r="G1" s="202"/>
      <c r="I1" s="204"/>
    </row>
    <row r="2" spans="1:9" s="207" customFormat="1" ht="20.100000000000001" customHeight="1" x14ac:dyDescent="0.2">
      <c r="A2" s="205" t="s">
        <v>12</v>
      </c>
      <c r="B2" s="205"/>
      <c r="C2" s="202" t="str">
        <f>Obra</f>
        <v>ESCUELA BATALLA DE TUCUMAN</v>
      </c>
      <c r="D2" s="206"/>
      <c r="E2" s="206"/>
      <c r="F2" s="206"/>
      <c r="G2" s="206"/>
      <c r="I2" s="206"/>
    </row>
    <row r="3" spans="1:9" s="207" customFormat="1" ht="20.100000000000001" customHeight="1" x14ac:dyDescent="0.2">
      <c r="A3" s="205" t="s">
        <v>18</v>
      </c>
      <c r="B3" s="205"/>
      <c r="C3" s="278" t="str">
        <f>Ubicación</f>
        <v>Calle Mendoza y Calle Nº17 - Pocito</v>
      </c>
      <c r="D3" s="208"/>
      <c r="E3" s="208"/>
      <c r="F3" s="208"/>
      <c r="G3" s="208"/>
      <c r="I3" s="208"/>
    </row>
    <row r="4" spans="1:9" s="207" customFormat="1" ht="20.100000000000001" customHeight="1" x14ac:dyDescent="0.2">
      <c r="A4" s="205" t="s">
        <v>17</v>
      </c>
      <c r="B4" s="209"/>
      <c r="C4" s="210">
        <f>Licitación_N°</f>
        <v>0</v>
      </c>
    </row>
    <row r="5" spans="1:9" s="207" customFormat="1" ht="20.100000000000001" customHeight="1" x14ac:dyDescent="0.2">
      <c r="A5" s="205" t="s">
        <v>38</v>
      </c>
      <c r="B5" s="209"/>
      <c r="C5" s="211">
        <f>Expediente_N°</f>
        <v>0</v>
      </c>
    </row>
    <row r="6" spans="1:9" s="207" customFormat="1" ht="20.100000000000001" customHeight="1" x14ac:dyDescent="0.2">
      <c r="A6" s="205" t="s">
        <v>20</v>
      </c>
      <c r="B6" s="209"/>
      <c r="C6" s="212">
        <f>P_Oficial</f>
        <v>12561143.063702893</v>
      </c>
    </row>
    <row r="7" spans="1:9" s="207" customFormat="1" ht="20.100000000000001" customHeight="1" x14ac:dyDescent="0.2">
      <c r="A7" s="205" t="s">
        <v>1113</v>
      </c>
      <c r="B7" s="209"/>
      <c r="C7" s="213">
        <f>Anticipo_Financiero</f>
        <v>0</v>
      </c>
    </row>
    <row r="8" spans="1:9" s="207" customFormat="1" ht="20.100000000000001" customHeight="1" x14ac:dyDescent="0.2">
      <c r="A8" s="205" t="s">
        <v>1112</v>
      </c>
      <c r="B8" s="209"/>
      <c r="C8" s="214">
        <f>Fecha_Base</f>
        <v>0</v>
      </c>
    </row>
    <row r="9" spans="1:9" s="207" customFormat="1" ht="20.100000000000001" customHeight="1" x14ac:dyDescent="0.2">
      <c r="A9" s="205" t="s">
        <v>19</v>
      </c>
      <c r="B9" s="209"/>
      <c r="C9" s="215">
        <f>Plazo_Obra</f>
        <v>180</v>
      </c>
    </row>
    <row r="10" spans="1:9" s="207" customFormat="1" ht="20.100000000000001" customHeight="1" x14ac:dyDescent="0.2">
      <c r="A10" s="205" t="s">
        <v>13</v>
      </c>
      <c r="B10" s="209"/>
      <c r="C10" s="205">
        <f>Contratista</f>
        <v>0</v>
      </c>
    </row>
    <row r="11" spans="1:9" s="207" customFormat="1" ht="20.100000000000001" customHeight="1" x14ac:dyDescent="0.2">
      <c r="A11" s="205" t="s">
        <v>49</v>
      </c>
      <c r="B11" s="209"/>
      <c r="C11" s="216">
        <f>Monto_Oferta</f>
        <v>0</v>
      </c>
    </row>
    <row r="12" spans="1:9" ht="20.100000000000001" customHeight="1" x14ac:dyDescent="0.2"/>
    <row r="13" spans="1:9" ht="20.100000000000001" customHeight="1" x14ac:dyDescent="0.2">
      <c r="A13" s="218" t="s">
        <v>48</v>
      </c>
      <c r="B13" s="219"/>
      <c r="C13" s="219"/>
      <c r="D13" s="219"/>
      <c r="E13" s="219"/>
      <c r="F13" s="219"/>
      <c r="G13" s="219"/>
      <c r="H13" s="220"/>
      <c r="I13" s="221"/>
    </row>
    <row r="14" spans="1:9" ht="20.100000000000001" customHeight="1" x14ac:dyDescent="0.2"/>
    <row r="15" spans="1:9" ht="20.100000000000001" customHeight="1" x14ac:dyDescent="0.2">
      <c r="A15" s="375" t="s">
        <v>1114</v>
      </c>
      <c r="B15" s="377" t="s">
        <v>0</v>
      </c>
      <c r="C15" s="378"/>
      <c r="D15" s="375" t="s">
        <v>1</v>
      </c>
      <c r="E15" s="375" t="s">
        <v>2</v>
      </c>
      <c r="F15" s="374" t="s">
        <v>1150</v>
      </c>
      <c r="G15" s="374" t="s">
        <v>1151</v>
      </c>
      <c r="H15" s="374" t="s">
        <v>1129</v>
      </c>
      <c r="I15" s="375" t="s">
        <v>16</v>
      </c>
    </row>
    <row r="16" spans="1:9" ht="20.100000000000001" customHeight="1" x14ac:dyDescent="0.2">
      <c r="A16" s="376"/>
      <c r="B16" s="379"/>
      <c r="C16" s="380"/>
      <c r="D16" s="376"/>
      <c r="E16" s="376"/>
      <c r="F16" s="374"/>
      <c r="G16" s="374"/>
      <c r="H16" s="374"/>
      <c r="I16" s="376"/>
    </row>
    <row r="17" spans="1:9" ht="20.100000000000001" customHeight="1" x14ac:dyDescent="0.2">
      <c r="A17" s="88"/>
      <c r="B17" s="185"/>
      <c r="C17" s="185"/>
      <c r="D17" s="88"/>
      <c r="E17" s="88"/>
      <c r="F17" s="185"/>
      <c r="G17" s="185"/>
      <c r="I17" s="222"/>
    </row>
    <row r="18" spans="1:9" ht="24.95" customHeight="1" x14ac:dyDescent="0.2">
      <c r="A18" s="200">
        <f>Datos!A25</f>
        <v>1</v>
      </c>
      <c r="B18" s="371" t="str">
        <f t="shared" ref="B18:B49" si="0">IFERROR(VLOOKUP(A18,Tabla_Datos,2,FALSE),"")</f>
        <v xml:space="preserve"> TRABAJOS PREPARATORIOS</v>
      </c>
      <c r="C18" s="372"/>
      <c r="D18" s="223">
        <f t="shared" ref="D18:D49" si="1">IFERROR(VLOOKUP(A18,Tabla_Datos,3,FALSE),"")</f>
        <v>0</v>
      </c>
      <c r="E18" s="224">
        <f t="shared" ref="E18:E49" si="2">IFERROR(VLOOKUP(A18,Tabla_Datos,4,FALSE),0)</f>
        <v>0</v>
      </c>
      <c r="F18" s="225">
        <f t="shared" ref="F18:F49" si="3">IFERROR(VLOOKUP(A18,Tabla_Analisis_Precio,7,FALSE),0)</f>
        <v>0</v>
      </c>
      <c r="G18" s="176">
        <f t="shared" ref="G18:G49" si="4">ROUND(PrecioUnitario(F18,GG_Porcentaje,Beneficio,Ingresos_Brutos,IVA),2)</f>
        <v>0</v>
      </c>
      <c r="H18" s="176">
        <f>ROUND(E18*G18,2)</f>
        <v>0</v>
      </c>
      <c r="I18" s="226">
        <f t="shared" ref="I18:I49" si="5">IFERROR(H18/Monto_Oferta,0)</f>
        <v>0</v>
      </c>
    </row>
    <row r="19" spans="1:9" ht="24.95" customHeight="1" x14ac:dyDescent="0.2">
      <c r="A19" s="200" t="str">
        <f>Datos!A26</f>
        <v>1.1</v>
      </c>
      <c r="B19" s="371" t="str">
        <f t="shared" si="0"/>
        <v>Preparación y limpieza de los terrenos.</v>
      </c>
      <c r="C19" s="372"/>
      <c r="D19" s="223" t="str">
        <f t="shared" si="1"/>
        <v>gl</v>
      </c>
      <c r="E19" s="224">
        <f t="shared" si="2"/>
        <v>0</v>
      </c>
      <c r="F19" s="225">
        <f t="shared" si="3"/>
        <v>0</v>
      </c>
      <c r="G19" s="176">
        <f t="shared" si="4"/>
        <v>0</v>
      </c>
      <c r="H19" s="176">
        <f t="shared" ref="H19:H82" si="6">ROUND(E19*G19,2)</f>
        <v>0</v>
      </c>
      <c r="I19" s="226">
        <f t="shared" si="5"/>
        <v>0</v>
      </c>
    </row>
    <row r="20" spans="1:9" ht="24.95" customHeight="1" x14ac:dyDescent="0.2">
      <c r="A20" s="200" t="str">
        <f>Datos!A27</f>
        <v>1.2</v>
      </c>
      <c r="B20" s="371" t="str">
        <f t="shared" si="0"/>
        <v>Replanteo y otros</v>
      </c>
      <c r="C20" s="372"/>
      <c r="D20" s="223" t="str">
        <f t="shared" si="1"/>
        <v>gl</v>
      </c>
      <c r="E20" s="224">
        <f t="shared" si="2"/>
        <v>0</v>
      </c>
      <c r="F20" s="225">
        <f t="shared" si="3"/>
        <v>0</v>
      </c>
      <c r="G20" s="176">
        <f t="shared" si="4"/>
        <v>0</v>
      </c>
      <c r="H20" s="176">
        <f t="shared" si="6"/>
        <v>0</v>
      </c>
      <c r="I20" s="226">
        <f t="shared" si="5"/>
        <v>0</v>
      </c>
    </row>
    <row r="21" spans="1:9" ht="24.95" customHeight="1" x14ac:dyDescent="0.2">
      <c r="A21" s="200" t="str">
        <f>Datos!A28</f>
        <v>1.3</v>
      </c>
      <c r="B21" s="371" t="str">
        <f t="shared" si="0"/>
        <v>Actividades complementarias</v>
      </c>
      <c r="C21" s="372"/>
      <c r="D21" s="223" t="str">
        <f t="shared" si="1"/>
        <v>gl</v>
      </c>
      <c r="E21" s="224">
        <f t="shared" si="2"/>
        <v>0</v>
      </c>
      <c r="F21" s="225">
        <f t="shared" si="3"/>
        <v>0</v>
      </c>
      <c r="G21" s="176">
        <f t="shared" si="4"/>
        <v>0</v>
      </c>
      <c r="H21" s="176">
        <f t="shared" si="6"/>
        <v>0</v>
      </c>
      <c r="I21" s="226">
        <f t="shared" si="5"/>
        <v>0</v>
      </c>
    </row>
    <row r="22" spans="1:9" ht="24.95" customHeight="1" x14ac:dyDescent="0.2">
      <c r="A22" s="200">
        <f>Datos!A29</f>
        <v>2</v>
      </c>
      <c r="B22" s="371" t="str">
        <f t="shared" si="0"/>
        <v>MOVIMIENTO DE SUELOS</v>
      </c>
      <c r="C22" s="372"/>
      <c r="D22" s="223">
        <f t="shared" si="1"/>
        <v>0</v>
      </c>
      <c r="E22" s="224">
        <f t="shared" si="2"/>
        <v>0</v>
      </c>
      <c r="F22" s="225">
        <f t="shared" si="3"/>
        <v>0</v>
      </c>
      <c r="G22" s="176">
        <f t="shared" si="4"/>
        <v>0</v>
      </c>
      <c r="H22" s="176">
        <f t="shared" si="6"/>
        <v>0</v>
      </c>
      <c r="I22" s="226">
        <f t="shared" si="5"/>
        <v>0</v>
      </c>
    </row>
    <row r="23" spans="1:9" ht="24.95" customHeight="1" x14ac:dyDescent="0.2">
      <c r="A23" s="200" t="str">
        <f>Datos!A30</f>
        <v>2.1</v>
      </c>
      <c r="B23" s="371" t="str">
        <f t="shared" si="0"/>
        <v>Terraplenamientos, rellenos y compactación</v>
      </c>
      <c r="C23" s="372"/>
      <c r="D23" s="223" t="str">
        <f t="shared" si="1"/>
        <v>m3</v>
      </c>
      <c r="E23" s="224">
        <f t="shared" si="2"/>
        <v>0</v>
      </c>
      <c r="F23" s="225">
        <f t="shared" si="3"/>
        <v>0</v>
      </c>
      <c r="G23" s="176">
        <f t="shared" si="4"/>
        <v>0</v>
      </c>
      <c r="H23" s="176">
        <f t="shared" si="6"/>
        <v>0</v>
      </c>
      <c r="I23" s="226">
        <f t="shared" si="5"/>
        <v>0</v>
      </c>
    </row>
    <row r="24" spans="1:9" ht="24.95" customHeight="1" x14ac:dyDescent="0.2">
      <c r="A24" s="200" t="str">
        <f>Datos!A31</f>
        <v>2.2</v>
      </c>
      <c r="B24" s="371" t="str">
        <f t="shared" si="0"/>
        <v>Excavaciones para fundaciones</v>
      </c>
      <c r="C24" s="372"/>
      <c r="D24" s="223" t="str">
        <f t="shared" si="1"/>
        <v>m3</v>
      </c>
      <c r="E24" s="224">
        <f t="shared" si="2"/>
        <v>0</v>
      </c>
      <c r="F24" s="225">
        <f t="shared" si="3"/>
        <v>0</v>
      </c>
      <c r="G24" s="176">
        <f t="shared" si="4"/>
        <v>0</v>
      </c>
      <c r="H24" s="176">
        <f t="shared" si="6"/>
        <v>0</v>
      </c>
      <c r="I24" s="226">
        <f t="shared" si="5"/>
        <v>0</v>
      </c>
    </row>
    <row r="25" spans="1:9" ht="24.95" customHeight="1" x14ac:dyDescent="0.2">
      <c r="A25" s="200">
        <f>Datos!A32</f>
        <v>3</v>
      </c>
      <c r="B25" s="371" t="str">
        <f t="shared" si="0"/>
        <v>ESTRUCTURA RESISTENTE</v>
      </c>
      <c r="C25" s="372"/>
      <c r="D25" s="223">
        <f t="shared" si="1"/>
        <v>0</v>
      </c>
      <c r="E25" s="224">
        <f t="shared" si="2"/>
        <v>0</v>
      </c>
      <c r="F25" s="225">
        <f t="shared" si="3"/>
        <v>0</v>
      </c>
      <c r="G25" s="176">
        <f t="shared" si="4"/>
        <v>0</v>
      </c>
      <c r="H25" s="176">
        <f t="shared" si="6"/>
        <v>0</v>
      </c>
      <c r="I25" s="226">
        <f t="shared" si="5"/>
        <v>0</v>
      </c>
    </row>
    <row r="26" spans="1:9" ht="24.95" customHeight="1" x14ac:dyDescent="0.2">
      <c r="A26" s="200" t="str">
        <f>Datos!A33</f>
        <v>3.1</v>
      </c>
      <c r="B26" s="371" t="str">
        <f t="shared" si="0"/>
        <v>Estructura de Hº Aº</v>
      </c>
      <c r="C26" s="372"/>
      <c r="D26" s="223">
        <f t="shared" si="1"/>
        <v>0</v>
      </c>
      <c r="E26" s="224">
        <f t="shared" si="2"/>
        <v>0</v>
      </c>
      <c r="F26" s="225">
        <f t="shared" si="3"/>
        <v>0</v>
      </c>
      <c r="G26" s="176">
        <f t="shared" si="4"/>
        <v>0</v>
      </c>
      <c r="H26" s="176">
        <f t="shared" si="6"/>
        <v>0</v>
      </c>
      <c r="I26" s="226">
        <f t="shared" si="5"/>
        <v>0</v>
      </c>
    </row>
    <row r="27" spans="1:9" ht="24.95" customHeight="1" x14ac:dyDescent="0.2">
      <c r="A27" s="200" t="str">
        <f>Datos!A34</f>
        <v>3.1.1</v>
      </c>
      <c r="B27" s="371" t="str">
        <f t="shared" si="0"/>
        <v>Hormigones de limpieza y no resistentes</v>
      </c>
      <c r="C27" s="372"/>
      <c r="D27" s="223" t="str">
        <f t="shared" si="1"/>
        <v>m2</v>
      </c>
      <c r="E27" s="224">
        <f t="shared" si="2"/>
        <v>0</v>
      </c>
      <c r="F27" s="225">
        <f t="shared" si="3"/>
        <v>0</v>
      </c>
      <c r="G27" s="176">
        <f t="shared" si="4"/>
        <v>0</v>
      </c>
      <c r="H27" s="176">
        <f t="shared" si="6"/>
        <v>0</v>
      </c>
      <c r="I27" s="226">
        <f t="shared" si="5"/>
        <v>0</v>
      </c>
    </row>
    <row r="28" spans="1:9" ht="24.95" customHeight="1" x14ac:dyDescent="0.2">
      <c r="A28" s="200" t="str">
        <f>Datos!A35</f>
        <v>3.1.3</v>
      </c>
      <c r="B28" s="371" t="str">
        <f t="shared" si="0"/>
        <v>Hormigones para plateas, zapatas, bases y vigas de fundación</v>
      </c>
      <c r="C28" s="372"/>
      <c r="D28" s="223" t="str">
        <f t="shared" si="1"/>
        <v>m3</v>
      </c>
      <c r="E28" s="224">
        <f t="shared" si="2"/>
        <v>0</v>
      </c>
      <c r="F28" s="225">
        <f t="shared" si="3"/>
        <v>0</v>
      </c>
      <c r="G28" s="176">
        <f t="shared" si="4"/>
        <v>0</v>
      </c>
      <c r="H28" s="176">
        <f t="shared" si="6"/>
        <v>0</v>
      </c>
      <c r="I28" s="226">
        <f t="shared" si="5"/>
        <v>0</v>
      </c>
    </row>
    <row r="29" spans="1:9" ht="24.95" customHeight="1" x14ac:dyDescent="0.2">
      <c r="A29" s="200" t="str">
        <f>Datos!A36</f>
        <v>3.1.4</v>
      </c>
      <c r="B29" s="371" t="str">
        <f t="shared" si="0"/>
        <v>Hormigones para vigas de arriostramiento</v>
      </c>
      <c r="C29" s="372"/>
      <c r="D29" s="223" t="str">
        <f t="shared" si="1"/>
        <v>m3</v>
      </c>
      <c r="E29" s="224">
        <f t="shared" si="2"/>
        <v>0</v>
      </c>
      <c r="F29" s="225">
        <f t="shared" si="3"/>
        <v>0</v>
      </c>
      <c r="G29" s="176">
        <f t="shared" si="4"/>
        <v>0</v>
      </c>
      <c r="H29" s="176">
        <f t="shared" si="6"/>
        <v>0</v>
      </c>
      <c r="I29" s="226">
        <f t="shared" si="5"/>
        <v>0</v>
      </c>
    </row>
    <row r="30" spans="1:9" ht="24.95" customHeight="1" x14ac:dyDescent="0.2">
      <c r="A30" s="200" t="str">
        <f>Datos!A37</f>
        <v>3.1.5</v>
      </c>
      <c r="B30" s="371" t="str">
        <f t="shared" si="0"/>
        <v>Hormigones para columnas de carga</v>
      </c>
      <c r="C30" s="372"/>
      <c r="D30" s="223" t="str">
        <f t="shared" si="1"/>
        <v>m3</v>
      </c>
      <c r="E30" s="224">
        <f t="shared" si="2"/>
        <v>0</v>
      </c>
      <c r="F30" s="225">
        <f t="shared" si="3"/>
        <v>0</v>
      </c>
      <c r="G30" s="176">
        <f t="shared" si="4"/>
        <v>0</v>
      </c>
      <c r="H30" s="176">
        <f t="shared" si="6"/>
        <v>0</v>
      </c>
      <c r="I30" s="226">
        <f t="shared" si="5"/>
        <v>0</v>
      </c>
    </row>
    <row r="31" spans="1:9" ht="24.95" customHeight="1" x14ac:dyDescent="0.2">
      <c r="A31" s="200" t="str">
        <f>Datos!A38</f>
        <v>3.1.6</v>
      </c>
      <c r="B31" s="371" t="str">
        <f t="shared" si="0"/>
        <v>Hormigones para columnas de encadenado</v>
      </c>
      <c r="C31" s="372"/>
      <c r="D31" s="223" t="str">
        <f t="shared" si="1"/>
        <v>m3</v>
      </c>
      <c r="E31" s="224">
        <f t="shared" si="2"/>
        <v>0</v>
      </c>
      <c r="F31" s="225">
        <f t="shared" si="3"/>
        <v>0</v>
      </c>
      <c r="G31" s="176">
        <f t="shared" si="4"/>
        <v>0</v>
      </c>
      <c r="H31" s="176">
        <f t="shared" si="6"/>
        <v>0</v>
      </c>
      <c r="I31" s="226">
        <f t="shared" si="5"/>
        <v>0</v>
      </c>
    </row>
    <row r="32" spans="1:9" ht="24.95" customHeight="1" x14ac:dyDescent="0.2">
      <c r="A32" s="200" t="str">
        <f>Datos!A39</f>
        <v>3.1.7</v>
      </c>
      <c r="B32" s="371" t="str">
        <f t="shared" si="0"/>
        <v>Hormigones para vigas  de carga</v>
      </c>
      <c r="C32" s="372"/>
      <c r="D32" s="223" t="str">
        <f t="shared" si="1"/>
        <v>m3</v>
      </c>
      <c r="E32" s="224">
        <f t="shared" si="2"/>
        <v>0</v>
      </c>
      <c r="F32" s="225">
        <f t="shared" si="3"/>
        <v>0</v>
      </c>
      <c r="G32" s="176">
        <f t="shared" si="4"/>
        <v>0</v>
      </c>
      <c r="H32" s="176">
        <f t="shared" si="6"/>
        <v>0</v>
      </c>
      <c r="I32" s="226">
        <f t="shared" si="5"/>
        <v>0</v>
      </c>
    </row>
    <row r="33" spans="1:9" ht="24.95" customHeight="1" x14ac:dyDescent="0.2">
      <c r="A33" s="200" t="str">
        <f>Datos!A40</f>
        <v>3.1.8</v>
      </c>
      <c r="B33" s="371" t="str">
        <f t="shared" si="0"/>
        <v>Hormigones para vigas de encadenado</v>
      </c>
      <c r="C33" s="372"/>
      <c r="D33" s="223" t="str">
        <f t="shared" si="1"/>
        <v>m3</v>
      </c>
      <c r="E33" s="224">
        <f t="shared" si="2"/>
        <v>0</v>
      </c>
      <c r="F33" s="225">
        <f t="shared" si="3"/>
        <v>0</v>
      </c>
      <c r="G33" s="176">
        <f t="shared" si="4"/>
        <v>0</v>
      </c>
      <c r="H33" s="176">
        <f t="shared" si="6"/>
        <v>0</v>
      </c>
      <c r="I33" s="226">
        <f t="shared" si="5"/>
        <v>0</v>
      </c>
    </row>
    <row r="34" spans="1:9" ht="24.95" customHeight="1" x14ac:dyDescent="0.2">
      <c r="A34" s="200" t="str">
        <f>Datos!A41</f>
        <v>3.1.9</v>
      </c>
      <c r="B34" s="371" t="str">
        <f t="shared" si="0"/>
        <v>Hormigones para losas</v>
      </c>
      <c r="C34" s="372"/>
      <c r="D34" s="223" t="str">
        <f t="shared" si="1"/>
        <v>m3</v>
      </c>
      <c r="E34" s="224">
        <f t="shared" si="2"/>
        <v>0</v>
      </c>
      <c r="F34" s="225">
        <f t="shared" si="3"/>
        <v>0</v>
      </c>
      <c r="G34" s="176">
        <f t="shared" si="4"/>
        <v>0</v>
      </c>
      <c r="H34" s="176">
        <f t="shared" si="6"/>
        <v>0</v>
      </c>
      <c r="I34" s="226">
        <f t="shared" si="5"/>
        <v>0</v>
      </c>
    </row>
    <row r="35" spans="1:9" ht="24.95" customHeight="1" x14ac:dyDescent="0.2">
      <c r="A35" s="200" t="str">
        <f>Datos!A42</f>
        <v>3.1.10</v>
      </c>
      <c r="B35" s="371" t="str">
        <f t="shared" si="0"/>
        <v>Hormigones para muro de contencion.</v>
      </c>
      <c r="C35" s="372"/>
      <c r="D35" s="223" t="str">
        <f t="shared" si="1"/>
        <v>m3</v>
      </c>
      <c r="E35" s="224">
        <f t="shared" si="2"/>
        <v>0</v>
      </c>
      <c r="F35" s="225">
        <f t="shared" si="3"/>
        <v>0</v>
      </c>
      <c r="G35" s="176">
        <f t="shared" si="4"/>
        <v>0</v>
      </c>
      <c r="H35" s="176">
        <f t="shared" si="6"/>
        <v>0</v>
      </c>
      <c r="I35" s="226">
        <f t="shared" si="5"/>
        <v>0</v>
      </c>
    </row>
    <row r="36" spans="1:9" ht="24.95" customHeight="1" x14ac:dyDescent="0.2">
      <c r="A36" s="200" t="str">
        <f>Datos!A43</f>
        <v>3.2</v>
      </c>
      <c r="B36" s="371" t="str">
        <f t="shared" si="0"/>
        <v>Estructura  metálica</v>
      </c>
      <c r="C36" s="372"/>
      <c r="D36" s="223">
        <f t="shared" si="1"/>
        <v>0</v>
      </c>
      <c r="E36" s="224">
        <f t="shared" si="2"/>
        <v>0</v>
      </c>
      <c r="F36" s="225">
        <f t="shared" si="3"/>
        <v>0</v>
      </c>
      <c r="G36" s="176">
        <f t="shared" si="4"/>
        <v>0</v>
      </c>
      <c r="H36" s="176">
        <f t="shared" si="6"/>
        <v>0</v>
      </c>
      <c r="I36" s="226">
        <f t="shared" si="5"/>
        <v>0</v>
      </c>
    </row>
    <row r="37" spans="1:9" ht="24.95" customHeight="1" x14ac:dyDescent="0.2">
      <c r="A37" s="200" t="str">
        <f>Datos!A44</f>
        <v>3.2.1</v>
      </c>
      <c r="B37" s="371" t="str">
        <f t="shared" si="0"/>
        <v>Vigas, correas, y cerramiento</v>
      </c>
      <c r="C37" s="372"/>
      <c r="D37" s="223" t="str">
        <f t="shared" si="1"/>
        <v>m2</v>
      </c>
      <c r="E37" s="224">
        <f t="shared" si="2"/>
        <v>0</v>
      </c>
      <c r="F37" s="225">
        <f t="shared" si="3"/>
        <v>0</v>
      </c>
      <c r="G37" s="176">
        <f t="shared" si="4"/>
        <v>0</v>
      </c>
      <c r="H37" s="176">
        <f t="shared" si="6"/>
        <v>0</v>
      </c>
      <c r="I37" s="226">
        <f t="shared" si="5"/>
        <v>0</v>
      </c>
    </row>
    <row r="38" spans="1:9" ht="24.95" customHeight="1" x14ac:dyDescent="0.2">
      <c r="A38" s="200">
        <f>Datos!A45</f>
        <v>4</v>
      </c>
      <c r="B38" s="371" t="str">
        <f t="shared" si="0"/>
        <v xml:space="preserve"> ALBAÑILERÍA</v>
      </c>
      <c r="C38" s="372"/>
      <c r="D38" s="223">
        <f t="shared" si="1"/>
        <v>0</v>
      </c>
      <c r="E38" s="224">
        <f t="shared" si="2"/>
        <v>0</v>
      </c>
      <c r="F38" s="225">
        <f t="shared" si="3"/>
        <v>0</v>
      </c>
      <c r="G38" s="176">
        <f t="shared" si="4"/>
        <v>0</v>
      </c>
      <c r="H38" s="176">
        <f t="shared" si="6"/>
        <v>0</v>
      </c>
      <c r="I38" s="226">
        <f t="shared" si="5"/>
        <v>0</v>
      </c>
    </row>
    <row r="39" spans="1:9" ht="24.95" customHeight="1" x14ac:dyDescent="0.2">
      <c r="A39" s="200" t="str">
        <f>Datos!A46</f>
        <v>4.1</v>
      </c>
      <c r="B39" s="371" t="str">
        <f t="shared" si="0"/>
        <v>Muros</v>
      </c>
      <c r="C39" s="372"/>
      <c r="D39" s="223">
        <f t="shared" si="1"/>
        <v>0</v>
      </c>
      <c r="E39" s="224">
        <f t="shared" si="2"/>
        <v>0</v>
      </c>
      <c r="F39" s="225">
        <f t="shared" si="3"/>
        <v>0</v>
      </c>
      <c r="G39" s="176">
        <f t="shared" si="4"/>
        <v>0</v>
      </c>
      <c r="H39" s="176">
        <f t="shared" si="6"/>
        <v>0</v>
      </c>
      <c r="I39" s="226">
        <f t="shared" si="5"/>
        <v>0</v>
      </c>
    </row>
    <row r="40" spans="1:9" ht="24.95" customHeight="1" x14ac:dyDescent="0.2">
      <c r="A40" s="200" t="str">
        <f>Datos!A47</f>
        <v>4.1.2</v>
      </c>
      <c r="B40" s="371" t="str">
        <f t="shared" si="0"/>
        <v>Mamposterías  de ladrillón de 0,20 m</v>
      </c>
      <c r="C40" s="372"/>
      <c r="D40" s="223" t="str">
        <f t="shared" si="1"/>
        <v>m2</v>
      </c>
      <c r="E40" s="224">
        <f t="shared" si="2"/>
        <v>0</v>
      </c>
      <c r="F40" s="225">
        <f t="shared" si="3"/>
        <v>0</v>
      </c>
      <c r="G40" s="176">
        <f t="shared" si="4"/>
        <v>0</v>
      </c>
      <c r="H40" s="176">
        <f t="shared" si="6"/>
        <v>0</v>
      </c>
      <c r="I40" s="226">
        <f t="shared" si="5"/>
        <v>0</v>
      </c>
    </row>
    <row r="41" spans="1:9" ht="24.95" customHeight="1" x14ac:dyDescent="0.2">
      <c r="A41" s="200" t="str">
        <f>Datos!A48</f>
        <v>4.2</v>
      </c>
      <c r="B41" s="371" t="str">
        <f t="shared" si="0"/>
        <v>Tabiques</v>
      </c>
      <c r="C41" s="372"/>
      <c r="D41" s="223">
        <f t="shared" si="1"/>
        <v>0</v>
      </c>
      <c r="E41" s="224">
        <f t="shared" si="2"/>
        <v>0</v>
      </c>
      <c r="F41" s="225">
        <f t="shared" si="3"/>
        <v>0</v>
      </c>
      <c r="G41" s="176">
        <f t="shared" si="4"/>
        <v>0</v>
      </c>
      <c r="H41" s="176">
        <f t="shared" si="6"/>
        <v>0</v>
      </c>
      <c r="I41" s="226">
        <f t="shared" si="5"/>
        <v>0</v>
      </c>
    </row>
    <row r="42" spans="1:9" ht="24.95" customHeight="1" x14ac:dyDescent="0.2">
      <c r="A42" s="200" t="str">
        <f>Datos!A49</f>
        <v>4.2.3</v>
      </c>
      <c r="B42" s="371" t="str">
        <f t="shared" si="0"/>
        <v>Tabiques de placas cementicias</v>
      </c>
      <c r="C42" s="372"/>
      <c r="D42" s="223" t="str">
        <f t="shared" si="1"/>
        <v>m2</v>
      </c>
      <c r="E42" s="224">
        <f t="shared" si="2"/>
        <v>0</v>
      </c>
      <c r="F42" s="225">
        <f t="shared" si="3"/>
        <v>0</v>
      </c>
      <c r="G42" s="176">
        <f t="shared" si="4"/>
        <v>0</v>
      </c>
      <c r="H42" s="176">
        <f t="shared" si="6"/>
        <v>0</v>
      </c>
      <c r="I42" s="226">
        <f t="shared" si="5"/>
        <v>0</v>
      </c>
    </row>
    <row r="43" spans="1:9" ht="24.95" customHeight="1" x14ac:dyDescent="0.2">
      <c r="A43" s="200" t="str">
        <f>Datos!A50</f>
        <v>4.4</v>
      </c>
      <c r="B43" s="371" t="str">
        <f t="shared" si="0"/>
        <v>Aislaciones</v>
      </c>
      <c r="C43" s="372"/>
      <c r="D43" s="223">
        <f t="shared" si="1"/>
        <v>0</v>
      </c>
      <c r="E43" s="224">
        <f t="shared" si="2"/>
        <v>0</v>
      </c>
      <c r="F43" s="225">
        <f t="shared" si="3"/>
        <v>0</v>
      </c>
      <c r="G43" s="176">
        <f t="shared" si="4"/>
        <v>0</v>
      </c>
      <c r="H43" s="176">
        <f t="shared" si="6"/>
        <v>0</v>
      </c>
      <c r="I43" s="226">
        <f t="shared" si="5"/>
        <v>0</v>
      </c>
    </row>
    <row r="44" spans="1:9" ht="24.95" customHeight="1" x14ac:dyDescent="0.2">
      <c r="A44" s="200" t="str">
        <f>Datos!A51</f>
        <v>4.4.1</v>
      </c>
      <c r="B44" s="371" t="str">
        <f t="shared" si="0"/>
        <v>Capa Aisladora Horizontal y Vertical</v>
      </c>
      <c r="C44" s="372"/>
      <c r="D44" s="223" t="str">
        <f t="shared" si="1"/>
        <v>m2</v>
      </c>
      <c r="E44" s="224">
        <f t="shared" si="2"/>
        <v>0</v>
      </c>
      <c r="F44" s="225">
        <f t="shared" si="3"/>
        <v>0</v>
      </c>
      <c r="G44" s="176">
        <f t="shared" si="4"/>
        <v>0</v>
      </c>
      <c r="H44" s="176">
        <f t="shared" si="6"/>
        <v>0</v>
      </c>
      <c r="I44" s="226">
        <f t="shared" si="5"/>
        <v>0</v>
      </c>
    </row>
    <row r="45" spans="1:9" ht="24.95" customHeight="1" x14ac:dyDescent="0.2">
      <c r="A45" s="200" t="str">
        <f>Datos!A52</f>
        <v>4.5</v>
      </c>
      <c r="B45" s="371" t="str">
        <f t="shared" si="0"/>
        <v>Revoques</v>
      </c>
      <c r="C45" s="372"/>
      <c r="D45" s="223">
        <f t="shared" si="1"/>
        <v>0</v>
      </c>
      <c r="E45" s="224">
        <f t="shared" si="2"/>
        <v>0</v>
      </c>
      <c r="F45" s="225">
        <f t="shared" si="3"/>
        <v>0</v>
      </c>
      <c r="G45" s="176">
        <f t="shared" si="4"/>
        <v>0</v>
      </c>
      <c r="H45" s="176">
        <f t="shared" si="6"/>
        <v>0</v>
      </c>
      <c r="I45" s="226">
        <f t="shared" si="5"/>
        <v>0</v>
      </c>
    </row>
    <row r="46" spans="1:9" ht="24.95" customHeight="1" x14ac:dyDescent="0.2">
      <c r="A46" s="200" t="str">
        <f>Datos!A53</f>
        <v>4.5.1</v>
      </c>
      <c r="B46" s="371" t="str">
        <f t="shared" si="0"/>
        <v>Jaharro a la cal  interior y exterior</v>
      </c>
      <c r="C46" s="372"/>
      <c r="D46" s="223" t="str">
        <f t="shared" si="1"/>
        <v>m2</v>
      </c>
      <c r="E46" s="224">
        <f t="shared" si="2"/>
        <v>0</v>
      </c>
      <c r="F46" s="225">
        <f t="shared" si="3"/>
        <v>0</v>
      </c>
      <c r="G46" s="176">
        <f t="shared" si="4"/>
        <v>0</v>
      </c>
      <c r="H46" s="176">
        <f t="shared" si="6"/>
        <v>0</v>
      </c>
      <c r="I46" s="226">
        <f t="shared" si="5"/>
        <v>0</v>
      </c>
    </row>
    <row r="47" spans="1:9" ht="24.95" customHeight="1" x14ac:dyDescent="0.2">
      <c r="A47" s="200" t="str">
        <f>Datos!A54</f>
        <v>4.5.3</v>
      </c>
      <c r="B47" s="371" t="str">
        <f t="shared" si="0"/>
        <v>Jaharro bajo revestimiento</v>
      </c>
      <c r="C47" s="372"/>
      <c r="D47" s="223" t="str">
        <f t="shared" si="1"/>
        <v>m2</v>
      </c>
      <c r="E47" s="224">
        <f t="shared" si="2"/>
        <v>0</v>
      </c>
      <c r="F47" s="225">
        <f t="shared" si="3"/>
        <v>0</v>
      </c>
      <c r="G47" s="176">
        <f t="shared" si="4"/>
        <v>0</v>
      </c>
      <c r="H47" s="176">
        <f t="shared" si="6"/>
        <v>0</v>
      </c>
      <c r="I47" s="226">
        <f t="shared" si="5"/>
        <v>0</v>
      </c>
    </row>
    <row r="48" spans="1:9" ht="24.95" customHeight="1" x14ac:dyDescent="0.2">
      <c r="A48" s="200" t="str">
        <f>Datos!A55</f>
        <v>4.5.4</v>
      </c>
      <c r="B48" s="371" t="str">
        <f t="shared" si="0"/>
        <v>Enlucidos</v>
      </c>
      <c r="C48" s="372"/>
      <c r="D48" s="223" t="str">
        <f t="shared" si="1"/>
        <v>m2</v>
      </c>
      <c r="E48" s="224">
        <f t="shared" si="2"/>
        <v>0</v>
      </c>
      <c r="F48" s="225">
        <f t="shared" si="3"/>
        <v>0</v>
      </c>
      <c r="G48" s="176">
        <f t="shared" si="4"/>
        <v>0</v>
      </c>
      <c r="H48" s="176">
        <f t="shared" si="6"/>
        <v>0</v>
      </c>
      <c r="I48" s="226">
        <f t="shared" si="5"/>
        <v>0</v>
      </c>
    </row>
    <row r="49" spans="1:9" ht="24.95" customHeight="1" x14ac:dyDescent="0.2">
      <c r="A49" s="200" t="str">
        <f>Datos!A56</f>
        <v>4.6</v>
      </c>
      <c r="B49" s="371" t="str">
        <f t="shared" si="0"/>
        <v>Contrapisos</v>
      </c>
      <c r="C49" s="372"/>
      <c r="D49" s="223">
        <f t="shared" si="1"/>
        <v>0</v>
      </c>
      <c r="E49" s="224">
        <f t="shared" si="2"/>
        <v>0</v>
      </c>
      <c r="F49" s="225">
        <f t="shared" si="3"/>
        <v>0</v>
      </c>
      <c r="G49" s="176">
        <f t="shared" si="4"/>
        <v>0</v>
      </c>
      <c r="H49" s="176">
        <f t="shared" si="6"/>
        <v>0</v>
      </c>
      <c r="I49" s="226">
        <f t="shared" si="5"/>
        <v>0</v>
      </c>
    </row>
    <row r="50" spans="1:9" ht="24.95" customHeight="1" x14ac:dyDescent="0.2">
      <c r="A50" s="200" t="str">
        <f>Datos!A57</f>
        <v>4.6.2</v>
      </c>
      <c r="B50" s="371" t="str">
        <f t="shared" ref="B50:B81" si="7">IFERROR(VLOOKUP(A50,Tabla_Datos,2,FALSE),"")</f>
        <v>De hormigón armado</v>
      </c>
      <c r="C50" s="372"/>
      <c r="D50" s="223" t="str">
        <f t="shared" ref="D50:D81" si="8">IFERROR(VLOOKUP(A50,Tabla_Datos,3,FALSE),"")</f>
        <v>m2</v>
      </c>
      <c r="E50" s="224">
        <f t="shared" ref="E50:E81" si="9">IFERROR(VLOOKUP(A50,Tabla_Datos,4,FALSE),0)</f>
        <v>0</v>
      </c>
      <c r="F50" s="225">
        <f t="shared" ref="F50:F81" si="10">IFERROR(VLOOKUP(A50,Tabla_Analisis_Precio,7,FALSE),0)</f>
        <v>0</v>
      </c>
      <c r="G50" s="176">
        <f t="shared" ref="G50:G81" si="11">ROUND(PrecioUnitario(F50,GG_Porcentaje,Beneficio,Ingresos_Brutos,IVA),2)</f>
        <v>0</v>
      </c>
      <c r="H50" s="176">
        <f t="shared" si="6"/>
        <v>0</v>
      </c>
      <c r="I50" s="226">
        <f t="shared" ref="I50:I81" si="12">IFERROR(H50/Monto_Oferta,0)</f>
        <v>0</v>
      </c>
    </row>
    <row r="51" spans="1:9" ht="24.95" customHeight="1" x14ac:dyDescent="0.2">
      <c r="A51" s="200">
        <f>Datos!A58</f>
        <v>5</v>
      </c>
      <c r="B51" s="371" t="str">
        <f t="shared" si="7"/>
        <v xml:space="preserve"> REVESTIMIENTOS</v>
      </c>
      <c r="C51" s="372"/>
      <c r="D51" s="223">
        <f t="shared" si="8"/>
        <v>0</v>
      </c>
      <c r="E51" s="224">
        <f t="shared" si="9"/>
        <v>0</v>
      </c>
      <c r="F51" s="225">
        <f t="shared" si="10"/>
        <v>0</v>
      </c>
      <c r="G51" s="176">
        <f t="shared" si="11"/>
        <v>0</v>
      </c>
      <c r="H51" s="176">
        <f t="shared" si="6"/>
        <v>0</v>
      </c>
      <c r="I51" s="226">
        <f t="shared" si="12"/>
        <v>0</v>
      </c>
    </row>
    <row r="52" spans="1:9" ht="24.95" customHeight="1" x14ac:dyDescent="0.2">
      <c r="A52" s="200" t="str">
        <f>Datos!A59</f>
        <v>5.1</v>
      </c>
      <c r="B52" s="371" t="str">
        <f t="shared" si="7"/>
        <v>Cerámico</v>
      </c>
      <c r="C52" s="372"/>
      <c r="D52" s="223" t="str">
        <f t="shared" si="8"/>
        <v>m2</v>
      </c>
      <c r="E52" s="224">
        <f t="shared" si="9"/>
        <v>0</v>
      </c>
      <c r="F52" s="225">
        <f t="shared" si="10"/>
        <v>0</v>
      </c>
      <c r="G52" s="176">
        <f t="shared" si="11"/>
        <v>0</v>
      </c>
      <c r="H52" s="176">
        <f t="shared" si="6"/>
        <v>0</v>
      </c>
      <c r="I52" s="226">
        <f t="shared" si="12"/>
        <v>0</v>
      </c>
    </row>
    <row r="53" spans="1:9" ht="24.95" customHeight="1" x14ac:dyDescent="0.2">
      <c r="A53" s="200" t="str">
        <f>Datos!A60</f>
        <v>5.2</v>
      </c>
      <c r="B53" s="371" t="str">
        <f t="shared" si="7"/>
        <v>Antepechos</v>
      </c>
      <c r="C53" s="372"/>
      <c r="D53" s="223" t="str">
        <f t="shared" si="8"/>
        <v>m2</v>
      </c>
      <c r="E53" s="224">
        <f t="shared" si="9"/>
        <v>0</v>
      </c>
      <c r="F53" s="225">
        <f t="shared" si="10"/>
        <v>0</v>
      </c>
      <c r="G53" s="176">
        <f t="shared" si="11"/>
        <v>0</v>
      </c>
      <c r="H53" s="176">
        <f t="shared" si="6"/>
        <v>0</v>
      </c>
      <c r="I53" s="226">
        <f t="shared" si="12"/>
        <v>0</v>
      </c>
    </row>
    <row r="54" spans="1:9" ht="24.95" customHeight="1" x14ac:dyDescent="0.2">
      <c r="A54" s="200">
        <f>Datos!A61</f>
        <v>6</v>
      </c>
      <c r="B54" s="371" t="str">
        <f t="shared" si="7"/>
        <v xml:space="preserve"> PISOS Y ZÓCALOS</v>
      </c>
      <c r="C54" s="372"/>
      <c r="D54" s="223">
        <f t="shared" si="8"/>
        <v>0</v>
      </c>
      <c r="E54" s="224">
        <f t="shared" si="9"/>
        <v>0</v>
      </c>
      <c r="F54" s="225">
        <f t="shared" si="10"/>
        <v>0</v>
      </c>
      <c r="G54" s="176">
        <f t="shared" si="11"/>
        <v>0</v>
      </c>
      <c r="H54" s="176">
        <f t="shared" si="6"/>
        <v>0</v>
      </c>
      <c r="I54" s="226">
        <f t="shared" si="12"/>
        <v>0</v>
      </c>
    </row>
    <row r="55" spans="1:9" ht="24.95" customHeight="1" x14ac:dyDescent="0.2">
      <c r="A55" s="200" t="str">
        <f>Datos!A62</f>
        <v>6.1</v>
      </c>
      <c r="B55" s="371" t="str">
        <f t="shared" si="7"/>
        <v>Interiores</v>
      </c>
      <c r="C55" s="372"/>
      <c r="D55" s="223">
        <f t="shared" si="8"/>
        <v>0</v>
      </c>
      <c r="E55" s="224">
        <f t="shared" si="9"/>
        <v>0</v>
      </c>
      <c r="F55" s="225">
        <f t="shared" si="10"/>
        <v>0</v>
      </c>
      <c r="G55" s="176">
        <f t="shared" si="11"/>
        <v>0</v>
      </c>
      <c r="H55" s="176">
        <f t="shared" si="6"/>
        <v>0</v>
      </c>
      <c r="I55" s="226">
        <f t="shared" si="12"/>
        <v>0</v>
      </c>
    </row>
    <row r="56" spans="1:9" ht="24.95" customHeight="1" x14ac:dyDescent="0.2">
      <c r="A56" s="200" t="str">
        <f>Datos!A63</f>
        <v>6.1.2</v>
      </c>
      <c r="B56" s="371" t="str">
        <f t="shared" si="7"/>
        <v>Pisos de mosaico granítico 30 x 30</v>
      </c>
      <c r="C56" s="372"/>
      <c r="D56" s="223" t="str">
        <f t="shared" si="8"/>
        <v>m2</v>
      </c>
      <c r="E56" s="224">
        <f t="shared" si="9"/>
        <v>0</v>
      </c>
      <c r="F56" s="225">
        <f t="shared" si="10"/>
        <v>0</v>
      </c>
      <c r="G56" s="176">
        <f t="shared" si="11"/>
        <v>0</v>
      </c>
      <c r="H56" s="176">
        <f t="shared" si="6"/>
        <v>0</v>
      </c>
      <c r="I56" s="226">
        <f t="shared" si="12"/>
        <v>0</v>
      </c>
    </row>
    <row r="57" spans="1:9" ht="24.95" customHeight="1" x14ac:dyDescent="0.2">
      <c r="A57" s="200" t="str">
        <f>Datos!A64</f>
        <v>6.1.4</v>
      </c>
      <c r="B57" s="371" t="str">
        <f t="shared" si="7"/>
        <v>Zócalos graníticos</v>
      </c>
      <c r="C57" s="372"/>
      <c r="D57" s="223" t="str">
        <f t="shared" si="8"/>
        <v>ml</v>
      </c>
      <c r="E57" s="224">
        <f t="shared" si="9"/>
        <v>0</v>
      </c>
      <c r="F57" s="225">
        <f t="shared" si="10"/>
        <v>0</v>
      </c>
      <c r="G57" s="176">
        <f t="shared" si="11"/>
        <v>0</v>
      </c>
      <c r="H57" s="176">
        <f t="shared" si="6"/>
        <v>0</v>
      </c>
      <c r="I57" s="226">
        <f t="shared" si="12"/>
        <v>0</v>
      </c>
    </row>
    <row r="58" spans="1:9" ht="24.95" customHeight="1" x14ac:dyDescent="0.2">
      <c r="A58" s="200" t="str">
        <f>Datos!A65</f>
        <v>6.1.10</v>
      </c>
      <c r="B58" s="371" t="str">
        <f t="shared" si="7"/>
        <v>Umbrales y solías</v>
      </c>
      <c r="C58" s="372"/>
      <c r="D58" s="223" t="str">
        <f t="shared" si="8"/>
        <v>m2</v>
      </c>
      <c r="E58" s="224">
        <f t="shared" si="9"/>
        <v>0</v>
      </c>
      <c r="F58" s="225">
        <f t="shared" si="10"/>
        <v>0</v>
      </c>
      <c r="G58" s="176">
        <f t="shared" si="11"/>
        <v>0</v>
      </c>
      <c r="H58" s="176">
        <f t="shared" si="6"/>
        <v>0</v>
      </c>
      <c r="I58" s="226">
        <f t="shared" si="12"/>
        <v>0</v>
      </c>
    </row>
    <row r="59" spans="1:9" ht="24.95" customHeight="1" x14ac:dyDescent="0.2">
      <c r="A59" s="200" t="str">
        <f>Datos!A66</f>
        <v>6.2</v>
      </c>
      <c r="B59" s="371" t="str">
        <f t="shared" si="7"/>
        <v>Exteriores</v>
      </c>
      <c r="C59" s="372"/>
      <c r="D59" s="223">
        <f t="shared" si="8"/>
        <v>0</v>
      </c>
      <c r="E59" s="224">
        <f t="shared" si="9"/>
        <v>0</v>
      </c>
      <c r="F59" s="225">
        <f t="shared" si="10"/>
        <v>0</v>
      </c>
      <c r="G59" s="176">
        <f t="shared" si="11"/>
        <v>0</v>
      </c>
      <c r="H59" s="176">
        <f t="shared" si="6"/>
        <v>0</v>
      </c>
      <c r="I59" s="226">
        <f t="shared" si="12"/>
        <v>0</v>
      </c>
    </row>
    <row r="60" spans="1:9" ht="24.95" customHeight="1" x14ac:dyDescent="0.2">
      <c r="A60" s="200" t="str">
        <f>Datos!A67</f>
        <v>6.2.1</v>
      </c>
      <c r="B60" s="371" t="str">
        <f t="shared" si="7"/>
        <v>De hormigón sin armar</v>
      </c>
      <c r="C60" s="372"/>
      <c r="D60" s="223" t="str">
        <f t="shared" si="8"/>
        <v>m2</v>
      </c>
      <c r="E60" s="224">
        <f t="shared" si="9"/>
        <v>0</v>
      </c>
      <c r="F60" s="225">
        <f t="shared" si="10"/>
        <v>0</v>
      </c>
      <c r="G60" s="176">
        <f t="shared" si="11"/>
        <v>0</v>
      </c>
      <c r="H60" s="176">
        <f t="shared" si="6"/>
        <v>0</v>
      </c>
      <c r="I60" s="226">
        <f t="shared" si="12"/>
        <v>0</v>
      </c>
    </row>
    <row r="61" spans="1:9" ht="24.95" customHeight="1" x14ac:dyDescent="0.2">
      <c r="A61" s="200" t="str">
        <f>Datos!A68</f>
        <v>6.2.7</v>
      </c>
      <c r="B61" s="371" t="str">
        <f t="shared" si="7"/>
        <v>Zócalo rehundido</v>
      </c>
      <c r="C61" s="372"/>
      <c r="D61" s="223" t="str">
        <f t="shared" si="8"/>
        <v>ml</v>
      </c>
      <c r="E61" s="224">
        <f t="shared" si="9"/>
        <v>0</v>
      </c>
      <c r="F61" s="225">
        <f t="shared" si="10"/>
        <v>0</v>
      </c>
      <c r="G61" s="176">
        <f t="shared" si="11"/>
        <v>0</v>
      </c>
      <c r="H61" s="176">
        <f t="shared" si="6"/>
        <v>0</v>
      </c>
      <c r="I61" s="226">
        <f t="shared" si="12"/>
        <v>0</v>
      </c>
    </row>
    <row r="62" spans="1:9" ht="24.95" customHeight="1" x14ac:dyDescent="0.2">
      <c r="A62" s="200">
        <f>Datos!A69</f>
        <v>7</v>
      </c>
      <c r="B62" s="371" t="str">
        <f t="shared" si="7"/>
        <v xml:space="preserve"> MARMOLERÍA</v>
      </c>
      <c r="C62" s="372"/>
      <c r="D62" s="223">
        <f t="shared" si="8"/>
        <v>0</v>
      </c>
      <c r="E62" s="224">
        <f t="shared" si="9"/>
        <v>0</v>
      </c>
      <c r="F62" s="225">
        <f t="shared" si="10"/>
        <v>0</v>
      </c>
      <c r="G62" s="176">
        <f t="shared" si="11"/>
        <v>0</v>
      </c>
      <c r="H62" s="176">
        <f t="shared" si="6"/>
        <v>0</v>
      </c>
      <c r="I62" s="226">
        <f t="shared" si="12"/>
        <v>0</v>
      </c>
    </row>
    <row r="63" spans="1:9" ht="24.95" customHeight="1" x14ac:dyDescent="0.2">
      <c r="A63" s="200" t="str">
        <f>Datos!A70</f>
        <v>7.1</v>
      </c>
      <c r="B63" s="371" t="str">
        <f t="shared" si="7"/>
        <v>Mesadas de granito natural</v>
      </c>
      <c r="C63" s="372"/>
      <c r="D63" s="223" t="str">
        <f t="shared" si="8"/>
        <v>m2</v>
      </c>
      <c r="E63" s="224">
        <f t="shared" si="9"/>
        <v>0</v>
      </c>
      <c r="F63" s="225">
        <f t="shared" si="10"/>
        <v>0</v>
      </c>
      <c r="G63" s="176">
        <f t="shared" si="11"/>
        <v>0</v>
      </c>
      <c r="H63" s="176">
        <f t="shared" si="6"/>
        <v>0</v>
      </c>
      <c r="I63" s="226">
        <f t="shared" si="12"/>
        <v>0</v>
      </c>
    </row>
    <row r="64" spans="1:9" ht="24.95" customHeight="1" x14ac:dyDescent="0.2">
      <c r="A64" s="200">
        <f>Datos!A71</f>
        <v>8</v>
      </c>
      <c r="B64" s="371" t="str">
        <f t="shared" si="7"/>
        <v xml:space="preserve"> CUBIERTAS Y TECHOS</v>
      </c>
      <c r="C64" s="372"/>
      <c r="D64" s="223">
        <f t="shared" si="8"/>
        <v>0</v>
      </c>
      <c r="E64" s="224">
        <f t="shared" si="9"/>
        <v>0</v>
      </c>
      <c r="F64" s="225">
        <f t="shared" si="10"/>
        <v>0</v>
      </c>
      <c r="G64" s="176">
        <f t="shared" si="11"/>
        <v>0</v>
      </c>
      <c r="H64" s="176">
        <f t="shared" si="6"/>
        <v>0</v>
      </c>
      <c r="I64" s="226">
        <f t="shared" si="12"/>
        <v>0</v>
      </c>
    </row>
    <row r="65" spans="1:9" ht="24.95" customHeight="1" x14ac:dyDescent="0.2">
      <c r="A65" s="200" t="str">
        <f>Datos!A72</f>
        <v>8.1</v>
      </c>
      <c r="B65" s="371" t="str">
        <f t="shared" si="7"/>
        <v>Cubiertas de techo sobre losa de hormigón armado</v>
      </c>
      <c r="C65" s="372"/>
      <c r="D65" s="223" t="str">
        <f t="shared" si="8"/>
        <v>m2</v>
      </c>
      <c r="E65" s="224">
        <f t="shared" si="9"/>
        <v>0</v>
      </c>
      <c r="F65" s="225">
        <f t="shared" si="10"/>
        <v>0</v>
      </c>
      <c r="G65" s="176">
        <f t="shared" si="11"/>
        <v>0</v>
      </c>
      <c r="H65" s="176">
        <f t="shared" si="6"/>
        <v>0</v>
      </c>
      <c r="I65" s="226">
        <f t="shared" si="12"/>
        <v>0</v>
      </c>
    </row>
    <row r="66" spans="1:9" ht="24.95" customHeight="1" x14ac:dyDescent="0.2">
      <c r="A66" s="200" t="str">
        <f>Datos!A73</f>
        <v>8.2</v>
      </c>
      <c r="B66" s="371" t="str">
        <f t="shared" si="7"/>
        <v>Cubiertas metálicas ( incluidas aislaciones )</v>
      </c>
      <c r="C66" s="372"/>
      <c r="D66" s="223" t="str">
        <f t="shared" si="8"/>
        <v>m2</v>
      </c>
      <c r="E66" s="224">
        <f t="shared" si="9"/>
        <v>0</v>
      </c>
      <c r="F66" s="225">
        <f t="shared" si="10"/>
        <v>0</v>
      </c>
      <c r="G66" s="176">
        <f t="shared" si="11"/>
        <v>0</v>
      </c>
      <c r="H66" s="176">
        <f t="shared" si="6"/>
        <v>0</v>
      </c>
      <c r="I66" s="226">
        <f t="shared" si="12"/>
        <v>0</v>
      </c>
    </row>
    <row r="67" spans="1:9" ht="24.95" customHeight="1" x14ac:dyDescent="0.2">
      <c r="A67" s="200">
        <f>Datos!A74</f>
        <v>9</v>
      </c>
      <c r="B67" s="371" t="str">
        <f t="shared" si="7"/>
        <v xml:space="preserve"> CIELORRASOS</v>
      </c>
      <c r="C67" s="372"/>
      <c r="D67" s="223">
        <f t="shared" si="8"/>
        <v>0</v>
      </c>
      <c r="E67" s="224">
        <f t="shared" si="9"/>
        <v>0</v>
      </c>
      <c r="F67" s="225">
        <f t="shared" si="10"/>
        <v>0</v>
      </c>
      <c r="G67" s="176">
        <f t="shared" si="11"/>
        <v>0</v>
      </c>
      <c r="H67" s="176">
        <f t="shared" si="6"/>
        <v>0</v>
      </c>
      <c r="I67" s="226">
        <f t="shared" si="12"/>
        <v>0</v>
      </c>
    </row>
    <row r="68" spans="1:9" ht="24.95" customHeight="1" x14ac:dyDescent="0.2">
      <c r="A68" s="200" t="str">
        <f>Datos!A75</f>
        <v>9.1</v>
      </c>
      <c r="B68" s="371" t="str">
        <f t="shared" si="7"/>
        <v>Aplicados</v>
      </c>
      <c r="C68" s="372"/>
      <c r="D68" s="223">
        <f t="shared" si="8"/>
        <v>0</v>
      </c>
      <c r="E68" s="224">
        <f t="shared" si="9"/>
        <v>0</v>
      </c>
      <c r="F68" s="225">
        <f t="shared" si="10"/>
        <v>0</v>
      </c>
      <c r="G68" s="176">
        <f t="shared" si="11"/>
        <v>0</v>
      </c>
      <c r="H68" s="176">
        <f t="shared" si="6"/>
        <v>0</v>
      </c>
      <c r="I68" s="226">
        <f t="shared" si="12"/>
        <v>0</v>
      </c>
    </row>
    <row r="69" spans="1:9" ht="24.95" customHeight="1" x14ac:dyDescent="0.2">
      <c r="A69" s="200" t="str">
        <f>Datos!A76</f>
        <v>9.1.1</v>
      </c>
      <c r="B69" s="371" t="str">
        <f t="shared" si="7"/>
        <v>A la cal</v>
      </c>
      <c r="C69" s="372"/>
      <c r="D69" s="223" t="str">
        <f t="shared" si="8"/>
        <v>m2</v>
      </c>
      <c r="E69" s="224">
        <f t="shared" si="9"/>
        <v>0</v>
      </c>
      <c r="F69" s="225">
        <f t="shared" si="10"/>
        <v>0</v>
      </c>
      <c r="G69" s="176">
        <f t="shared" si="11"/>
        <v>0</v>
      </c>
      <c r="H69" s="176">
        <f t="shared" si="6"/>
        <v>0</v>
      </c>
      <c r="I69" s="226">
        <f t="shared" si="12"/>
        <v>0</v>
      </c>
    </row>
    <row r="70" spans="1:9" ht="24.95" customHeight="1" x14ac:dyDescent="0.2">
      <c r="A70" s="200" t="str">
        <f>Datos!A77</f>
        <v>9.1.2</v>
      </c>
      <c r="B70" s="371" t="str">
        <f t="shared" si="7"/>
        <v>Al yeso</v>
      </c>
      <c r="C70" s="372"/>
      <c r="D70" s="223" t="str">
        <f t="shared" si="8"/>
        <v>m2</v>
      </c>
      <c r="E70" s="224">
        <f t="shared" si="9"/>
        <v>0</v>
      </c>
      <c r="F70" s="225">
        <f t="shared" si="10"/>
        <v>0</v>
      </c>
      <c r="G70" s="176">
        <f t="shared" si="11"/>
        <v>0</v>
      </c>
      <c r="H70" s="176">
        <f t="shared" si="6"/>
        <v>0</v>
      </c>
      <c r="I70" s="226">
        <f t="shared" si="12"/>
        <v>0</v>
      </c>
    </row>
    <row r="71" spans="1:9" ht="24.95" customHeight="1" x14ac:dyDescent="0.2">
      <c r="A71" s="200" t="str">
        <f>Datos!A78</f>
        <v>9.2</v>
      </c>
      <c r="B71" s="371" t="str">
        <f t="shared" si="7"/>
        <v>Suspendidos</v>
      </c>
      <c r="C71" s="372"/>
      <c r="D71" s="223">
        <f t="shared" si="8"/>
        <v>0</v>
      </c>
      <c r="E71" s="224">
        <f t="shared" si="9"/>
        <v>0</v>
      </c>
      <c r="F71" s="225">
        <f t="shared" si="10"/>
        <v>0</v>
      </c>
      <c r="G71" s="176">
        <f t="shared" si="11"/>
        <v>0</v>
      </c>
      <c r="H71" s="176">
        <f t="shared" si="6"/>
        <v>0</v>
      </c>
      <c r="I71" s="226">
        <f t="shared" si="12"/>
        <v>0</v>
      </c>
    </row>
    <row r="72" spans="1:9" ht="24.95" customHeight="1" x14ac:dyDescent="0.2">
      <c r="A72" s="200" t="str">
        <f>Datos!A79</f>
        <v>9.2.1</v>
      </c>
      <c r="B72" s="371" t="str">
        <f t="shared" si="7"/>
        <v>De placas rígidas</v>
      </c>
      <c r="C72" s="372"/>
      <c r="D72" s="223" t="str">
        <f t="shared" si="8"/>
        <v>m2</v>
      </c>
      <c r="E72" s="224">
        <f t="shared" si="9"/>
        <v>0</v>
      </c>
      <c r="F72" s="225">
        <f t="shared" si="10"/>
        <v>0</v>
      </c>
      <c r="G72" s="176">
        <f t="shared" si="11"/>
        <v>0</v>
      </c>
      <c r="H72" s="176">
        <f t="shared" si="6"/>
        <v>0</v>
      </c>
      <c r="I72" s="226">
        <f t="shared" si="12"/>
        <v>0</v>
      </c>
    </row>
    <row r="73" spans="1:9" ht="24.95" customHeight="1" x14ac:dyDescent="0.2">
      <c r="A73" s="200">
        <f>Datos!A80</f>
        <v>10</v>
      </c>
      <c r="B73" s="371" t="str">
        <f t="shared" si="7"/>
        <v xml:space="preserve"> CARPINTERÍA </v>
      </c>
      <c r="C73" s="372"/>
      <c r="D73" s="223">
        <f t="shared" si="8"/>
        <v>0</v>
      </c>
      <c r="E73" s="224">
        <f t="shared" si="9"/>
        <v>0</v>
      </c>
      <c r="F73" s="225">
        <f t="shared" si="10"/>
        <v>0</v>
      </c>
      <c r="G73" s="176">
        <f t="shared" si="11"/>
        <v>0</v>
      </c>
      <c r="H73" s="176">
        <f t="shared" si="6"/>
        <v>0</v>
      </c>
      <c r="I73" s="226">
        <f t="shared" si="12"/>
        <v>0</v>
      </c>
    </row>
    <row r="74" spans="1:9" ht="24.95" customHeight="1" x14ac:dyDescent="0.2">
      <c r="A74" s="200" t="str">
        <f>Datos!A81</f>
        <v>10.1</v>
      </c>
      <c r="B74" s="371" t="str">
        <f t="shared" si="7"/>
        <v>Carpinteria metalica</v>
      </c>
      <c r="C74" s="372"/>
      <c r="D74" s="223" t="str">
        <f t="shared" si="8"/>
        <v>m2</v>
      </c>
      <c r="E74" s="224">
        <f t="shared" si="9"/>
        <v>0</v>
      </c>
      <c r="F74" s="225">
        <f t="shared" si="10"/>
        <v>0</v>
      </c>
      <c r="G74" s="176">
        <f t="shared" si="11"/>
        <v>0</v>
      </c>
      <c r="H74" s="176">
        <f t="shared" si="6"/>
        <v>0</v>
      </c>
      <c r="I74" s="226">
        <f t="shared" si="12"/>
        <v>0</v>
      </c>
    </row>
    <row r="75" spans="1:9" ht="24.95" customHeight="1" x14ac:dyDescent="0.2">
      <c r="A75" s="200" t="str">
        <f>Datos!A82</f>
        <v>10.4</v>
      </c>
      <c r="B75" s="371" t="str">
        <f t="shared" si="7"/>
        <v>Muebles fijos</v>
      </c>
      <c r="C75" s="372"/>
      <c r="D75" s="223" t="str">
        <f t="shared" si="8"/>
        <v>m2</v>
      </c>
      <c r="E75" s="224">
        <f t="shared" si="9"/>
        <v>0</v>
      </c>
      <c r="F75" s="225">
        <f t="shared" si="10"/>
        <v>0</v>
      </c>
      <c r="G75" s="176">
        <f t="shared" si="11"/>
        <v>0</v>
      </c>
      <c r="H75" s="176">
        <f t="shared" si="6"/>
        <v>0</v>
      </c>
      <c r="I75" s="226">
        <f t="shared" si="12"/>
        <v>0</v>
      </c>
    </row>
    <row r="76" spans="1:9" ht="24.95" customHeight="1" x14ac:dyDescent="0.2">
      <c r="A76" s="200">
        <f>Datos!A83</f>
        <v>11</v>
      </c>
      <c r="B76" s="371" t="str">
        <f t="shared" si="7"/>
        <v xml:space="preserve"> INSTALACIÓN ELÉCTRICA</v>
      </c>
      <c r="C76" s="372"/>
      <c r="D76" s="223">
        <f t="shared" si="8"/>
        <v>0</v>
      </c>
      <c r="E76" s="224">
        <f t="shared" si="9"/>
        <v>0</v>
      </c>
      <c r="F76" s="225">
        <f t="shared" si="10"/>
        <v>0</v>
      </c>
      <c r="G76" s="176">
        <f t="shared" si="11"/>
        <v>0</v>
      </c>
      <c r="H76" s="176">
        <f t="shared" si="6"/>
        <v>0</v>
      </c>
      <c r="I76" s="226">
        <f t="shared" si="12"/>
        <v>0</v>
      </c>
    </row>
    <row r="77" spans="1:9" ht="24.95" customHeight="1" x14ac:dyDescent="0.2">
      <c r="A77" s="200" t="str">
        <f>Datos!A84</f>
        <v>11.1</v>
      </c>
      <c r="B77" s="371" t="str">
        <f t="shared" si="7"/>
        <v>Fuerza motriz</v>
      </c>
      <c r="C77" s="372"/>
      <c r="D77" s="223" t="str">
        <f t="shared" si="8"/>
        <v>gl</v>
      </c>
      <c r="E77" s="224">
        <f t="shared" si="9"/>
        <v>0</v>
      </c>
      <c r="F77" s="225">
        <f t="shared" si="10"/>
        <v>0</v>
      </c>
      <c r="G77" s="176">
        <f t="shared" si="11"/>
        <v>0</v>
      </c>
      <c r="H77" s="176">
        <f t="shared" si="6"/>
        <v>0</v>
      </c>
      <c r="I77" s="226">
        <f t="shared" si="12"/>
        <v>0</v>
      </c>
    </row>
    <row r="78" spans="1:9" ht="24.95" customHeight="1" x14ac:dyDescent="0.2">
      <c r="A78" s="200" t="str">
        <f>Datos!A85</f>
        <v>11.2</v>
      </c>
      <c r="B78" s="371" t="str">
        <f t="shared" si="7"/>
        <v>Media tensión</v>
      </c>
      <c r="C78" s="372"/>
      <c r="D78" s="223" t="str">
        <f t="shared" si="8"/>
        <v>gl</v>
      </c>
      <c r="E78" s="224">
        <f t="shared" si="9"/>
        <v>0</v>
      </c>
      <c r="F78" s="225">
        <f t="shared" si="10"/>
        <v>0</v>
      </c>
      <c r="G78" s="176">
        <f t="shared" si="11"/>
        <v>0</v>
      </c>
      <c r="H78" s="176">
        <f t="shared" si="6"/>
        <v>0</v>
      </c>
      <c r="I78" s="226">
        <f t="shared" si="12"/>
        <v>0</v>
      </c>
    </row>
    <row r="79" spans="1:9" ht="24.95" customHeight="1" x14ac:dyDescent="0.2">
      <c r="A79" s="200" t="str">
        <f>Datos!A86</f>
        <v>11.3</v>
      </c>
      <c r="B79" s="371" t="str">
        <f t="shared" si="7"/>
        <v>Baja tensión</v>
      </c>
      <c r="C79" s="372"/>
      <c r="D79" s="223" t="str">
        <f t="shared" si="8"/>
        <v>gl</v>
      </c>
      <c r="E79" s="224">
        <f t="shared" si="9"/>
        <v>0</v>
      </c>
      <c r="F79" s="225">
        <f t="shared" si="10"/>
        <v>0</v>
      </c>
      <c r="G79" s="176">
        <f t="shared" si="11"/>
        <v>0</v>
      </c>
      <c r="H79" s="176">
        <f t="shared" si="6"/>
        <v>0</v>
      </c>
      <c r="I79" s="226">
        <f t="shared" si="12"/>
        <v>0</v>
      </c>
    </row>
    <row r="80" spans="1:9" ht="24.95" customHeight="1" x14ac:dyDescent="0.2">
      <c r="A80" s="200" t="str">
        <f>Datos!A87</f>
        <v>11.4</v>
      </c>
      <c r="B80" s="371" t="str">
        <f t="shared" si="7"/>
        <v>Artefactos</v>
      </c>
      <c r="C80" s="372"/>
      <c r="D80" s="223" t="str">
        <f t="shared" si="8"/>
        <v>gl</v>
      </c>
      <c r="E80" s="224">
        <f t="shared" si="9"/>
        <v>0</v>
      </c>
      <c r="F80" s="225">
        <f t="shared" si="10"/>
        <v>0</v>
      </c>
      <c r="G80" s="176">
        <f t="shared" si="11"/>
        <v>0</v>
      </c>
      <c r="H80" s="176">
        <f t="shared" si="6"/>
        <v>0</v>
      </c>
      <c r="I80" s="226">
        <f t="shared" si="12"/>
        <v>0</v>
      </c>
    </row>
    <row r="81" spans="1:9" ht="24.95" customHeight="1" x14ac:dyDescent="0.2">
      <c r="A81" s="200">
        <f>Datos!A88</f>
        <v>12</v>
      </c>
      <c r="B81" s="371" t="str">
        <f t="shared" si="7"/>
        <v xml:space="preserve"> INSTALACIÓN SANITARIA</v>
      </c>
      <c r="C81" s="372"/>
      <c r="D81" s="223">
        <f t="shared" si="8"/>
        <v>0</v>
      </c>
      <c r="E81" s="224">
        <f t="shared" si="9"/>
        <v>0</v>
      </c>
      <c r="F81" s="225">
        <f t="shared" si="10"/>
        <v>0</v>
      </c>
      <c r="G81" s="176">
        <f t="shared" si="11"/>
        <v>0</v>
      </c>
      <c r="H81" s="176">
        <f t="shared" si="6"/>
        <v>0</v>
      </c>
      <c r="I81" s="226">
        <f t="shared" si="12"/>
        <v>0</v>
      </c>
    </row>
    <row r="82" spans="1:9" ht="24.95" customHeight="1" x14ac:dyDescent="0.2">
      <c r="A82" s="200" t="str">
        <f>Datos!A89</f>
        <v>12.1</v>
      </c>
      <c r="B82" s="371" t="str">
        <f t="shared" ref="B82:B102" si="13">IFERROR(VLOOKUP(A82,Tabla_Datos,2,FALSE),"")</f>
        <v>Instalación base de cloacas, caños, cámaras</v>
      </c>
      <c r="C82" s="372"/>
      <c r="D82" s="223" t="str">
        <f t="shared" ref="D82:D102" si="14">IFERROR(VLOOKUP(A82,Tabla_Datos,3,FALSE),"")</f>
        <v>gl</v>
      </c>
      <c r="E82" s="224">
        <f t="shared" ref="E82:E102" si="15">IFERROR(VLOOKUP(A82,Tabla_Datos,4,FALSE),0)</f>
        <v>0</v>
      </c>
      <c r="F82" s="225">
        <f t="shared" ref="F82:F102" si="16">IFERROR(VLOOKUP(A82,Tabla_Analisis_Precio,7,FALSE),0)</f>
        <v>0</v>
      </c>
      <c r="G82" s="176">
        <f t="shared" ref="G82:G102" si="17">ROUND(PrecioUnitario(F82,GG_Porcentaje,Beneficio,Ingresos_Brutos,IVA),2)</f>
        <v>0</v>
      </c>
      <c r="H82" s="176">
        <f t="shared" si="6"/>
        <v>0</v>
      </c>
      <c r="I82" s="226">
        <f t="shared" ref="I82:I102" si="18">IFERROR(H82/Monto_Oferta,0)</f>
        <v>0</v>
      </c>
    </row>
    <row r="83" spans="1:9" ht="24.95" customHeight="1" x14ac:dyDescent="0.2">
      <c r="A83" s="200" t="str">
        <f>Datos!A90</f>
        <v>12.2</v>
      </c>
      <c r="B83" s="371" t="str">
        <f t="shared" si="13"/>
        <v>Ventilación</v>
      </c>
      <c r="C83" s="372"/>
      <c r="D83" s="223" t="str">
        <f t="shared" si="14"/>
        <v>gl</v>
      </c>
      <c r="E83" s="224">
        <f t="shared" si="15"/>
        <v>0</v>
      </c>
      <c r="F83" s="225">
        <f t="shared" si="16"/>
        <v>0</v>
      </c>
      <c r="G83" s="176">
        <f t="shared" si="17"/>
        <v>0</v>
      </c>
      <c r="H83" s="176">
        <f t="shared" ref="H83:H102" si="19">ROUND(E83*G83,2)</f>
        <v>0</v>
      </c>
      <c r="I83" s="226">
        <f t="shared" si="18"/>
        <v>0</v>
      </c>
    </row>
    <row r="84" spans="1:9" ht="24.95" customHeight="1" x14ac:dyDescent="0.2">
      <c r="A84" s="200" t="str">
        <f>Datos!A91</f>
        <v>12.3</v>
      </c>
      <c r="B84" s="371" t="str">
        <f t="shared" si="13"/>
        <v>Dispositivos de tratamiento, cámara séptica y otros</v>
      </c>
      <c r="C84" s="372"/>
      <c r="D84" s="223" t="str">
        <f t="shared" si="14"/>
        <v>gl</v>
      </c>
      <c r="E84" s="224">
        <f t="shared" si="15"/>
        <v>0</v>
      </c>
      <c r="F84" s="225">
        <f t="shared" si="16"/>
        <v>0</v>
      </c>
      <c r="G84" s="176">
        <f t="shared" si="17"/>
        <v>0</v>
      </c>
      <c r="H84" s="176">
        <f t="shared" si="19"/>
        <v>0</v>
      </c>
      <c r="I84" s="226">
        <f t="shared" si="18"/>
        <v>0</v>
      </c>
    </row>
    <row r="85" spans="1:9" ht="24.95" customHeight="1" x14ac:dyDescent="0.2">
      <c r="A85" s="200" t="str">
        <f>Datos!A92</f>
        <v>12.4</v>
      </c>
      <c r="B85" s="371" t="str">
        <f t="shared" si="13"/>
        <v>Cañería distribución agua fría-caliente</v>
      </c>
      <c r="C85" s="372"/>
      <c r="D85" s="223" t="str">
        <f t="shared" si="14"/>
        <v>gl</v>
      </c>
      <c r="E85" s="224">
        <f t="shared" si="15"/>
        <v>0</v>
      </c>
      <c r="F85" s="225">
        <f t="shared" si="16"/>
        <v>0</v>
      </c>
      <c r="G85" s="176">
        <f t="shared" si="17"/>
        <v>0</v>
      </c>
      <c r="H85" s="176">
        <f t="shared" si="19"/>
        <v>0</v>
      </c>
      <c r="I85" s="226">
        <f t="shared" si="18"/>
        <v>0</v>
      </c>
    </row>
    <row r="86" spans="1:9" ht="24.95" customHeight="1" x14ac:dyDescent="0.2">
      <c r="A86" s="200" t="str">
        <f>Datos!A93</f>
        <v>12.5</v>
      </c>
      <c r="B86" s="371" t="str">
        <f t="shared" si="13"/>
        <v xml:space="preserve">Tanque de reserva </v>
      </c>
      <c r="C86" s="372"/>
      <c r="D86" s="223" t="str">
        <f t="shared" si="14"/>
        <v>gl</v>
      </c>
      <c r="E86" s="224">
        <f t="shared" si="15"/>
        <v>0</v>
      </c>
      <c r="F86" s="225">
        <f t="shared" si="16"/>
        <v>0</v>
      </c>
      <c r="G86" s="176">
        <f t="shared" si="17"/>
        <v>0</v>
      </c>
      <c r="H86" s="176">
        <f t="shared" si="19"/>
        <v>0</v>
      </c>
      <c r="I86" s="226">
        <f t="shared" si="18"/>
        <v>0</v>
      </c>
    </row>
    <row r="87" spans="1:9" ht="24.95" customHeight="1" x14ac:dyDescent="0.2">
      <c r="A87" s="200" t="str">
        <f>Datos!A94</f>
        <v>12.6</v>
      </c>
      <c r="B87" s="371" t="str">
        <f t="shared" si="13"/>
        <v>Artefactos sanitarios y griferia</v>
      </c>
      <c r="C87" s="372"/>
      <c r="D87" s="223" t="str">
        <f t="shared" si="14"/>
        <v>gl</v>
      </c>
      <c r="E87" s="224">
        <f t="shared" si="15"/>
        <v>0</v>
      </c>
      <c r="F87" s="225">
        <f t="shared" si="16"/>
        <v>0</v>
      </c>
      <c r="G87" s="176">
        <f t="shared" si="17"/>
        <v>0</v>
      </c>
      <c r="H87" s="176">
        <f t="shared" si="19"/>
        <v>0</v>
      </c>
      <c r="I87" s="226">
        <f t="shared" si="18"/>
        <v>0</v>
      </c>
    </row>
    <row r="88" spans="1:9" ht="24.95" customHeight="1" x14ac:dyDescent="0.2">
      <c r="A88" s="200" t="str">
        <f>Datos!A95</f>
        <v>12.7</v>
      </c>
      <c r="B88" s="371" t="str">
        <f t="shared" si="13"/>
        <v>Cañería de desague pluvial</v>
      </c>
      <c r="C88" s="372"/>
      <c r="D88" s="223" t="str">
        <f t="shared" si="14"/>
        <v>gl</v>
      </c>
      <c r="E88" s="224">
        <f t="shared" si="15"/>
        <v>0</v>
      </c>
      <c r="F88" s="225">
        <f t="shared" si="16"/>
        <v>0</v>
      </c>
      <c r="G88" s="176">
        <f t="shared" si="17"/>
        <v>0</v>
      </c>
      <c r="H88" s="176">
        <f t="shared" si="19"/>
        <v>0</v>
      </c>
      <c r="I88" s="226">
        <f t="shared" si="18"/>
        <v>0</v>
      </c>
    </row>
    <row r="89" spans="1:9" ht="24.95" customHeight="1" x14ac:dyDescent="0.2">
      <c r="A89" s="200" t="str">
        <f>Datos!A96</f>
        <v>12.8</v>
      </c>
      <c r="B89" s="371" t="str">
        <f t="shared" si="13"/>
        <v>Conexión a redes externas y otras</v>
      </c>
      <c r="C89" s="372"/>
      <c r="D89" s="223" t="str">
        <f t="shared" si="14"/>
        <v>gl</v>
      </c>
      <c r="E89" s="224">
        <f t="shared" si="15"/>
        <v>0</v>
      </c>
      <c r="F89" s="225">
        <f t="shared" si="16"/>
        <v>0</v>
      </c>
      <c r="G89" s="176">
        <f t="shared" si="17"/>
        <v>0</v>
      </c>
      <c r="H89" s="176">
        <f t="shared" si="19"/>
        <v>0</v>
      </c>
      <c r="I89" s="226">
        <f t="shared" si="18"/>
        <v>0</v>
      </c>
    </row>
    <row r="90" spans="1:9" ht="24.95" customHeight="1" x14ac:dyDescent="0.2">
      <c r="A90" s="200">
        <f>Datos!A97</f>
        <v>13</v>
      </c>
      <c r="B90" s="371" t="str">
        <f t="shared" si="13"/>
        <v xml:space="preserve"> INSTALACIÓN GAS</v>
      </c>
      <c r="C90" s="372"/>
      <c r="D90" s="223">
        <f t="shared" si="14"/>
        <v>0</v>
      </c>
      <c r="E90" s="224">
        <f t="shared" si="15"/>
        <v>0</v>
      </c>
      <c r="F90" s="225">
        <f t="shared" si="16"/>
        <v>0</v>
      </c>
      <c r="G90" s="176">
        <f t="shared" si="17"/>
        <v>0</v>
      </c>
      <c r="H90" s="176">
        <f t="shared" si="19"/>
        <v>0</v>
      </c>
      <c r="I90" s="226">
        <f t="shared" si="18"/>
        <v>0</v>
      </c>
    </row>
    <row r="91" spans="1:9" ht="24.95" customHeight="1" x14ac:dyDescent="0.2">
      <c r="A91" s="200" t="str">
        <f>Datos!A98</f>
        <v>13.1</v>
      </c>
      <c r="B91" s="371" t="str">
        <f t="shared" si="13"/>
        <v>Tendido de cañería</v>
      </c>
      <c r="C91" s="372"/>
      <c r="D91" s="223" t="str">
        <f t="shared" si="14"/>
        <v>gl</v>
      </c>
      <c r="E91" s="224">
        <f t="shared" si="15"/>
        <v>0</v>
      </c>
      <c r="F91" s="225">
        <f t="shared" si="16"/>
        <v>0</v>
      </c>
      <c r="G91" s="176">
        <f t="shared" si="17"/>
        <v>0</v>
      </c>
      <c r="H91" s="176">
        <f t="shared" si="19"/>
        <v>0</v>
      </c>
      <c r="I91" s="226">
        <f t="shared" si="18"/>
        <v>0</v>
      </c>
    </row>
    <row r="92" spans="1:9" ht="24.95" customHeight="1" x14ac:dyDescent="0.2">
      <c r="A92" s="200" t="str">
        <f>Datos!A99</f>
        <v>13.2</v>
      </c>
      <c r="B92" s="371" t="str">
        <f t="shared" si="13"/>
        <v>Reguladores y medidores</v>
      </c>
      <c r="C92" s="372"/>
      <c r="D92" s="223" t="str">
        <f t="shared" si="14"/>
        <v>gl</v>
      </c>
      <c r="E92" s="224">
        <f t="shared" si="15"/>
        <v>0</v>
      </c>
      <c r="F92" s="225">
        <f t="shared" si="16"/>
        <v>0</v>
      </c>
      <c r="G92" s="176">
        <f t="shared" si="17"/>
        <v>0</v>
      </c>
      <c r="H92" s="176">
        <f t="shared" si="19"/>
        <v>0</v>
      </c>
      <c r="I92" s="226">
        <f t="shared" si="18"/>
        <v>0</v>
      </c>
    </row>
    <row r="93" spans="1:9" ht="24.95" customHeight="1" x14ac:dyDescent="0.2">
      <c r="A93" s="200">
        <f>Datos!A100</f>
        <v>16</v>
      </c>
      <c r="B93" s="371" t="str">
        <f t="shared" si="13"/>
        <v xml:space="preserve"> INSTALACIÓN DE AIRE ACONDICIONADO</v>
      </c>
      <c r="C93" s="372"/>
      <c r="D93" s="223">
        <f t="shared" si="14"/>
        <v>0</v>
      </c>
      <c r="E93" s="224">
        <f t="shared" si="15"/>
        <v>0</v>
      </c>
      <c r="F93" s="225">
        <f t="shared" si="16"/>
        <v>0</v>
      </c>
      <c r="G93" s="176">
        <f t="shared" si="17"/>
        <v>0</v>
      </c>
      <c r="H93" s="176">
        <f t="shared" si="19"/>
        <v>0</v>
      </c>
      <c r="I93" s="226">
        <f t="shared" si="18"/>
        <v>0</v>
      </c>
    </row>
    <row r="94" spans="1:9" ht="24.95" customHeight="1" x14ac:dyDescent="0.2">
      <c r="A94" s="200" t="str">
        <f>Datos!A101</f>
        <v>16.1</v>
      </c>
      <c r="B94" s="371" t="str">
        <f t="shared" si="13"/>
        <v>Instalación de aires acondicionado frio - calor</v>
      </c>
      <c r="C94" s="372"/>
      <c r="D94" s="223" t="str">
        <f t="shared" si="14"/>
        <v>gl</v>
      </c>
      <c r="E94" s="224">
        <f t="shared" si="15"/>
        <v>0</v>
      </c>
      <c r="F94" s="225">
        <f t="shared" si="16"/>
        <v>0</v>
      </c>
      <c r="G94" s="176">
        <f t="shared" si="17"/>
        <v>0</v>
      </c>
      <c r="H94" s="176">
        <f t="shared" si="19"/>
        <v>0</v>
      </c>
      <c r="I94" s="226">
        <f t="shared" si="18"/>
        <v>0</v>
      </c>
    </row>
    <row r="95" spans="1:9" ht="24.95" customHeight="1" x14ac:dyDescent="0.2">
      <c r="A95" s="200">
        <f>Datos!A102</f>
        <v>17</v>
      </c>
      <c r="B95" s="371" t="str">
        <f t="shared" si="13"/>
        <v xml:space="preserve"> INSTALACIÓN DE SEGURIDAD</v>
      </c>
      <c r="C95" s="372"/>
      <c r="D95" s="223">
        <f t="shared" si="14"/>
        <v>0</v>
      </c>
      <c r="E95" s="224">
        <f t="shared" si="15"/>
        <v>0</v>
      </c>
      <c r="F95" s="225">
        <f t="shared" si="16"/>
        <v>0</v>
      </c>
      <c r="G95" s="176">
        <f t="shared" si="17"/>
        <v>0</v>
      </c>
      <c r="H95" s="176">
        <f t="shared" si="19"/>
        <v>0</v>
      </c>
      <c r="I95" s="226">
        <f t="shared" si="18"/>
        <v>0</v>
      </c>
    </row>
    <row r="96" spans="1:9" ht="24.95" customHeight="1" x14ac:dyDescent="0.2">
      <c r="A96" s="200" t="str">
        <f>Datos!A103</f>
        <v>17.1</v>
      </c>
      <c r="B96" s="371" t="str">
        <f t="shared" si="13"/>
        <v>Contra Incendio</v>
      </c>
      <c r="C96" s="372"/>
      <c r="D96" s="223">
        <f t="shared" si="14"/>
        <v>0</v>
      </c>
      <c r="E96" s="224">
        <f t="shared" si="15"/>
        <v>0</v>
      </c>
      <c r="F96" s="225">
        <f t="shared" si="16"/>
        <v>0</v>
      </c>
      <c r="G96" s="176">
        <f t="shared" si="17"/>
        <v>0</v>
      </c>
      <c r="H96" s="176">
        <f t="shared" si="19"/>
        <v>0</v>
      </c>
      <c r="I96" s="226">
        <f t="shared" si="18"/>
        <v>0</v>
      </c>
    </row>
    <row r="97" spans="1:9" ht="24.95" customHeight="1" x14ac:dyDescent="0.2">
      <c r="A97" s="200" t="str">
        <f>Datos!A104</f>
        <v>17.1.3</v>
      </c>
      <c r="B97" s="371" t="str">
        <f t="shared" si="13"/>
        <v>Matafuegos, carteles de señalización</v>
      </c>
      <c r="C97" s="372"/>
      <c r="D97" s="223" t="str">
        <f t="shared" si="14"/>
        <v>gl</v>
      </c>
      <c r="E97" s="224">
        <f t="shared" si="15"/>
        <v>0</v>
      </c>
      <c r="F97" s="225">
        <f t="shared" si="16"/>
        <v>0</v>
      </c>
      <c r="G97" s="176">
        <f t="shared" si="17"/>
        <v>0</v>
      </c>
      <c r="H97" s="176">
        <f t="shared" si="19"/>
        <v>0</v>
      </c>
      <c r="I97" s="226">
        <f t="shared" si="18"/>
        <v>0</v>
      </c>
    </row>
    <row r="98" spans="1:9" ht="24.95" customHeight="1" x14ac:dyDescent="0.2">
      <c r="A98" s="200" t="str">
        <f>Datos!A105</f>
        <v>17.2</v>
      </c>
      <c r="B98" s="371" t="str">
        <f t="shared" si="13"/>
        <v>Alarmas técnicas</v>
      </c>
      <c r="C98" s="372"/>
      <c r="D98" s="223" t="str">
        <f t="shared" si="14"/>
        <v>gl</v>
      </c>
      <c r="E98" s="224">
        <f t="shared" si="15"/>
        <v>0</v>
      </c>
      <c r="F98" s="225">
        <f t="shared" si="16"/>
        <v>0</v>
      </c>
      <c r="G98" s="176">
        <f t="shared" si="17"/>
        <v>0</v>
      </c>
      <c r="H98" s="176">
        <f t="shared" si="19"/>
        <v>0</v>
      </c>
      <c r="I98" s="226">
        <f t="shared" si="18"/>
        <v>0</v>
      </c>
    </row>
    <row r="99" spans="1:9" ht="24.95" customHeight="1" x14ac:dyDescent="0.2">
      <c r="A99" s="200">
        <f>Datos!A106</f>
        <v>18</v>
      </c>
      <c r="B99" s="371" t="str">
        <f t="shared" si="13"/>
        <v xml:space="preserve"> CRISTALES, ESPEJOS Y VIDRIOS</v>
      </c>
      <c r="C99" s="372"/>
      <c r="D99" s="223">
        <f t="shared" si="14"/>
        <v>0</v>
      </c>
      <c r="E99" s="224">
        <f t="shared" si="15"/>
        <v>0</v>
      </c>
      <c r="F99" s="225">
        <f t="shared" si="16"/>
        <v>0</v>
      </c>
      <c r="G99" s="176">
        <f t="shared" si="17"/>
        <v>0</v>
      </c>
      <c r="H99" s="176">
        <f t="shared" si="19"/>
        <v>0</v>
      </c>
      <c r="I99" s="226">
        <f t="shared" si="18"/>
        <v>0</v>
      </c>
    </row>
    <row r="100" spans="1:9" ht="24.95" customHeight="1" x14ac:dyDescent="0.2">
      <c r="A100" s="200" t="str">
        <f>Datos!A107</f>
        <v>18.1</v>
      </c>
      <c r="B100" s="371" t="str">
        <f t="shared" si="13"/>
        <v>Vidrios laminado de seguridad 3+3</v>
      </c>
      <c r="C100" s="372"/>
      <c r="D100" s="223" t="str">
        <f t="shared" si="14"/>
        <v>m2</v>
      </c>
      <c r="E100" s="224">
        <f t="shared" si="15"/>
        <v>0</v>
      </c>
      <c r="F100" s="225">
        <f t="shared" si="16"/>
        <v>0</v>
      </c>
      <c r="G100" s="176">
        <f t="shared" si="17"/>
        <v>0</v>
      </c>
      <c r="H100" s="176">
        <f t="shared" si="19"/>
        <v>0</v>
      </c>
      <c r="I100" s="226">
        <f t="shared" si="18"/>
        <v>0</v>
      </c>
    </row>
    <row r="101" spans="1:9" ht="24.95" customHeight="1" x14ac:dyDescent="0.2">
      <c r="A101" s="200" t="str">
        <f>Datos!A108</f>
        <v>18.3</v>
      </c>
      <c r="B101" s="371" t="str">
        <f t="shared" si="13"/>
        <v>Espejos</v>
      </c>
      <c r="C101" s="372"/>
      <c r="D101" s="223" t="str">
        <f t="shared" si="14"/>
        <v>m2</v>
      </c>
      <c r="E101" s="224">
        <f t="shared" si="15"/>
        <v>0</v>
      </c>
      <c r="F101" s="225">
        <f t="shared" si="16"/>
        <v>0</v>
      </c>
      <c r="G101" s="176">
        <f t="shared" si="17"/>
        <v>0</v>
      </c>
      <c r="H101" s="176">
        <f t="shared" si="19"/>
        <v>0</v>
      </c>
      <c r="I101" s="226">
        <f t="shared" si="18"/>
        <v>0</v>
      </c>
    </row>
    <row r="102" spans="1:9" ht="24.95" customHeight="1" x14ac:dyDescent="0.2">
      <c r="A102" s="200">
        <f>Datos!A109</f>
        <v>19</v>
      </c>
      <c r="B102" s="371" t="str">
        <f t="shared" si="13"/>
        <v xml:space="preserve"> PINTURAS</v>
      </c>
      <c r="C102" s="372"/>
      <c r="D102" s="223">
        <f t="shared" si="14"/>
        <v>0</v>
      </c>
      <c r="E102" s="224">
        <f t="shared" si="15"/>
        <v>0</v>
      </c>
      <c r="F102" s="225">
        <f t="shared" si="16"/>
        <v>0</v>
      </c>
      <c r="G102" s="176">
        <f t="shared" si="17"/>
        <v>0</v>
      </c>
      <c r="H102" s="176">
        <f t="shared" si="19"/>
        <v>0</v>
      </c>
      <c r="I102" s="226">
        <f t="shared" si="18"/>
        <v>0</v>
      </c>
    </row>
    <row r="103" spans="1:9" ht="24.95" customHeight="1" x14ac:dyDescent="0.2">
      <c r="A103" s="200" t="str">
        <f>Datos!A110</f>
        <v>19.1</v>
      </c>
      <c r="B103" s="371" t="str">
        <f t="shared" ref="B103:B138" si="20">IFERROR(VLOOKUP(A103,Tabla_Datos,2,FALSE),"")</f>
        <v>Pintura al látex en muros interiores</v>
      </c>
      <c r="C103" s="372"/>
      <c r="D103" s="223" t="str">
        <f t="shared" ref="D103:D138" si="21">IFERROR(VLOOKUP(A103,Tabla_Datos,3,FALSE),"")</f>
        <v>m2</v>
      </c>
      <c r="E103" s="224">
        <f t="shared" ref="E103:E138" si="22">IFERROR(VLOOKUP(A103,Tabla_Datos,4,FALSE),0)</f>
        <v>0</v>
      </c>
      <c r="F103" s="225">
        <f t="shared" ref="F103:F138" si="23">IFERROR(VLOOKUP(A103,Tabla_Analisis_Precio,7,FALSE),0)</f>
        <v>0</v>
      </c>
      <c r="G103" s="176">
        <f t="shared" ref="G103:G138" si="24">ROUND(PrecioUnitario(F103,GG_Porcentaje,Beneficio,Ingresos_Brutos,IVA),2)</f>
        <v>0</v>
      </c>
      <c r="H103" s="176">
        <f t="shared" ref="H103:H138" si="25">ROUND(E103*G103,2)</f>
        <v>0</v>
      </c>
      <c r="I103" s="226">
        <f t="shared" ref="I103:I138" si="26">IFERROR(H103/Monto_Oferta,0)</f>
        <v>0</v>
      </c>
    </row>
    <row r="104" spans="1:9" ht="24.95" customHeight="1" x14ac:dyDescent="0.2">
      <c r="A104" s="200" t="str">
        <f>Datos!A111</f>
        <v>19.2</v>
      </c>
      <c r="B104" s="371" t="str">
        <f t="shared" si="20"/>
        <v xml:space="preserve">Pinturas al látex  exteriores </v>
      </c>
      <c r="C104" s="372"/>
      <c r="D104" s="223" t="str">
        <f t="shared" si="21"/>
        <v>m2</v>
      </c>
      <c r="E104" s="224">
        <f t="shared" si="22"/>
        <v>0</v>
      </c>
      <c r="F104" s="225">
        <f t="shared" si="23"/>
        <v>0</v>
      </c>
      <c r="G104" s="176">
        <f t="shared" si="24"/>
        <v>0</v>
      </c>
      <c r="H104" s="176">
        <f t="shared" si="25"/>
        <v>0</v>
      </c>
      <c r="I104" s="226">
        <f t="shared" si="26"/>
        <v>0</v>
      </c>
    </row>
    <row r="105" spans="1:9" ht="24.95" customHeight="1" x14ac:dyDescent="0.2">
      <c r="A105" s="200" t="str">
        <f>Datos!A112</f>
        <v>19.3</v>
      </c>
      <c r="B105" s="371" t="str">
        <f t="shared" si="20"/>
        <v>Pintura al látex en cielorrasos</v>
      </c>
      <c r="C105" s="372"/>
      <c r="D105" s="223" t="str">
        <f t="shared" si="21"/>
        <v>m2</v>
      </c>
      <c r="E105" s="224">
        <f t="shared" si="22"/>
        <v>0</v>
      </c>
      <c r="F105" s="225">
        <f t="shared" si="23"/>
        <v>0</v>
      </c>
      <c r="G105" s="176">
        <f t="shared" si="24"/>
        <v>0</v>
      </c>
      <c r="H105" s="176">
        <f t="shared" si="25"/>
        <v>0</v>
      </c>
      <c r="I105" s="226">
        <f t="shared" si="26"/>
        <v>0</v>
      </c>
    </row>
    <row r="106" spans="1:9" ht="24.95" customHeight="1" x14ac:dyDescent="0.2">
      <c r="A106" s="200" t="str">
        <f>Datos!A113</f>
        <v>19.4</v>
      </c>
      <c r="B106" s="371" t="str">
        <f t="shared" si="20"/>
        <v>Pintura esmalte sintético en carpintería</v>
      </c>
      <c r="C106" s="372"/>
      <c r="D106" s="223" t="str">
        <f t="shared" si="21"/>
        <v>m2</v>
      </c>
      <c r="E106" s="224">
        <f t="shared" si="22"/>
        <v>0</v>
      </c>
      <c r="F106" s="225">
        <f t="shared" si="23"/>
        <v>0</v>
      </c>
      <c r="G106" s="176">
        <f t="shared" si="24"/>
        <v>0</v>
      </c>
      <c r="H106" s="176">
        <f t="shared" si="25"/>
        <v>0</v>
      </c>
      <c r="I106" s="226">
        <f t="shared" si="26"/>
        <v>0</v>
      </c>
    </row>
    <row r="107" spans="1:9" ht="24.95" customHeight="1" x14ac:dyDescent="0.2">
      <c r="A107" s="200" t="str">
        <f>Datos!A114</f>
        <v>19.5</v>
      </c>
      <c r="B107" s="371" t="str">
        <f t="shared" si="20"/>
        <v>Pinturas varias</v>
      </c>
      <c r="C107" s="372"/>
      <c r="D107" s="223" t="str">
        <f t="shared" si="21"/>
        <v>gl</v>
      </c>
      <c r="E107" s="224">
        <f t="shared" si="22"/>
        <v>0</v>
      </c>
      <c r="F107" s="225">
        <f t="shared" si="23"/>
        <v>0</v>
      </c>
      <c r="G107" s="176">
        <f t="shared" si="24"/>
        <v>0</v>
      </c>
      <c r="H107" s="176">
        <f t="shared" si="25"/>
        <v>0</v>
      </c>
      <c r="I107" s="226">
        <f t="shared" si="26"/>
        <v>0</v>
      </c>
    </row>
    <row r="108" spans="1:9" ht="24.95" customHeight="1" x14ac:dyDescent="0.2">
      <c r="A108" s="200">
        <f>Datos!A115</f>
        <v>20</v>
      </c>
      <c r="B108" s="371" t="str">
        <f t="shared" si="20"/>
        <v xml:space="preserve"> SEÑALETICA</v>
      </c>
      <c r="C108" s="372"/>
      <c r="D108" s="223">
        <f t="shared" si="21"/>
        <v>0</v>
      </c>
      <c r="E108" s="224">
        <f t="shared" si="22"/>
        <v>0</v>
      </c>
      <c r="F108" s="225">
        <f t="shared" si="23"/>
        <v>0</v>
      </c>
      <c r="G108" s="176">
        <f t="shared" si="24"/>
        <v>0</v>
      </c>
      <c r="H108" s="176">
        <f t="shared" si="25"/>
        <v>0</v>
      </c>
      <c r="I108" s="226">
        <f t="shared" si="26"/>
        <v>0</v>
      </c>
    </row>
    <row r="109" spans="1:9" ht="24.95" customHeight="1" x14ac:dyDescent="0.2">
      <c r="A109" s="200" t="str">
        <f>Datos!A116</f>
        <v>20.1</v>
      </c>
      <c r="B109" s="371" t="str">
        <f t="shared" si="20"/>
        <v>Señalización</v>
      </c>
      <c r="C109" s="372"/>
      <c r="D109" s="223" t="str">
        <f t="shared" si="21"/>
        <v>gl</v>
      </c>
      <c r="E109" s="224">
        <f t="shared" si="22"/>
        <v>0</v>
      </c>
      <c r="F109" s="225">
        <f t="shared" si="23"/>
        <v>0</v>
      </c>
      <c r="G109" s="176">
        <f t="shared" si="24"/>
        <v>0</v>
      </c>
      <c r="H109" s="176">
        <f t="shared" si="25"/>
        <v>0</v>
      </c>
      <c r="I109" s="226">
        <f t="shared" si="26"/>
        <v>0</v>
      </c>
    </row>
    <row r="110" spans="1:9" ht="24.95" customHeight="1" x14ac:dyDescent="0.2">
      <c r="A110" s="200">
        <f>Datos!A117</f>
        <v>21</v>
      </c>
      <c r="B110" s="371" t="str">
        <f t="shared" si="20"/>
        <v xml:space="preserve"> OBRAS EXTERIORES</v>
      </c>
      <c r="C110" s="372"/>
      <c r="D110" s="223">
        <f t="shared" si="21"/>
        <v>0</v>
      </c>
      <c r="E110" s="224">
        <f t="shared" si="22"/>
        <v>0</v>
      </c>
      <c r="F110" s="225">
        <f t="shared" si="23"/>
        <v>0</v>
      </c>
      <c r="G110" s="176">
        <f t="shared" si="24"/>
        <v>0</v>
      </c>
      <c r="H110" s="176">
        <f t="shared" si="25"/>
        <v>0</v>
      </c>
      <c r="I110" s="226">
        <f t="shared" si="26"/>
        <v>0</v>
      </c>
    </row>
    <row r="111" spans="1:9" ht="24.95" customHeight="1" x14ac:dyDescent="0.2">
      <c r="A111" s="200" t="str">
        <f>Datos!A118</f>
        <v>21.1</v>
      </c>
      <c r="B111" s="371" t="str">
        <f t="shared" si="20"/>
        <v>Cercos</v>
      </c>
      <c r="C111" s="372"/>
      <c r="D111" s="223" t="str">
        <f t="shared" si="21"/>
        <v>ml</v>
      </c>
      <c r="E111" s="224">
        <f t="shared" si="22"/>
        <v>0</v>
      </c>
      <c r="F111" s="225">
        <f t="shared" si="23"/>
        <v>0</v>
      </c>
      <c r="G111" s="176">
        <f t="shared" si="24"/>
        <v>0</v>
      </c>
      <c r="H111" s="176">
        <f t="shared" si="25"/>
        <v>0</v>
      </c>
      <c r="I111" s="226">
        <f t="shared" si="26"/>
        <v>0</v>
      </c>
    </row>
    <row r="112" spans="1:9" ht="24.95" customHeight="1" x14ac:dyDescent="0.2">
      <c r="A112" s="200" t="str">
        <f>Datos!A119</f>
        <v>21.2</v>
      </c>
      <c r="B112" s="371" t="str">
        <f t="shared" si="20"/>
        <v>Equipamiento fijo</v>
      </c>
      <c r="C112" s="372"/>
      <c r="D112" s="223">
        <f t="shared" si="21"/>
        <v>0</v>
      </c>
      <c r="E112" s="224">
        <f t="shared" si="22"/>
        <v>0</v>
      </c>
      <c r="F112" s="225">
        <f t="shared" si="23"/>
        <v>0</v>
      </c>
      <c r="G112" s="176">
        <f t="shared" si="24"/>
        <v>0</v>
      </c>
      <c r="H112" s="176">
        <f t="shared" si="25"/>
        <v>0</v>
      </c>
      <c r="I112" s="226">
        <f t="shared" si="26"/>
        <v>0</v>
      </c>
    </row>
    <row r="113" spans="1:9" ht="24.95" customHeight="1" x14ac:dyDescent="0.2">
      <c r="A113" s="200" t="str">
        <f>Datos!A120</f>
        <v>21.2.1</v>
      </c>
      <c r="B113" s="371" t="str">
        <f t="shared" si="20"/>
        <v>Bancos</v>
      </c>
      <c r="C113" s="372"/>
      <c r="D113" s="223" t="str">
        <f t="shared" si="21"/>
        <v>gl</v>
      </c>
      <c r="E113" s="224">
        <f t="shared" si="22"/>
        <v>0</v>
      </c>
      <c r="F113" s="225">
        <f t="shared" si="23"/>
        <v>0</v>
      </c>
      <c r="G113" s="176">
        <f t="shared" si="24"/>
        <v>0</v>
      </c>
      <c r="H113" s="176">
        <f t="shared" si="25"/>
        <v>0</v>
      </c>
      <c r="I113" s="226">
        <f t="shared" si="26"/>
        <v>0</v>
      </c>
    </row>
    <row r="114" spans="1:9" ht="24.95" customHeight="1" x14ac:dyDescent="0.2">
      <c r="A114" s="200" t="str">
        <f>Datos!A121</f>
        <v>21.4</v>
      </c>
      <c r="B114" s="371" t="str">
        <f t="shared" si="20"/>
        <v>Puentes, rampas, barandas y otros</v>
      </c>
      <c r="C114" s="372"/>
      <c r="D114" s="223" t="str">
        <f t="shared" si="21"/>
        <v>gl</v>
      </c>
      <c r="E114" s="224">
        <f t="shared" si="22"/>
        <v>0</v>
      </c>
      <c r="F114" s="225">
        <f t="shared" si="23"/>
        <v>0</v>
      </c>
      <c r="G114" s="176">
        <f t="shared" si="24"/>
        <v>0</v>
      </c>
      <c r="H114" s="176">
        <f t="shared" si="25"/>
        <v>0</v>
      </c>
      <c r="I114" s="226">
        <f t="shared" si="26"/>
        <v>0</v>
      </c>
    </row>
    <row r="115" spans="1:9" ht="24.95" customHeight="1" x14ac:dyDescent="0.2">
      <c r="A115" s="200">
        <f>Datos!A122</f>
        <v>23</v>
      </c>
      <c r="B115" s="371" t="str">
        <f t="shared" si="20"/>
        <v xml:space="preserve"> LIMPIEZA DE OBRA</v>
      </c>
      <c r="C115" s="372"/>
      <c r="D115" s="223">
        <f t="shared" si="21"/>
        <v>0</v>
      </c>
      <c r="E115" s="224">
        <f t="shared" si="22"/>
        <v>0</v>
      </c>
      <c r="F115" s="225">
        <f t="shared" si="23"/>
        <v>0</v>
      </c>
      <c r="G115" s="176">
        <f t="shared" si="24"/>
        <v>0</v>
      </c>
      <c r="H115" s="176">
        <f t="shared" si="25"/>
        <v>0</v>
      </c>
      <c r="I115" s="226">
        <f t="shared" si="26"/>
        <v>0</v>
      </c>
    </row>
    <row r="116" spans="1:9" ht="24.95" customHeight="1" x14ac:dyDescent="0.2">
      <c r="A116" s="200" t="str">
        <f>Datos!A123</f>
        <v>23.1</v>
      </c>
      <c r="B116" s="371" t="str">
        <f t="shared" si="20"/>
        <v>Limpieza de obra periódica y final</v>
      </c>
      <c r="C116" s="372"/>
      <c r="D116" s="223" t="str">
        <f t="shared" si="21"/>
        <v>gl</v>
      </c>
      <c r="E116" s="224">
        <f t="shared" si="22"/>
        <v>0</v>
      </c>
      <c r="F116" s="225">
        <f t="shared" si="23"/>
        <v>0</v>
      </c>
      <c r="G116" s="176">
        <f t="shared" si="24"/>
        <v>0</v>
      </c>
      <c r="H116" s="176">
        <f t="shared" si="25"/>
        <v>0</v>
      </c>
      <c r="I116" s="226">
        <f t="shared" si="26"/>
        <v>0</v>
      </c>
    </row>
    <row r="117" spans="1:9" ht="24.95" customHeight="1" x14ac:dyDescent="0.2">
      <c r="A117" s="200">
        <f>Datos!A124</f>
        <v>24</v>
      </c>
      <c r="B117" s="371" t="str">
        <f t="shared" si="20"/>
        <v xml:space="preserve"> VARIOS</v>
      </c>
      <c r="C117" s="372"/>
      <c r="D117" s="223">
        <f t="shared" si="21"/>
        <v>0</v>
      </c>
      <c r="E117" s="224">
        <f t="shared" si="22"/>
        <v>0</v>
      </c>
      <c r="F117" s="225">
        <f t="shared" si="23"/>
        <v>0</v>
      </c>
      <c r="G117" s="176">
        <f t="shared" si="24"/>
        <v>0</v>
      </c>
      <c r="H117" s="176">
        <f t="shared" si="25"/>
        <v>0</v>
      </c>
      <c r="I117" s="226">
        <f t="shared" si="26"/>
        <v>0</v>
      </c>
    </row>
    <row r="118" spans="1:9" ht="24.95" customHeight="1" x14ac:dyDescent="0.2">
      <c r="A118" s="200" t="str">
        <f>Datos!A125</f>
        <v>24.1</v>
      </c>
      <c r="B118" s="371" t="str">
        <f t="shared" si="20"/>
        <v>Fichas complementarias y otros</v>
      </c>
      <c r="C118" s="372"/>
      <c r="D118" s="223" t="str">
        <f t="shared" si="21"/>
        <v>gl</v>
      </c>
      <c r="E118" s="224">
        <f t="shared" si="22"/>
        <v>0</v>
      </c>
      <c r="F118" s="225">
        <f t="shared" si="23"/>
        <v>0</v>
      </c>
      <c r="G118" s="176">
        <f t="shared" si="24"/>
        <v>0</v>
      </c>
      <c r="H118" s="176">
        <f t="shared" si="25"/>
        <v>0</v>
      </c>
      <c r="I118" s="226">
        <f t="shared" si="26"/>
        <v>0</v>
      </c>
    </row>
    <row r="119" spans="1:9" ht="24.95" customHeight="1" x14ac:dyDescent="0.2">
      <c r="A119" s="200" t="str">
        <f>Datos!A126</f>
        <v>24.3</v>
      </c>
      <c r="B119" s="371" t="str">
        <f t="shared" si="20"/>
        <v>Pergolas s/ piso</v>
      </c>
      <c r="C119" s="372"/>
      <c r="D119" s="223" t="str">
        <f t="shared" si="21"/>
        <v>m2</v>
      </c>
      <c r="E119" s="224">
        <f t="shared" si="22"/>
        <v>0</v>
      </c>
      <c r="F119" s="225">
        <f t="shared" si="23"/>
        <v>0</v>
      </c>
      <c r="G119" s="176">
        <f t="shared" si="24"/>
        <v>0</v>
      </c>
      <c r="H119" s="176">
        <f t="shared" si="25"/>
        <v>0</v>
      </c>
      <c r="I119" s="226">
        <f t="shared" si="26"/>
        <v>0</v>
      </c>
    </row>
    <row r="120" spans="1:9" ht="24.95" customHeight="1" x14ac:dyDescent="0.2">
      <c r="A120" s="200" t="str">
        <f>Datos!A127</f>
        <v>24.4</v>
      </c>
      <c r="B120" s="371" t="str">
        <f t="shared" si="20"/>
        <v>Otros</v>
      </c>
      <c r="C120" s="372"/>
      <c r="D120" s="223">
        <f t="shared" si="21"/>
        <v>0</v>
      </c>
      <c r="E120" s="224">
        <f t="shared" si="22"/>
        <v>0</v>
      </c>
      <c r="F120" s="225">
        <f t="shared" si="23"/>
        <v>0</v>
      </c>
      <c r="G120" s="176">
        <f t="shared" si="24"/>
        <v>0</v>
      </c>
      <c r="H120" s="176">
        <f t="shared" si="25"/>
        <v>0</v>
      </c>
      <c r="I120" s="226">
        <f t="shared" si="26"/>
        <v>0</v>
      </c>
    </row>
    <row r="121" spans="1:9" ht="24.95" customHeight="1" x14ac:dyDescent="0.2">
      <c r="A121" s="200" t="str">
        <f>Datos!A128</f>
        <v>24.4.5</v>
      </c>
      <c r="B121" s="371" t="str">
        <f t="shared" si="20"/>
        <v>Ventiluz</v>
      </c>
      <c r="C121" s="372"/>
      <c r="D121" s="223" t="str">
        <f t="shared" si="21"/>
        <v>gl</v>
      </c>
      <c r="E121" s="224">
        <f t="shared" si="22"/>
        <v>0</v>
      </c>
      <c r="F121" s="225">
        <f t="shared" si="23"/>
        <v>0</v>
      </c>
      <c r="G121" s="176">
        <f t="shared" si="24"/>
        <v>0</v>
      </c>
      <c r="H121" s="176">
        <f t="shared" si="25"/>
        <v>0</v>
      </c>
      <c r="I121" s="226">
        <f t="shared" si="26"/>
        <v>0</v>
      </c>
    </row>
    <row r="122" spans="1:9" ht="24.95" customHeight="1" x14ac:dyDescent="0.2">
      <c r="A122" s="200" t="str">
        <f>Datos!A129</f>
        <v>24.4.6</v>
      </c>
      <c r="B122" s="371" t="str">
        <f t="shared" si="20"/>
        <v>Vegetación</v>
      </c>
      <c r="C122" s="372"/>
      <c r="D122" s="223" t="str">
        <f t="shared" si="21"/>
        <v>gl</v>
      </c>
      <c r="E122" s="224">
        <f t="shared" si="22"/>
        <v>0</v>
      </c>
      <c r="F122" s="225">
        <f t="shared" si="23"/>
        <v>0</v>
      </c>
      <c r="G122" s="176">
        <f t="shared" si="24"/>
        <v>0</v>
      </c>
      <c r="H122" s="176">
        <f t="shared" si="25"/>
        <v>0</v>
      </c>
      <c r="I122" s="226">
        <f t="shared" si="26"/>
        <v>0</v>
      </c>
    </row>
    <row r="123" spans="1:9" ht="24.95" customHeight="1" x14ac:dyDescent="0.2">
      <c r="A123" s="200" t="str">
        <f>Datos!A130</f>
        <v>24.4.7</v>
      </c>
      <c r="B123" s="371" t="str">
        <f t="shared" si="20"/>
        <v>Equipamiento de salitas de Nivel Inincial</v>
      </c>
      <c r="C123" s="372"/>
      <c r="D123" s="223" t="str">
        <f t="shared" si="21"/>
        <v>gl</v>
      </c>
      <c r="E123" s="224">
        <f t="shared" si="22"/>
        <v>0</v>
      </c>
      <c r="F123" s="225">
        <f t="shared" si="23"/>
        <v>0</v>
      </c>
      <c r="G123" s="176">
        <f t="shared" si="24"/>
        <v>0</v>
      </c>
      <c r="H123" s="176">
        <f t="shared" si="25"/>
        <v>0</v>
      </c>
      <c r="I123" s="226">
        <f t="shared" si="26"/>
        <v>0</v>
      </c>
    </row>
    <row r="124" spans="1:9" ht="24.95" customHeight="1" x14ac:dyDescent="0.2">
      <c r="A124" s="200" t="str">
        <f>Datos!A131</f>
        <v>24.5</v>
      </c>
      <c r="B124" s="371" t="str">
        <f t="shared" si="20"/>
        <v>Planos aprobados</v>
      </c>
      <c r="C124" s="372"/>
      <c r="D124" s="223" t="str">
        <f t="shared" si="21"/>
        <v>gl</v>
      </c>
      <c r="E124" s="224">
        <f t="shared" si="22"/>
        <v>0</v>
      </c>
      <c r="F124" s="225">
        <f t="shared" si="23"/>
        <v>0</v>
      </c>
      <c r="G124" s="176">
        <f t="shared" si="24"/>
        <v>0</v>
      </c>
      <c r="H124" s="176">
        <f t="shared" si="25"/>
        <v>0</v>
      </c>
      <c r="I124" s="226">
        <f t="shared" si="26"/>
        <v>0</v>
      </c>
    </row>
    <row r="125" spans="1:9" ht="24.95" customHeight="1" x14ac:dyDescent="0.2">
      <c r="A125" s="200">
        <f>Datos!A132</f>
        <v>25</v>
      </c>
      <c r="B125" s="371" t="str">
        <f t="shared" si="20"/>
        <v>REFACCIONES Y TERMINACIONES DE OBRA</v>
      </c>
      <c r="C125" s="372"/>
      <c r="D125" s="223">
        <f t="shared" si="21"/>
        <v>0</v>
      </c>
      <c r="E125" s="224">
        <f t="shared" si="22"/>
        <v>0</v>
      </c>
      <c r="F125" s="225">
        <f t="shared" si="23"/>
        <v>0</v>
      </c>
      <c r="G125" s="176">
        <f t="shared" si="24"/>
        <v>0</v>
      </c>
      <c r="H125" s="176">
        <f t="shared" si="25"/>
        <v>0</v>
      </c>
      <c r="I125" s="226">
        <f t="shared" si="26"/>
        <v>0</v>
      </c>
    </row>
    <row r="126" spans="1:9" ht="24.95" customHeight="1" x14ac:dyDescent="0.2">
      <c r="A126" s="200" t="str">
        <f>Datos!A133</f>
        <v>25.1</v>
      </c>
      <c r="B126" s="371" t="str">
        <f t="shared" si="20"/>
        <v>Sala de Nivel Inicial Existente a refaccionar</v>
      </c>
      <c r="C126" s="372"/>
      <c r="D126" s="223" t="str">
        <f t="shared" si="21"/>
        <v>gl</v>
      </c>
      <c r="E126" s="224">
        <f t="shared" si="22"/>
        <v>0</v>
      </c>
      <c r="F126" s="225">
        <f t="shared" si="23"/>
        <v>0</v>
      </c>
      <c r="G126" s="176">
        <f t="shared" si="24"/>
        <v>0</v>
      </c>
      <c r="H126" s="176">
        <f t="shared" si="25"/>
        <v>0</v>
      </c>
      <c r="I126" s="226">
        <f t="shared" si="26"/>
        <v>0</v>
      </c>
    </row>
    <row r="127" spans="1:9" ht="24.95" customHeight="1" x14ac:dyDescent="0.2">
      <c r="A127" s="200" t="str">
        <f>Datos!A134</f>
        <v>25.2</v>
      </c>
      <c r="B127" s="371" t="str">
        <f t="shared" si="20"/>
        <v>Sanitario existente de nivel inicial a refaccionar</v>
      </c>
      <c r="C127" s="372"/>
      <c r="D127" s="223" t="str">
        <f t="shared" si="21"/>
        <v>gl</v>
      </c>
      <c r="E127" s="224">
        <f t="shared" si="22"/>
        <v>0</v>
      </c>
      <c r="F127" s="225">
        <f t="shared" si="23"/>
        <v>0</v>
      </c>
      <c r="G127" s="176">
        <f t="shared" si="24"/>
        <v>0</v>
      </c>
      <c r="H127" s="176">
        <f t="shared" si="25"/>
        <v>0</v>
      </c>
      <c r="I127" s="226">
        <f t="shared" si="26"/>
        <v>0</v>
      </c>
    </row>
    <row r="128" spans="1:9" ht="24.95" customHeight="1" x14ac:dyDescent="0.2">
      <c r="A128" s="200" t="str">
        <f>Datos!A135</f>
        <v>25.3</v>
      </c>
      <c r="B128" s="371" t="str">
        <f t="shared" si="20"/>
        <v>Circulación existente a refaccionar</v>
      </c>
      <c r="C128" s="372"/>
      <c r="D128" s="223" t="str">
        <f t="shared" si="21"/>
        <v>gl</v>
      </c>
      <c r="E128" s="224">
        <f t="shared" si="22"/>
        <v>0</v>
      </c>
      <c r="F128" s="225">
        <f t="shared" si="23"/>
        <v>0</v>
      </c>
      <c r="G128" s="176">
        <f t="shared" si="24"/>
        <v>0</v>
      </c>
      <c r="H128" s="176">
        <f t="shared" si="25"/>
        <v>0</v>
      </c>
      <c r="I128" s="226">
        <f t="shared" si="26"/>
        <v>0</v>
      </c>
    </row>
    <row r="129" spans="1:9" ht="24.95" customHeight="1" x14ac:dyDescent="0.2">
      <c r="A129" s="200" t="str">
        <f>Datos!A136</f>
        <v>25.4</v>
      </c>
      <c r="B129" s="371" t="str">
        <f t="shared" si="20"/>
        <v>Patio Cìvico existente a refaccionar</v>
      </c>
      <c r="C129" s="372"/>
      <c r="D129" s="223" t="str">
        <f t="shared" si="21"/>
        <v>gl</v>
      </c>
      <c r="E129" s="224">
        <f t="shared" si="22"/>
        <v>0</v>
      </c>
      <c r="F129" s="225">
        <f t="shared" si="23"/>
        <v>0</v>
      </c>
      <c r="G129" s="176">
        <f t="shared" si="24"/>
        <v>0</v>
      </c>
      <c r="H129" s="176">
        <f t="shared" si="25"/>
        <v>0</v>
      </c>
      <c r="I129" s="226">
        <f t="shared" si="26"/>
        <v>0</v>
      </c>
    </row>
    <row r="130" spans="1:9" ht="24.95" customHeight="1" x14ac:dyDescent="0.2">
      <c r="A130" s="200" t="str">
        <f>Datos!A137</f>
        <v>25.5</v>
      </c>
      <c r="B130" s="371" t="str">
        <f t="shared" si="20"/>
        <v>Patio de Juegos existente a refaccionar</v>
      </c>
      <c r="C130" s="372"/>
      <c r="D130" s="223" t="str">
        <f t="shared" si="21"/>
        <v>gl</v>
      </c>
      <c r="E130" s="224">
        <f t="shared" si="22"/>
        <v>0</v>
      </c>
      <c r="F130" s="225">
        <f t="shared" si="23"/>
        <v>0</v>
      </c>
      <c r="G130" s="176">
        <f t="shared" si="24"/>
        <v>0</v>
      </c>
      <c r="H130" s="176">
        <f t="shared" si="25"/>
        <v>0</v>
      </c>
      <c r="I130" s="226">
        <f t="shared" si="26"/>
        <v>0</v>
      </c>
    </row>
    <row r="131" spans="1:9" ht="24.95" customHeight="1" x14ac:dyDescent="0.2">
      <c r="A131" s="200" t="str">
        <f>Datos!A138</f>
        <v>25.6</v>
      </c>
      <c r="B131" s="371" t="str">
        <f t="shared" si="20"/>
        <v>Construcción existente a terminar</v>
      </c>
      <c r="C131" s="372"/>
      <c r="D131" s="223" t="str">
        <f t="shared" si="21"/>
        <v>gl</v>
      </c>
      <c r="E131" s="224">
        <f t="shared" si="22"/>
        <v>0</v>
      </c>
      <c r="F131" s="225">
        <f t="shared" si="23"/>
        <v>0</v>
      </c>
      <c r="G131" s="176">
        <f t="shared" si="24"/>
        <v>0</v>
      </c>
      <c r="H131" s="176">
        <f t="shared" si="25"/>
        <v>0</v>
      </c>
      <c r="I131" s="226">
        <f t="shared" si="26"/>
        <v>0</v>
      </c>
    </row>
    <row r="132" spans="1:9" ht="24.95" customHeight="1" x14ac:dyDescent="0.2">
      <c r="A132" s="200" t="str">
        <f>Datos!A139</f>
        <v>25.7</v>
      </c>
      <c r="B132" s="371" t="str">
        <f t="shared" si="20"/>
        <v>Galería existente a terminar</v>
      </c>
      <c r="C132" s="372"/>
      <c r="D132" s="223" t="str">
        <f t="shared" si="21"/>
        <v>gl</v>
      </c>
      <c r="E132" s="224">
        <f t="shared" si="22"/>
        <v>0</v>
      </c>
      <c r="F132" s="225">
        <f t="shared" si="23"/>
        <v>0</v>
      </c>
      <c r="G132" s="176">
        <f t="shared" si="24"/>
        <v>0</v>
      </c>
      <c r="H132" s="176">
        <f t="shared" si="25"/>
        <v>0</v>
      </c>
      <c r="I132" s="226">
        <f t="shared" si="26"/>
        <v>0</v>
      </c>
    </row>
    <row r="133" spans="1:9" ht="24.95" customHeight="1" x14ac:dyDescent="0.2">
      <c r="A133" s="200" t="str">
        <f>Datos!A140</f>
        <v>25.8</v>
      </c>
      <c r="B133" s="371" t="str">
        <f t="shared" si="20"/>
        <v>Consolidación de terraplen (talud)</v>
      </c>
      <c r="C133" s="372"/>
      <c r="D133" s="223" t="str">
        <f t="shared" si="21"/>
        <v>m3</v>
      </c>
      <c r="E133" s="224">
        <f t="shared" si="22"/>
        <v>0</v>
      </c>
      <c r="F133" s="225">
        <f t="shared" si="23"/>
        <v>0</v>
      </c>
      <c r="G133" s="176">
        <f t="shared" si="24"/>
        <v>0</v>
      </c>
      <c r="H133" s="176">
        <f t="shared" si="25"/>
        <v>0</v>
      </c>
      <c r="I133" s="226">
        <f t="shared" si="26"/>
        <v>0</v>
      </c>
    </row>
    <row r="134" spans="1:9" ht="24.95" customHeight="1" x14ac:dyDescent="0.2">
      <c r="A134" s="200" t="str">
        <f>Datos!A141</f>
        <v>25.9</v>
      </c>
      <c r="B134" s="371" t="str">
        <f t="shared" si="20"/>
        <v>Instalación eléctrica en el Edificio existente (Sector de Jinz)</v>
      </c>
      <c r="C134" s="372"/>
      <c r="D134" s="223" t="str">
        <f t="shared" si="21"/>
        <v>gl</v>
      </c>
      <c r="E134" s="224">
        <f t="shared" si="22"/>
        <v>0</v>
      </c>
      <c r="F134" s="225">
        <f t="shared" si="23"/>
        <v>0</v>
      </c>
      <c r="G134" s="176">
        <f t="shared" si="24"/>
        <v>0</v>
      </c>
      <c r="H134" s="176">
        <f t="shared" si="25"/>
        <v>0</v>
      </c>
      <c r="I134" s="226">
        <f t="shared" si="26"/>
        <v>0</v>
      </c>
    </row>
    <row r="135" spans="1:9" ht="24.95" customHeight="1" x14ac:dyDescent="0.2">
      <c r="A135" s="200" t="str">
        <f>Datos!A142</f>
        <v>25.10</v>
      </c>
      <c r="B135" s="371" t="str">
        <f t="shared" si="20"/>
        <v>Conexión de Instalación Sanitaria nueva a la instalación existente</v>
      </c>
      <c r="C135" s="372"/>
      <c r="D135" s="223" t="str">
        <f t="shared" si="21"/>
        <v>gl</v>
      </c>
      <c r="E135" s="224">
        <f t="shared" si="22"/>
        <v>0</v>
      </c>
      <c r="F135" s="225">
        <f t="shared" si="23"/>
        <v>0</v>
      </c>
      <c r="G135" s="176">
        <f t="shared" si="24"/>
        <v>0</v>
      </c>
      <c r="H135" s="176">
        <f t="shared" si="25"/>
        <v>0</v>
      </c>
      <c r="I135" s="226">
        <f t="shared" si="26"/>
        <v>0</v>
      </c>
    </row>
    <row r="136" spans="1:9" ht="24.95" customHeight="1" x14ac:dyDescent="0.2">
      <c r="A136" s="200" t="str">
        <f>Datos!A143</f>
        <v>25.11</v>
      </c>
      <c r="B136" s="371" t="str">
        <f t="shared" si="20"/>
        <v>Instalación de Gas en el Edificio existente (Sector de Jinz)</v>
      </c>
      <c r="C136" s="372"/>
      <c r="D136" s="223" t="str">
        <f t="shared" si="21"/>
        <v>gl</v>
      </c>
      <c r="E136" s="224">
        <f t="shared" si="22"/>
        <v>0</v>
      </c>
      <c r="F136" s="225">
        <f t="shared" si="23"/>
        <v>0</v>
      </c>
      <c r="G136" s="176">
        <f t="shared" si="24"/>
        <v>0</v>
      </c>
      <c r="H136" s="176">
        <f t="shared" si="25"/>
        <v>0</v>
      </c>
      <c r="I136" s="226">
        <f t="shared" si="26"/>
        <v>0</v>
      </c>
    </row>
    <row r="137" spans="1:9" ht="24.95" customHeight="1" x14ac:dyDescent="0.2">
      <c r="A137" s="200" t="str">
        <f>Datos!A144</f>
        <v>25.12</v>
      </c>
      <c r="B137" s="371" t="str">
        <f t="shared" si="20"/>
        <v>Instalación de Aire Acondicionado en el Edificio existente (Sector de Jinz)</v>
      </c>
      <c r="C137" s="372"/>
      <c r="D137" s="223" t="str">
        <f t="shared" si="21"/>
        <v>gl</v>
      </c>
      <c r="E137" s="224">
        <f t="shared" si="22"/>
        <v>0</v>
      </c>
      <c r="F137" s="225">
        <f t="shared" si="23"/>
        <v>0</v>
      </c>
      <c r="G137" s="176">
        <f t="shared" si="24"/>
        <v>0</v>
      </c>
      <c r="H137" s="176">
        <f t="shared" si="25"/>
        <v>0</v>
      </c>
      <c r="I137" s="226">
        <f t="shared" si="26"/>
        <v>0</v>
      </c>
    </row>
    <row r="138" spans="1:9" ht="24.95" customHeight="1" x14ac:dyDescent="0.2">
      <c r="A138" s="200" t="str">
        <f>Datos!A145</f>
        <v>25.13</v>
      </c>
      <c r="B138" s="371" t="str">
        <f t="shared" si="20"/>
        <v>Instalaciones de Seguridad en el Edificio existente (Sector de Jinz)</v>
      </c>
      <c r="C138" s="372"/>
      <c r="D138" s="223" t="str">
        <f t="shared" si="21"/>
        <v>gl</v>
      </c>
      <c r="E138" s="224">
        <f t="shared" si="22"/>
        <v>0</v>
      </c>
      <c r="F138" s="225">
        <f t="shared" si="23"/>
        <v>0</v>
      </c>
      <c r="G138" s="176">
        <f t="shared" si="24"/>
        <v>0</v>
      </c>
      <c r="H138" s="176">
        <f t="shared" si="25"/>
        <v>0</v>
      </c>
      <c r="I138" s="226">
        <f t="shared" si="26"/>
        <v>0</v>
      </c>
    </row>
    <row r="139" spans="1:9" ht="20.100000000000001" customHeight="1" x14ac:dyDescent="0.2">
      <c r="A139" s="227" t="s">
        <v>3</v>
      </c>
      <c r="B139" s="228"/>
      <c r="C139" s="229"/>
      <c r="D139" s="229"/>
      <c r="E139" s="229"/>
      <c r="F139" s="230">
        <f>ROUND(SUMPRODUCT(E18:E138,F18:F138),2)</f>
        <v>0</v>
      </c>
      <c r="G139" s="185" t="s">
        <v>1158</v>
      </c>
      <c r="H139" s="231">
        <f>SUM(H18:H138)</f>
        <v>0</v>
      </c>
      <c r="I139" s="232">
        <f>SUM(I18:I138)</f>
        <v>0</v>
      </c>
    </row>
    <row r="140" spans="1:9" ht="20.100000000000001" customHeight="1" thickBot="1" x14ac:dyDescent="0.25">
      <c r="G140" s="233"/>
    </row>
    <row r="141" spans="1:9" ht="20.100000000000001" customHeight="1" thickTop="1" x14ac:dyDescent="0.2">
      <c r="A141" s="234" t="s">
        <v>1115</v>
      </c>
      <c r="B141" s="235" t="s">
        <v>1159</v>
      </c>
      <c r="C141" s="236"/>
      <c r="D141" s="237"/>
      <c r="E141" s="238"/>
      <c r="F141" s="239"/>
      <c r="G141" s="238"/>
      <c r="H141" s="240">
        <f>ROUND(H144/(1+Beneficio)-GG_Pesos,2)</f>
        <v>0</v>
      </c>
      <c r="I141" s="241"/>
    </row>
    <row r="142" spans="1:9" ht="20.100000000000001" customHeight="1" x14ac:dyDescent="0.2">
      <c r="A142" s="242" t="s">
        <v>1116</v>
      </c>
      <c r="B142" s="243" t="str">
        <f>CONCATENATE("GASTOS GENERALES  ",ROUND(E142*100,3)," % de ( 1 )")</f>
        <v>GASTOS GENERALES  0 % de ( 1 )</v>
      </c>
      <c r="C142" s="243"/>
      <c r="D142" s="244"/>
      <c r="E142" s="245">
        <f>GG_Porcentaje</f>
        <v>0</v>
      </c>
      <c r="F142" s="90"/>
      <c r="G142" s="203"/>
      <c r="H142" s="246">
        <f>IF(GG_Pesos=0,ROUND(GG_Porcentaje*Costo_Obra,2),GG_Pesos)</f>
        <v>0</v>
      </c>
      <c r="I142" s="244"/>
    </row>
    <row r="143" spans="1:9" ht="20.100000000000001" customHeight="1" x14ac:dyDescent="0.2">
      <c r="A143" s="242" t="s">
        <v>1117</v>
      </c>
      <c r="B143" s="243" t="str">
        <f>CONCATENATE("BENEFICIOS  ",ROUND(E143*100,2)," % de ( 1 + 2 )")</f>
        <v>BENEFICIOS  0 % de ( 1 + 2 )</v>
      </c>
      <c r="C143" s="243"/>
      <c r="D143" s="244"/>
      <c r="E143" s="245">
        <f>Beneficio</f>
        <v>0</v>
      </c>
      <c r="F143" s="90"/>
      <c r="G143" s="203"/>
      <c r="H143" s="246">
        <f>IF(Beneficio=0,,ROUND(Beneficio*(Costo_Obra+GG_Pesos),2))</f>
        <v>0</v>
      </c>
      <c r="I143" s="244"/>
    </row>
    <row r="144" spans="1:9" ht="20.100000000000001" customHeight="1" x14ac:dyDescent="0.2">
      <c r="A144" s="242" t="s">
        <v>1118</v>
      </c>
      <c r="B144" s="247" t="s">
        <v>14</v>
      </c>
      <c r="C144" s="248"/>
      <c r="D144" s="244"/>
      <c r="E144" s="203"/>
      <c r="F144" s="90"/>
      <c r="G144" s="203"/>
      <c r="H144" s="246">
        <f>ROUND(Monto_Oferta/(1+IVA+Ingresos_Brutos),2)</f>
        <v>0</v>
      </c>
      <c r="I144" s="244"/>
    </row>
    <row r="145" spans="1:9" ht="20.100000000000001" customHeight="1" x14ac:dyDescent="0.2">
      <c r="A145" s="242" t="s">
        <v>1119</v>
      </c>
      <c r="B145" s="243" t="str">
        <f>CONCATENATE("INGRESOS BRUTOS Y LOTE HOGAR  ",ROUND(E145*100,2)," % de ( 4 )")</f>
        <v>INGRESOS BRUTOS Y LOTE HOGAR  0 % de ( 4 )</v>
      </c>
      <c r="C145" s="243"/>
      <c r="D145" s="244"/>
      <c r="E145" s="245">
        <f>Ingresos_Brutos</f>
        <v>0</v>
      </c>
      <c r="F145" s="90"/>
      <c r="G145" s="203"/>
      <c r="H145" s="246">
        <f>IF(Ingresos_Brutos=0,,ROUND(Ingresos_Brutos*H144,2))</f>
        <v>0</v>
      </c>
      <c r="I145" s="244"/>
    </row>
    <row r="146" spans="1:9" ht="20.100000000000001" customHeight="1" thickBot="1" x14ac:dyDescent="0.25">
      <c r="A146" s="249" t="s">
        <v>1120</v>
      </c>
      <c r="B146" s="250" t="str">
        <f>CONCATENATE("IMPUESTO AL VALOR AGREGADO ",E146*100," % de ( 4 )")</f>
        <v>IMPUESTO AL VALOR AGREGADO 0 % de ( 4 )</v>
      </c>
      <c r="C146" s="250"/>
      <c r="D146" s="251"/>
      <c r="E146" s="252">
        <f>IVA</f>
        <v>0</v>
      </c>
      <c r="F146" s="253"/>
      <c r="G146" s="254"/>
      <c r="H146" s="255">
        <f>IF(IVA=0,,ROUND(IVA*H144,2))</f>
        <v>0</v>
      </c>
      <c r="I146" s="244"/>
    </row>
    <row r="147" spans="1:9" ht="20.100000000000001" customHeight="1" thickTop="1" x14ac:dyDescent="0.2">
      <c r="A147" s="256"/>
      <c r="B147" s="243"/>
      <c r="C147" s="243"/>
      <c r="D147" s="244"/>
      <c r="E147" s="245"/>
      <c r="F147" s="90"/>
      <c r="H147" s="257"/>
      <c r="I147" s="244"/>
    </row>
    <row r="148" spans="1:9" ht="20.100000000000001" customHeight="1" x14ac:dyDescent="0.2">
      <c r="A148" s="258"/>
      <c r="B148" s="258" t="s">
        <v>15</v>
      </c>
      <c r="C148" s="258"/>
      <c r="D148" s="244"/>
      <c r="E148" s="203"/>
      <c r="F148" s="90"/>
      <c r="H148" s="257">
        <f>Monto_Oferta</f>
        <v>0</v>
      </c>
      <c r="I148" s="244"/>
    </row>
    <row r="149" spans="1:9" ht="20.100000000000001" customHeight="1" x14ac:dyDescent="0.2">
      <c r="I149" s="259"/>
    </row>
    <row r="150" spans="1:9" ht="60" customHeight="1" x14ac:dyDescent="0.2">
      <c r="B150" s="373" t="str">
        <f>"El presente presupuesto asciende a la suma de: " &amp; UPPER(CONVERTIRNUM(Monto_Oferta))</f>
        <v>El presente presupuesto asciende a la suma de: CERO PESOS CON 00/100</v>
      </c>
      <c r="C150" s="373"/>
      <c r="D150" s="373"/>
      <c r="E150" s="373"/>
      <c r="F150" s="373"/>
      <c r="G150" s="373"/>
      <c r="H150" s="373"/>
      <c r="I150" s="373"/>
    </row>
    <row r="151" spans="1:9" x14ac:dyDescent="0.2">
      <c r="A151" s="91" t="s">
        <v>1131</v>
      </c>
    </row>
    <row r="314" spans="2:2" x14ac:dyDescent="0.2">
      <c r="B314" s="217">
        <v>4</v>
      </c>
    </row>
    <row r="364" spans="2:2" x14ac:dyDescent="0.2">
      <c r="B364" s="217">
        <v>4</v>
      </c>
    </row>
    <row r="414" spans="2:2" x14ac:dyDescent="0.2">
      <c r="B414" s="217">
        <v>4</v>
      </c>
    </row>
    <row r="464" spans="2:2" x14ac:dyDescent="0.2">
      <c r="B464" s="217">
        <v>4</v>
      </c>
    </row>
    <row r="514" spans="2:2" x14ac:dyDescent="0.2">
      <c r="B514" s="217">
        <v>5</v>
      </c>
    </row>
    <row r="564" spans="2:2" x14ac:dyDescent="0.2">
      <c r="B564" s="217">
        <v>5</v>
      </c>
    </row>
    <row r="614" spans="2:2" x14ac:dyDescent="0.2">
      <c r="B614" s="217">
        <v>5</v>
      </c>
    </row>
    <row r="664" spans="2:2" x14ac:dyDescent="0.2">
      <c r="B664" s="217">
        <v>5</v>
      </c>
    </row>
    <row r="714" spans="2:2" x14ac:dyDescent="0.2">
      <c r="B714" s="217">
        <v>5</v>
      </c>
    </row>
    <row r="764" spans="2:2" x14ac:dyDescent="0.2">
      <c r="B764" s="217">
        <v>5</v>
      </c>
    </row>
    <row r="814" spans="2:2" x14ac:dyDescent="0.2">
      <c r="B814" s="217">
        <v>5</v>
      </c>
    </row>
    <row r="864" spans="2:2" x14ac:dyDescent="0.2">
      <c r="B864" s="217">
        <v>5</v>
      </c>
    </row>
    <row r="914" spans="2:2" x14ac:dyDescent="0.2">
      <c r="B914" s="217">
        <v>5</v>
      </c>
    </row>
    <row r="964" spans="2:2" x14ac:dyDescent="0.2">
      <c r="B964" s="217">
        <v>5</v>
      </c>
    </row>
    <row r="1014" spans="2:2" x14ac:dyDescent="0.2">
      <c r="B1014" s="217">
        <v>5</v>
      </c>
    </row>
    <row r="1064" spans="2:2" x14ac:dyDescent="0.2">
      <c r="B1064" s="217">
        <v>5</v>
      </c>
    </row>
    <row r="1065" spans="2:2" x14ac:dyDescent="0.2">
      <c r="B1065" s="217" t="str">
        <f>CyP!A42</f>
        <v>4.2.3</v>
      </c>
    </row>
    <row r="1114" spans="2:2" x14ac:dyDescent="0.2">
      <c r="B1114" s="217">
        <v>5</v>
      </c>
    </row>
    <row r="1115" spans="2:2" x14ac:dyDescent="0.2">
      <c r="B1115" s="217" t="str">
        <f>CyP!A43</f>
        <v>4.4</v>
      </c>
    </row>
    <row r="1164" spans="2:2" x14ac:dyDescent="0.2">
      <c r="B1164" s="217">
        <v>5</v>
      </c>
    </row>
    <row r="1165" spans="2:2" x14ac:dyDescent="0.2">
      <c r="B1165" s="217" t="str">
        <f>CyP!A44</f>
        <v>4.4.1</v>
      </c>
    </row>
    <row r="1214" spans="2:2" x14ac:dyDescent="0.2">
      <c r="B1214" s="217">
        <v>5</v>
      </c>
    </row>
    <row r="1215" spans="2:2" x14ac:dyDescent="0.2">
      <c r="B1215" s="217" t="str">
        <f>CyP!A45</f>
        <v>4.5</v>
      </c>
    </row>
    <row r="1265" spans="2:2" x14ac:dyDescent="0.2">
      <c r="B1265" s="217" t="str">
        <f>CyP!A46</f>
        <v>4.5.1</v>
      </c>
    </row>
    <row r="1314" spans="2:2" x14ac:dyDescent="0.2">
      <c r="B1314" s="217">
        <v>7</v>
      </c>
    </row>
    <row r="1315" spans="2:2" x14ac:dyDescent="0.2">
      <c r="B1315" s="217" t="str">
        <f>CyP!A48</f>
        <v>4.5.4</v>
      </c>
    </row>
    <row r="1365" spans="2:2" x14ac:dyDescent="0.2">
      <c r="B1365" s="217" t="str">
        <f>CyP!A49</f>
        <v>4.6</v>
      </c>
    </row>
    <row r="1414" spans="2:2" x14ac:dyDescent="0.2">
      <c r="B1414" s="217">
        <v>8</v>
      </c>
    </row>
    <row r="1415" spans="2:2" x14ac:dyDescent="0.2">
      <c r="B1415" s="217">
        <f>CyP!A51</f>
        <v>5</v>
      </c>
    </row>
    <row r="1464" spans="2:2" x14ac:dyDescent="0.2">
      <c r="B1464" s="217">
        <v>8</v>
      </c>
    </row>
    <row r="1465" spans="2:2" x14ac:dyDescent="0.2">
      <c r="B1465" s="217" t="str">
        <f>CyP!A52</f>
        <v>5.1</v>
      </c>
    </row>
    <row r="1514" spans="2:2" x14ac:dyDescent="0.2">
      <c r="B1514" s="217">
        <v>8</v>
      </c>
    </row>
    <row r="1515" spans="2:2" x14ac:dyDescent="0.2">
      <c r="B1515" s="217" t="str">
        <f>CyP!A53</f>
        <v>5.2</v>
      </c>
    </row>
    <row r="1564" spans="2:2" x14ac:dyDescent="0.2">
      <c r="B1564" s="217">
        <v>8</v>
      </c>
    </row>
    <row r="1565" spans="2:2" x14ac:dyDescent="0.2">
      <c r="B1565" s="217">
        <f>CyP!A54</f>
        <v>6</v>
      </c>
    </row>
    <row r="1614" spans="2:2" x14ac:dyDescent="0.2">
      <c r="B1614" s="217">
        <v>8</v>
      </c>
    </row>
    <row r="1615" spans="2:2" x14ac:dyDescent="0.2">
      <c r="B1615" s="217" t="str">
        <f>CyP!A55</f>
        <v>6.1</v>
      </c>
    </row>
    <row r="1665" spans="2:2" x14ac:dyDescent="0.2">
      <c r="B1665" s="217" t="str">
        <f>CyP!A56</f>
        <v>6.1.2</v>
      </c>
    </row>
    <row r="1715" spans="2:2" x14ac:dyDescent="0.2">
      <c r="B1715" s="217" t="str">
        <f>CyP!A57</f>
        <v>6.1.4</v>
      </c>
    </row>
    <row r="1765" spans="2:2" x14ac:dyDescent="0.2">
      <c r="B1765" s="217" t="str">
        <f>CyP!A58</f>
        <v>6.1.10</v>
      </c>
    </row>
    <row r="1814" spans="2:2" x14ac:dyDescent="0.2">
      <c r="B1814" s="217">
        <v>12</v>
      </c>
    </row>
    <row r="1815" spans="2:2" x14ac:dyDescent="0.2">
      <c r="B1815" s="217" t="str">
        <f>CyP!A60</f>
        <v>6.2.1</v>
      </c>
    </row>
    <row r="1864" spans="2:2" x14ac:dyDescent="0.2">
      <c r="B1864" s="217">
        <v>12</v>
      </c>
    </row>
    <row r="1865" spans="2:2" x14ac:dyDescent="0.2">
      <c r="B1865" s="217" t="str">
        <f>CyP!A61</f>
        <v>6.2.7</v>
      </c>
    </row>
    <row r="1914" spans="2:2" x14ac:dyDescent="0.2">
      <c r="B1914" s="217">
        <v>12</v>
      </c>
    </row>
    <row r="1915" spans="2:2" x14ac:dyDescent="0.2">
      <c r="B1915" s="217">
        <f>CyP!A62</f>
        <v>7</v>
      </c>
    </row>
    <row r="1964" spans="2:2" x14ac:dyDescent="0.2">
      <c r="B1964" s="217">
        <v>12</v>
      </c>
    </row>
    <row r="1965" spans="2:2" x14ac:dyDescent="0.2">
      <c r="B1965" s="217" t="str">
        <f>CyP!A63</f>
        <v>7.1</v>
      </c>
    </row>
    <row r="2014" spans="2:2" x14ac:dyDescent="0.2">
      <c r="B2014" s="217">
        <v>12</v>
      </c>
    </row>
    <row r="2015" spans="2:2" x14ac:dyDescent="0.2">
      <c r="B2015" s="217">
        <f>CyP!A64</f>
        <v>8</v>
      </c>
    </row>
    <row r="2064" spans="2:2" x14ac:dyDescent="0.2">
      <c r="B2064" s="217">
        <v>13</v>
      </c>
    </row>
    <row r="2065" spans="2:2" x14ac:dyDescent="0.2">
      <c r="B2065" s="217" t="str">
        <f>CyP!A66</f>
        <v>8.2</v>
      </c>
    </row>
    <row r="2114" spans="2:2" x14ac:dyDescent="0.2">
      <c r="B2114" s="217">
        <v>13</v>
      </c>
    </row>
    <row r="2115" spans="2:2" x14ac:dyDescent="0.2">
      <c r="B2115" s="217">
        <f>CyP!A67</f>
        <v>9</v>
      </c>
    </row>
  </sheetData>
  <mergeCells count="130">
    <mergeCell ref="B150:I150"/>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55:C55"/>
    <mergeCell ref="B56:C56"/>
    <mergeCell ref="B57:C57"/>
    <mergeCell ref="B58:C58"/>
    <mergeCell ref="B59:C59"/>
    <mergeCell ref="B50:C50"/>
    <mergeCell ref="B51:C51"/>
    <mergeCell ref="B52:C52"/>
    <mergeCell ref="B53:C53"/>
    <mergeCell ref="B54:C54"/>
    <mergeCell ref="B65:C65"/>
    <mergeCell ref="B66:C66"/>
    <mergeCell ref="B67:C67"/>
    <mergeCell ref="B68:C68"/>
    <mergeCell ref="B69:C69"/>
    <mergeCell ref="B60:C60"/>
    <mergeCell ref="B61:C61"/>
    <mergeCell ref="B62:C62"/>
    <mergeCell ref="B63:C63"/>
    <mergeCell ref="B64:C64"/>
    <mergeCell ref="B75:C75"/>
    <mergeCell ref="B76:C76"/>
    <mergeCell ref="B77:C77"/>
    <mergeCell ref="B78:C78"/>
    <mergeCell ref="B79:C79"/>
    <mergeCell ref="B70:C70"/>
    <mergeCell ref="B71:C71"/>
    <mergeCell ref="B72:C72"/>
    <mergeCell ref="B73:C73"/>
    <mergeCell ref="B74:C74"/>
    <mergeCell ref="B85:C85"/>
    <mergeCell ref="B86:C86"/>
    <mergeCell ref="B87:C87"/>
    <mergeCell ref="B88:C88"/>
    <mergeCell ref="B89:C89"/>
    <mergeCell ref="B80:C80"/>
    <mergeCell ref="B81:C81"/>
    <mergeCell ref="B82:C82"/>
    <mergeCell ref="B83:C83"/>
    <mergeCell ref="B84:C84"/>
    <mergeCell ref="B95:C95"/>
    <mergeCell ref="B96:C96"/>
    <mergeCell ref="B97:C97"/>
    <mergeCell ref="B98:C98"/>
    <mergeCell ref="B99:C99"/>
    <mergeCell ref="B90:C90"/>
    <mergeCell ref="B91:C91"/>
    <mergeCell ref="B92:C92"/>
    <mergeCell ref="B93:C93"/>
    <mergeCell ref="B94:C94"/>
    <mergeCell ref="B105:C105"/>
    <mergeCell ref="B106:C106"/>
    <mergeCell ref="B107:C107"/>
    <mergeCell ref="B108:C108"/>
    <mergeCell ref="B109:C109"/>
    <mergeCell ref="B100:C100"/>
    <mergeCell ref="B101:C101"/>
    <mergeCell ref="B102:C102"/>
    <mergeCell ref="B103:C103"/>
    <mergeCell ref="B104:C104"/>
    <mergeCell ref="B115:C115"/>
    <mergeCell ref="B116:C116"/>
    <mergeCell ref="B117:C117"/>
    <mergeCell ref="B118:C118"/>
    <mergeCell ref="B119:C119"/>
    <mergeCell ref="B110:C110"/>
    <mergeCell ref="B111:C111"/>
    <mergeCell ref="B112:C112"/>
    <mergeCell ref="B113:C113"/>
    <mergeCell ref="B114:C114"/>
    <mergeCell ref="B125:C125"/>
    <mergeCell ref="B126:C126"/>
    <mergeCell ref="B127:C127"/>
    <mergeCell ref="B128:C128"/>
    <mergeCell ref="B129:C129"/>
    <mergeCell ref="B120:C120"/>
    <mergeCell ref="B121:C121"/>
    <mergeCell ref="B122:C122"/>
    <mergeCell ref="B123:C123"/>
    <mergeCell ref="B124:C124"/>
    <mergeCell ref="B135:C135"/>
    <mergeCell ref="B136:C136"/>
    <mergeCell ref="B137:C137"/>
    <mergeCell ref="B138:C138"/>
    <mergeCell ref="B130:C130"/>
    <mergeCell ref="B131:C131"/>
    <mergeCell ref="B132:C132"/>
    <mergeCell ref="B133:C133"/>
    <mergeCell ref="B134:C134"/>
  </mergeCells>
  <conditionalFormatting sqref="A142:D148 I149">
    <cfRule type="expression" dxfId="119" priority="275" stopIfTrue="1">
      <formula>#REF!=1</formula>
    </cfRule>
  </conditionalFormatting>
  <conditionalFormatting sqref="A18:A138">
    <cfRule type="expression" dxfId="118" priority="276" stopIfTrue="1">
      <formula>#REF!&gt;0</formula>
    </cfRule>
    <cfRule type="expression" dxfId="117" priority="277" stopIfTrue="1">
      <formula>#REF!&gt;0</formula>
    </cfRule>
    <cfRule type="expression" dxfId="116" priority="278" stopIfTrue="1">
      <formula>#REF!&gt;0</formula>
    </cfRule>
  </conditionalFormatting>
  <conditionalFormatting sqref="A141:D141 B142:C143 B145:C148 A143 A145">
    <cfRule type="expression" dxfId="115" priority="282" stopIfTrue="1">
      <formula>#REF!=1</formula>
    </cfRule>
  </conditionalFormatting>
  <conditionalFormatting sqref="D141:D148 B141:C143 B145:C148 A141:A148 F141:F148 H142:I143 H145:I148 I144 I141">
    <cfRule type="expression" dxfId="114" priority="283" stopIfTrue="1">
      <formula>#REF!=1</formula>
    </cfRule>
  </conditionalFormatting>
  <conditionalFormatting sqref="I142">
    <cfRule type="expression" dxfId="113" priority="273" stopIfTrue="1">
      <formula>#REF!=1</formula>
    </cfRule>
  </conditionalFormatting>
  <conditionalFormatting sqref="I144">
    <cfRule type="expression" dxfId="112" priority="272" stopIfTrue="1">
      <formula>#REF!=1</formula>
    </cfRule>
  </conditionalFormatting>
  <conditionalFormatting sqref="I146:I147">
    <cfRule type="expression" dxfId="111" priority="271" stopIfTrue="1">
      <formula>#REF!=1</formula>
    </cfRule>
  </conditionalFormatting>
  <conditionalFormatting sqref="I148">
    <cfRule type="expression" dxfId="110" priority="270" stopIfTrue="1">
      <formula>#REF!=1</formula>
    </cfRule>
  </conditionalFormatting>
  <conditionalFormatting sqref="I145">
    <cfRule type="expression" dxfId="109" priority="269" stopIfTrue="1">
      <formula>#REF!=1</formula>
    </cfRule>
  </conditionalFormatting>
  <conditionalFormatting sqref="I143">
    <cfRule type="expression" dxfId="108" priority="268" stopIfTrue="1">
      <formula>#REF!=1</formula>
    </cfRule>
  </conditionalFormatting>
  <conditionalFormatting sqref="A141 A143 A145">
    <cfRule type="expression" dxfId="107" priority="267" stopIfTrue="1">
      <formula>#REF!=1</formula>
    </cfRule>
  </conditionalFormatting>
  <conditionalFormatting sqref="B141:C141">
    <cfRule type="expression" dxfId="106" priority="266" stopIfTrue="1">
      <formula>#REF!=1</formula>
    </cfRule>
  </conditionalFormatting>
  <conditionalFormatting sqref="B144:C144">
    <cfRule type="expression" dxfId="105" priority="265" stopIfTrue="1">
      <formula>#REF!=1</formula>
    </cfRule>
  </conditionalFormatting>
  <conditionalFormatting sqref="B146:C147">
    <cfRule type="expression" dxfId="104" priority="264" stopIfTrue="1">
      <formula>#REF!=1</formula>
    </cfRule>
  </conditionalFormatting>
  <conditionalFormatting sqref="A142 A144 A146:A147">
    <cfRule type="expression" dxfId="103" priority="263" stopIfTrue="1">
      <formula>#REF!=1</formula>
    </cfRule>
  </conditionalFormatting>
  <conditionalFormatting sqref="A142 A144 A146:A147">
    <cfRule type="expression" dxfId="102" priority="262" stopIfTrue="1">
      <formula>#REF!=1</formula>
    </cfRule>
  </conditionalFormatting>
  <conditionalFormatting sqref="B145:C145">
    <cfRule type="expression" dxfId="101" priority="132" stopIfTrue="1">
      <formula>#REF!=1</formula>
    </cfRule>
  </conditionalFormatting>
  <conditionalFormatting sqref="B18 E18:E102">
    <cfRule type="expression" dxfId="100" priority="30" stopIfTrue="1">
      <formula>#REF!&gt;0</formula>
    </cfRule>
    <cfRule type="expression" dxfId="99" priority="31" stopIfTrue="1">
      <formula>#REF!&gt;0</formula>
    </cfRule>
    <cfRule type="expression" dxfId="98" priority="32" stopIfTrue="1">
      <formula>#REF!&gt;0</formula>
    </cfRule>
  </conditionalFormatting>
  <conditionalFormatting sqref="E103:E138">
    <cfRule type="expression" dxfId="97" priority="18" stopIfTrue="1">
      <formula>#REF!&gt;0</formula>
    </cfRule>
    <cfRule type="expression" dxfId="96" priority="19" stopIfTrue="1">
      <formula>#REF!&gt;0</formula>
    </cfRule>
    <cfRule type="expression" dxfId="95" priority="20" stopIfTrue="1">
      <formula>#REF!&gt;0</formula>
    </cfRule>
  </conditionalFormatting>
  <conditionalFormatting sqref="A139">
    <cfRule type="expression" dxfId="94" priority="6" stopIfTrue="1">
      <formula>#REF!&gt;0</formula>
    </cfRule>
    <cfRule type="expression" dxfId="93" priority="7" stopIfTrue="1">
      <formula>#REF!&gt;0</formula>
    </cfRule>
    <cfRule type="expression" dxfId="92" priority="8" stopIfTrue="1">
      <formula>#REF!&gt;0</formula>
    </cfRule>
  </conditionalFormatting>
  <conditionalFormatting sqref="H144">
    <cfRule type="expression" dxfId="91" priority="5" stopIfTrue="1">
      <formula>#REF!=1</formula>
    </cfRule>
  </conditionalFormatting>
  <conditionalFormatting sqref="H141">
    <cfRule type="expression" dxfId="90" priority="4" stopIfTrue="1">
      <formula>#REF!=1</formula>
    </cfRule>
  </conditionalFormatting>
  <conditionalFormatting sqref="B19:B138">
    <cfRule type="expression" dxfId="89" priority="1" stopIfTrue="1">
      <formula>#REF!&gt;0</formula>
    </cfRule>
    <cfRule type="expression" dxfId="88" priority="2" stopIfTrue="1">
      <formula>#REF!&gt;0</formula>
    </cfRule>
    <cfRule type="expression" dxfId="87" priority="3" stopIfTrue="1">
      <formula>#REF!&gt;0</formula>
    </cfRule>
  </conditionalFormatting>
  <pageMargins left="1.1811023622047245" right="0.78740157480314965" top="0.98425196850393704" bottom="0.78740157480314965" header="0.39370078740157483" footer="0.39370078740157483"/>
  <pageSetup paperSize="8" scale="1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EK4251"/>
  <sheetViews>
    <sheetView showGridLines="0" showZeros="0" topLeftCell="A43" zoomScale="120" zoomScaleNormal="120" zoomScaleSheetLayoutView="100" workbookViewId="0">
      <selection activeCell="G1" sqref="A1:G50"/>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42" customWidth="1"/>
    <col min="8" max="8" width="11.42578125" style="100"/>
    <col min="9" max="141" width="11.42578125" style="276"/>
    <col min="142" max="16384" width="11.42578125" style="100"/>
  </cols>
  <sheetData>
    <row r="1" spans="1:141" ht="68.25" customHeight="1" thickBot="1" x14ac:dyDescent="0.25"/>
    <row r="2" spans="1:141" ht="24" customHeight="1" thickTop="1" x14ac:dyDescent="0.2">
      <c r="A2" s="173" t="s">
        <v>39</v>
      </c>
      <c r="B2" s="174"/>
      <c r="C2" s="174"/>
      <c r="D2" s="174"/>
      <c r="E2" s="174"/>
      <c r="F2" s="174"/>
      <c r="G2" s="175"/>
      <c r="H2" s="100">
        <f>COUNTIF($A$2:A8,"ANALISIS DE PRECIOS")</f>
        <v>1</v>
      </c>
    </row>
    <row r="3" spans="1:141" ht="24" customHeight="1" x14ac:dyDescent="0.2">
      <c r="A3" s="101" t="s">
        <v>719</v>
      </c>
      <c r="B3" s="102" t="str">
        <f>Comitente</f>
        <v>DIRECCIÓN DE INFRAESTRUCTURA ESCOLAR</v>
      </c>
      <c r="C3" s="96"/>
      <c r="D3" s="103"/>
      <c r="E3" s="103"/>
      <c r="F3" s="104"/>
      <c r="G3" s="105"/>
    </row>
    <row r="4" spans="1:141" ht="24" customHeight="1" x14ac:dyDescent="0.2">
      <c r="A4" s="101" t="s">
        <v>720</v>
      </c>
      <c r="B4" s="102">
        <f>Contratista</f>
        <v>0</v>
      </c>
      <c r="C4" s="97"/>
      <c r="D4" s="97"/>
      <c r="E4" s="97"/>
      <c r="F4" s="106"/>
      <c r="G4" s="107"/>
    </row>
    <row r="5" spans="1:141" ht="24" customHeight="1" x14ac:dyDescent="0.2">
      <c r="A5" s="101" t="s">
        <v>26</v>
      </c>
      <c r="B5" s="102" t="str">
        <f>Obra</f>
        <v>ESCUELA BATALLA DE TUCUMAN</v>
      </c>
      <c r="C5" s="97"/>
      <c r="D5" s="97"/>
      <c r="E5" s="97"/>
      <c r="F5" s="106" t="s">
        <v>40</v>
      </c>
      <c r="G5" s="108">
        <f>Fecha_Base</f>
        <v>0</v>
      </c>
    </row>
    <row r="6" spans="1:141" ht="24" customHeight="1" x14ac:dyDescent="0.2">
      <c r="A6" s="109" t="s">
        <v>718</v>
      </c>
      <c r="B6" s="98" t="str">
        <f>Ubicación</f>
        <v>Calle Mendoza y Calle Nº17 - Pocito</v>
      </c>
      <c r="C6" s="98"/>
      <c r="D6" s="110"/>
      <c r="E6" s="111"/>
      <c r="F6" s="112"/>
      <c r="G6" s="113"/>
    </row>
    <row r="7" spans="1:141" ht="24" customHeight="1" x14ac:dyDescent="0.2">
      <c r="A7" s="109" t="s">
        <v>41</v>
      </c>
      <c r="B7" s="114" t="str">
        <f>IFERROR(VALUE(LEFT(B8,FIND("-",B8)-1)),"")</f>
        <v/>
      </c>
      <c r="C7" s="99" t="str">
        <f>IFERROR(VLOOKUP(B7,Tabla_CyP,2,FALSE),"")</f>
        <v/>
      </c>
      <c r="E7" s="111"/>
      <c r="F7" s="112"/>
      <c r="G7" s="113"/>
    </row>
    <row r="8" spans="1:141" ht="24" customHeight="1" x14ac:dyDescent="0.2">
      <c r="A8" s="109" t="s">
        <v>27</v>
      </c>
      <c r="B8" s="115" t="str">
        <f>IFERROR(VLOOKUP(COUNTIF($A$2:A8,"ANALISIS DE PRECIOS"),Tabla_NumeroItem,4,FALSE),"")</f>
        <v>1.1</v>
      </c>
      <c r="C8" s="99" t="str">
        <f>IFERROR(VLOOKUP(B8,Tabla_CyP,2,FALSE),"")</f>
        <v>Preparación y limpieza de los terrenos.</v>
      </c>
      <c r="D8" s="110"/>
      <c r="E8" s="111"/>
      <c r="F8" s="106" t="s">
        <v>28</v>
      </c>
      <c r="G8" s="116" t="str">
        <f>IFERROR(VLOOKUP(B8,Tabla_CyP,4,FALSE),"")</f>
        <v>gl</v>
      </c>
    </row>
    <row r="9" spans="1:141" ht="24" customHeight="1" x14ac:dyDescent="0.2">
      <c r="A9" s="109"/>
      <c r="B9" s="98"/>
      <c r="C9" s="99"/>
      <c r="D9" s="110"/>
      <c r="E9" s="111"/>
      <c r="F9" s="112"/>
      <c r="G9" s="113"/>
    </row>
    <row r="10" spans="1:141" ht="24" customHeight="1" x14ac:dyDescent="0.2">
      <c r="A10" s="381" t="s">
        <v>584</v>
      </c>
      <c r="B10" s="382"/>
      <c r="C10" s="383" t="s">
        <v>0</v>
      </c>
      <c r="D10" s="383" t="s">
        <v>29</v>
      </c>
      <c r="E10" s="385" t="s">
        <v>30</v>
      </c>
      <c r="F10" s="387" t="s">
        <v>31</v>
      </c>
      <c r="G10" s="389" t="s">
        <v>32</v>
      </c>
    </row>
    <row r="11" spans="1:141" s="119" customFormat="1" ht="24" customHeight="1" x14ac:dyDescent="0.2">
      <c r="A11" s="117" t="s">
        <v>585</v>
      </c>
      <c r="B11" s="118" t="s">
        <v>586</v>
      </c>
      <c r="C11" s="384"/>
      <c r="D11" s="384"/>
      <c r="E11" s="386"/>
      <c r="F11" s="388"/>
      <c r="G11" s="390"/>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277"/>
      <c r="CC11" s="277"/>
      <c r="CD11" s="277"/>
      <c r="CE11" s="277"/>
      <c r="CF11" s="277"/>
      <c r="CG11" s="277"/>
      <c r="CH11" s="277"/>
      <c r="CI11" s="277"/>
      <c r="CJ11" s="277"/>
      <c r="CK11" s="277"/>
      <c r="CL11" s="277"/>
      <c r="CM11" s="277"/>
      <c r="CN11" s="277"/>
      <c r="CO11" s="277"/>
      <c r="CP11" s="277"/>
      <c r="CQ11" s="277"/>
      <c r="CR11" s="277"/>
      <c r="CS11" s="277"/>
      <c r="CT11" s="277"/>
      <c r="CU11" s="277"/>
      <c r="CV11" s="277"/>
      <c r="CW11" s="277"/>
      <c r="CX11" s="277"/>
      <c r="CY11" s="277"/>
      <c r="CZ11" s="277"/>
      <c r="DA11" s="277"/>
      <c r="DB11" s="277"/>
      <c r="DC11" s="277"/>
      <c r="DD11" s="277"/>
      <c r="DE11" s="277"/>
      <c r="DF11" s="277"/>
      <c r="DG11" s="277"/>
      <c r="DH11" s="277"/>
      <c r="DI11" s="277"/>
      <c r="DJ11" s="277"/>
      <c r="DK11" s="277"/>
      <c r="DL11" s="277"/>
      <c r="DM11" s="277"/>
      <c r="DN11" s="277"/>
      <c r="DO11" s="277"/>
      <c r="DP11" s="277"/>
      <c r="DQ11" s="277"/>
      <c r="DR11" s="277"/>
      <c r="DS11" s="277"/>
      <c r="DT11" s="277"/>
      <c r="DU11" s="277"/>
      <c r="DV11" s="277"/>
      <c r="DW11" s="277"/>
      <c r="DX11" s="277"/>
      <c r="DY11" s="277"/>
      <c r="DZ11" s="277"/>
      <c r="EA11" s="277"/>
      <c r="EB11" s="277"/>
      <c r="EC11" s="277"/>
      <c r="ED11" s="277"/>
      <c r="EE11" s="277"/>
      <c r="EF11" s="277"/>
      <c r="EG11" s="277"/>
      <c r="EH11" s="277"/>
      <c r="EI11" s="277"/>
      <c r="EJ11" s="277"/>
      <c r="EK11" s="277"/>
    </row>
    <row r="12" spans="1:141" ht="24" customHeight="1" x14ac:dyDescent="0.2">
      <c r="A12" s="187"/>
      <c r="B12" s="120"/>
      <c r="C12" s="185" t="s">
        <v>721</v>
      </c>
      <c r="D12" s="121"/>
      <c r="E12" s="122"/>
      <c r="F12" s="123"/>
      <c r="G12" s="124"/>
    </row>
    <row r="13" spans="1:141" s="276" customFormat="1" ht="24" customHeight="1" x14ac:dyDescent="0.2">
      <c r="A13" s="267" t="str">
        <f t="shared" ref="A13:A26" si="0">IFERROR(VLOOKUP(C13,Tabla_Insumos,4,FALSE),"")</f>
        <v/>
      </c>
      <c r="B13" s="268" t="str">
        <f>IFERROR(VLOOKUP(C13,Tabla_Insumos,5,FALSE),"")</f>
        <v/>
      </c>
      <c r="C13" s="269"/>
      <c r="D13" s="270" t="str">
        <f t="shared" ref="D13:D26" si="1">IFERROR(VLOOKUP(C13,Tabla_Insumos,2,FALSE),"")</f>
        <v/>
      </c>
      <c r="E13" s="271"/>
      <c r="F13" s="272">
        <f t="shared" ref="F13:F26" si="2">IFERROR(VLOOKUP(C13,Tabla_Insumos,3,FALSE),0)</f>
        <v>0</v>
      </c>
      <c r="G13" s="275">
        <f>ROUND(E13*F13,2)</f>
        <v>0</v>
      </c>
    </row>
    <row r="14" spans="1:141" s="276" customFormat="1" ht="24" customHeight="1" x14ac:dyDescent="0.2">
      <c r="A14" s="267" t="str">
        <f t="shared" si="0"/>
        <v/>
      </c>
      <c r="B14" s="268" t="str">
        <f t="shared" ref="B14:B26" si="3">IFERROR(VLOOKUP(C14,Tabla_Insumos,5,FALSE),"")</f>
        <v/>
      </c>
      <c r="C14" s="269"/>
      <c r="D14" s="270" t="str">
        <f t="shared" si="1"/>
        <v/>
      </c>
      <c r="E14" s="271"/>
      <c r="F14" s="272">
        <f t="shared" si="2"/>
        <v>0</v>
      </c>
      <c r="G14" s="275">
        <f t="shared" ref="G14:G26" si="4">ROUND(E14*F14,2)</f>
        <v>0</v>
      </c>
    </row>
    <row r="15" spans="1:141" s="276" customFormat="1" ht="24" customHeight="1" x14ac:dyDescent="0.2">
      <c r="A15" s="267" t="str">
        <f t="shared" si="0"/>
        <v/>
      </c>
      <c r="B15" s="268" t="str">
        <f t="shared" si="3"/>
        <v/>
      </c>
      <c r="C15" s="269"/>
      <c r="D15" s="270" t="str">
        <f t="shared" si="1"/>
        <v/>
      </c>
      <c r="E15" s="271"/>
      <c r="F15" s="272">
        <f t="shared" si="2"/>
        <v>0</v>
      </c>
      <c r="G15" s="275">
        <f t="shared" si="4"/>
        <v>0</v>
      </c>
    </row>
    <row r="16" spans="1:141" s="276" customFormat="1" ht="24" customHeight="1" x14ac:dyDescent="0.2">
      <c r="A16" s="267" t="str">
        <f t="shared" si="0"/>
        <v/>
      </c>
      <c r="B16" s="268" t="str">
        <f t="shared" si="3"/>
        <v/>
      </c>
      <c r="C16" s="269"/>
      <c r="D16" s="270" t="str">
        <f t="shared" si="1"/>
        <v/>
      </c>
      <c r="E16" s="271"/>
      <c r="F16" s="272">
        <f t="shared" si="2"/>
        <v>0</v>
      </c>
      <c r="G16" s="275">
        <f t="shared" si="4"/>
        <v>0</v>
      </c>
    </row>
    <row r="17" spans="1:7" s="276" customFormat="1" ht="24" customHeight="1" x14ac:dyDescent="0.2">
      <c r="A17" s="267" t="str">
        <f t="shared" si="0"/>
        <v/>
      </c>
      <c r="B17" s="268" t="str">
        <f t="shared" si="3"/>
        <v/>
      </c>
      <c r="C17" s="269"/>
      <c r="D17" s="270" t="str">
        <f t="shared" si="1"/>
        <v/>
      </c>
      <c r="E17" s="271"/>
      <c r="F17" s="272">
        <f t="shared" si="2"/>
        <v>0</v>
      </c>
      <c r="G17" s="275">
        <f t="shared" si="4"/>
        <v>0</v>
      </c>
    </row>
    <row r="18" spans="1:7" s="276" customFormat="1" ht="24" customHeight="1" x14ac:dyDescent="0.2">
      <c r="A18" s="267" t="str">
        <f t="shared" si="0"/>
        <v/>
      </c>
      <c r="B18" s="268" t="str">
        <f t="shared" si="3"/>
        <v/>
      </c>
      <c r="C18" s="269"/>
      <c r="D18" s="270" t="str">
        <f t="shared" si="1"/>
        <v/>
      </c>
      <c r="E18" s="271"/>
      <c r="F18" s="272">
        <f t="shared" si="2"/>
        <v>0</v>
      </c>
      <c r="G18" s="275">
        <f t="shared" si="4"/>
        <v>0</v>
      </c>
    </row>
    <row r="19" spans="1:7" s="276" customFormat="1" ht="24" customHeight="1" x14ac:dyDescent="0.2">
      <c r="A19" s="267" t="str">
        <f t="shared" si="0"/>
        <v/>
      </c>
      <c r="B19" s="268" t="str">
        <f t="shared" si="3"/>
        <v/>
      </c>
      <c r="C19" s="269"/>
      <c r="D19" s="270" t="str">
        <f t="shared" si="1"/>
        <v/>
      </c>
      <c r="E19" s="271"/>
      <c r="F19" s="272">
        <f t="shared" si="2"/>
        <v>0</v>
      </c>
      <c r="G19" s="275">
        <f t="shared" si="4"/>
        <v>0</v>
      </c>
    </row>
    <row r="20" spans="1:7" s="276" customFormat="1" ht="24" customHeight="1" x14ac:dyDescent="0.2">
      <c r="A20" s="267" t="str">
        <f t="shared" si="0"/>
        <v/>
      </c>
      <c r="B20" s="268" t="str">
        <f t="shared" si="3"/>
        <v/>
      </c>
      <c r="C20" s="269"/>
      <c r="D20" s="270" t="str">
        <f t="shared" si="1"/>
        <v/>
      </c>
      <c r="E20" s="271"/>
      <c r="F20" s="272">
        <f t="shared" si="2"/>
        <v>0</v>
      </c>
      <c r="G20" s="275">
        <f t="shared" si="4"/>
        <v>0</v>
      </c>
    </row>
    <row r="21" spans="1:7" s="276" customFormat="1" ht="24" customHeight="1" x14ac:dyDescent="0.2">
      <c r="A21" s="267" t="str">
        <f t="shared" si="0"/>
        <v/>
      </c>
      <c r="B21" s="268" t="str">
        <f t="shared" si="3"/>
        <v/>
      </c>
      <c r="C21" s="269"/>
      <c r="D21" s="270" t="str">
        <f t="shared" si="1"/>
        <v/>
      </c>
      <c r="E21" s="271"/>
      <c r="F21" s="272">
        <f t="shared" si="2"/>
        <v>0</v>
      </c>
      <c r="G21" s="275">
        <f t="shared" si="4"/>
        <v>0</v>
      </c>
    </row>
    <row r="22" spans="1:7" s="276" customFormat="1" ht="24" customHeight="1" x14ac:dyDescent="0.2">
      <c r="A22" s="267" t="str">
        <f t="shared" si="0"/>
        <v/>
      </c>
      <c r="B22" s="268" t="str">
        <f t="shared" si="3"/>
        <v/>
      </c>
      <c r="C22" s="269"/>
      <c r="D22" s="270" t="str">
        <f t="shared" si="1"/>
        <v/>
      </c>
      <c r="E22" s="271"/>
      <c r="F22" s="272">
        <f t="shared" si="2"/>
        <v>0</v>
      </c>
      <c r="G22" s="275">
        <f t="shared" si="4"/>
        <v>0</v>
      </c>
    </row>
    <row r="23" spans="1:7" s="276" customFormat="1" ht="24" customHeight="1" x14ac:dyDescent="0.2">
      <c r="A23" s="267" t="str">
        <f t="shared" si="0"/>
        <v/>
      </c>
      <c r="B23" s="268" t="str">
        <f t="shared" si="3"/>
        <v/>
      </c>
      <c r="C23" s="269"/>
      <c r="D23" s="270" t="str">
        <f t="shared" si="1"/>
        <v/>
      </c>
      <c r="E23" s="271"/>
      <c r="F23" s="272">
        <f t="shared" si="2"/>
        <v>0</v>
      </c>
      <c r="G23" s="275">
        <f t="shared" si="4"/>
        <v>0</v>
      </c>
    </row>
    <row r="24" spans="1:7" s="276" customFormat="1" ht="24" customHeight="1" x14ac:dyDescent="0.2">
      <c r="A24" s="267" t="str">
        <f t="shared" si="0"/>
        <v/>
      </c>
      <c r="B24" s="268" t="str">
        <f t="shared" si="3"/>
        <v/>
      </c>
      <c r="C24" s="269"/>
      <c r="D24" s="270" t="str">
        <f t="shared" si="1"/>
        <v/>
      </c>
      <c r="E24" s="271"/>
      <c r="F24" s="272">
        <f t="shared" si="2"/>
        <v>0</v>
      </c>
      <c r="G24" s="275">
        <f t="shared" si="4"/>
        <v>0</v>
      </c>
    </row>
    <row r="25" spans="1:7" s="276" customFormat="1" ht="24" customHeight="1" x14ac:dyDescent="0.2">
      <c r="A25" s="267" t="str">
        <f t="shared" si="0"/>
        <v/>
      </c>
      <c r="B25" s="268" t="str">
        <f t="shared" si="3"/>
        <v/>
      </c>
      <c r="C25" s="269"/>
      <c r="D25" s="270" t="str">
        <f t="shared" si="1"/>
        <v/>
      </c>
      <c r="E25" s="271"/>
      <c r="F25" s="272">
        <f t="shared" si="2"/>
        <v>0</v>
      </c>
      <c r="G25" s="275">
        <f t="shared" si="4"/>
        <v>0</v>
      </c>
    </row>
    <row r="26" spans="1:7" s="276" customFormat="1" ht="24" customHeight="1" x14ac:dyDescent="0.2">
      <c r="A26" s="267" t="str">
        <f t="shared" si="0"/>
        <v/>
      </c>
      <c r="B26" s="268" t="str">
        <f t="shared" si="3"/>
        <v/>
      </c>
      <c r="C26" s="269"/>
      <c r="D26" s="270" t="str">
        <f t="shared" si="1"/>
        <v/>
      </c>
      <c r="E26" s="271"/>
      <c r="F26" s="273">
        <f t="shared" si="2"/>
        <v>0</v>
      </c>
      <c r="G26" s="275">
        <f t="shared" si="4"/>
        <v>0</v>
      </c>
    </row>
    <row r="27" spans="1:7" ht="24" customHeight="1" x14ac:dyDescent="0.2">
      <c r="A27" s="125"/>
      <c r="B27" s="99"/>
      <c r="C27" s="99"/>
      <c r="D27" s="110"/>
      <c r="E27" s="111"/>
      <c r="F27" s="188" t="s">
        <v>33</v>
      </c>
      <c r="G27" s="126">
        <f>SUBTOTAL(9,G13:G26)</f>
        <v>0</v>
      </c>
    </row>
    <row r="28" spans="1:7" ht="24" customHeight="1" x14ac:dyDescent="0.2">
      <c r="A28" s="125"/>
      <c r="B28" s="99"/>
      <c r="C28" s="127" t="s">
        <v>722</v>
      </c>
      <c r="D28" s="110"/>
      <c r="E28" s="111"/>
      <c r="F28" s="112"/>
      <c r="G28" s="128"/>
    </row>
    <row r="29" spans="1:7" s="276" customFormat="1" ht="24" customHeight="1" x14ac:dyDescent="0.2">
      <c r="A29" s="267" t="str">
        <f t="shared" ref="A29:A36" si="5">IFERROR(VLOOKUP(C29,Tabla_Insumos,4,FALSE),"")</f>
        <v/>
      </c>
      <c r="B29" s="268" t="str">
        <f t="shared" ref="B29:B36" si="6">IFERROR(VLOOKUP(C29,Tabla_Insumos,5,FALSE),"")</f>
        <v/>
      </c>
      <c r="C29" s="269"/>
      <c r="D29" s="270" t="str">
        <f t="shared" ref="D29:D32" si="7">IFERROR(VLOOKUP(C29,Tabla_Insumos,2,FALSE),"")</f>
        <v/>
      </c>
      <c r="E29" s="271"/>
      <c r="F29" s="274">
        <f t="shared" ref="F29:F36" si="8">IFERROR(VLOOKUP(C29,Tabla_Insumos,3,FALSE),0)</f>
        <v>0</v>
      </c>
      <c r="G29" s="275">
        <f>ROUND(E29*F29,2)</f>
        <v>0</v>
      </c>
    </row>
    <row r="30" spans="1:7" s="276" customFormat="1" ht="24" customHeight="1" x14ac:dyDescent="0.2">
      <c r="A30" s="267" t="str">
        <f t="shared" si="5"/>
        <v/>
      </c>
      <c r="B30" s="268" t="str">
        <f t="shared" si="6"/>
        <v/>
      </c>
      <c r="C30" s="269"/>
      <c r="D30" s="270" t="str">
        <f t="shared" si="7"/>
        <v/>
      </c>
      <c r="E30" s="271"/>
      <c r="F30" s="274">
        <f t="shared" si="8"/>
        <v>0</v>
      </c>
      <c r="G30" s="275">
        <f>ROUND(E30*F30,2)</f>
        <v>0</v>
      </c>
    </row>
    <row r="31" spans="1:7" s="276" customFormat="1" ht="24" customHeight="1" x14ac:dyDescent="0.2">
      <c r="A31" s="267" t="str">
        <f t="shared" si="5"/>
        <v/>
      </c>
      <c r="B31" s="268" t="str">
        <f t="shared" si="6"/>
        <v/>
      </c>
      <c r="C31" s="269"/>
      <c r="D31" s="270" t="str">
        <f t="shared" si="7"/>
        <v/>
      </c>
      <c r="E31" s="271"/>
      <c r="F31" s="274">
        <f t="shared" si="8"/>
        <v>0</v>
      </c>
      <c r="G31" s="275">
        <f t="shared" ref="G31:G36" si="9">ROUND(E31*F31,2)</f>
        <v>0</v>
      </c>
    </row>
    <row r="32" spans="1:7" s="276" customFormat="1" ht="24" customHeight="1" x14ac:dyDescent="0.2">
      <c r="A32" s="267" t="str">
        <f t="shared" si="5"/>
        <v/>
      </c>
      <c r="B32" s="268" t="str">
        <f t="shared" si="6"/>
        <v/>
      </c>
      <c r="C32" s="269"/>
      <c r="D32" s="270" t="str">
        <f t="shared" si="7"/>
        <v/>
      </c>
      <c r="E32" s="271"/>
      <c r="F32" s="274">
        <f t="shared" si="8"/>
        <v>0</v>
      </c>
      <c r="G32" s="275">
        <f t="shared" si="9"/>
        <v>0</v>
      </c>
    </row>
    <row r="33" spans="1:7" s="276" customFormat="1" ht="24" customHeight="1" x14ac:dyDescent="0.2">
      <c r="A33" s="267" t="str">
        <f t="shared" si="5"/>
        <v/>
      </c>
      <c r="B33" s="268" t="str">
        <f t="shared" si="6"/>
        <v/>
      </c>
      <c r="C33" s="269"/>
      <c r="D33" s="270" t="str">
        <f t="shared" ref="D33:D36" si="10">IFERROR(VLOOKUP(C33,Tabla_Insumos,2,FALSE),"")</f>
        <v/>
      </c>
      <c r="E33" s="271"/>
      <c r="F33" s="272">
        <f t="shared" si="8"/>
        <v>0</v>
      </c>
      <c r="G33" s="275">
        <f t="shared" si="9"/>
        <v>0</v>
      </c>
    </row>
    <row r="34" spans="1:7" s="276" customFormat="1" ht="24" customHeight="1" x14ac:dyDescent="0.2">
      <c r="A34" s="267" t="str">
        <f t="shared" si="5"/>
        <v/>
      </c>
      <c r="B34" s="268" t="str">
        <f t="shared" si="6"/>
        <v/>
      </c>
      <c r="C34" s="269"/>
      <c r="D34" s="270" t="str">
        <f t="shared" si="10"/>
        <v/>
      </c>
      <c r="E34" s="271"/>
      <c r="F34" s="272">
        <f t="shared" si="8"/>
        <v>0</v>
      </c>
      <c r="G34" s="275">
        <f t="shared" si="9"/>
        <v>0</v>
      </c>
    </row>
    <row r="35" spans="1:7" s="276" customFormat="1" ht="24" customHeight="1" x14ac:dyDescent="0.2">
      <c r="A35" s="267" t="str">
        <f t="shared" si="5"/>
        <v/>
      </c>
      <c r="B35" s="268" t="str">
        <f t="shared" si="6"/>
        <v/>
      </c>
      <c r="C35" s="269"/>
      <c r="D35" s="270" t="str">
        <f t="shared" si="10"/>
        <v/>
      </c>
      <c r="E35" s="271"/>
      <c r="F35" s="272">
        <f t="shared" si="8"/>
        <v>0</v>
      </c>
      <c r="G35" s="275">
        <f t="shared" si="9"/>
        <v>0</v>
      </c>
    </row>
    <row r="36" spans="1:7" s="276" customFormat="1" ht="24" customHeight="1" x14ac:dyDescent="0.2">
      <c r="A36" s="267" t="str">
        <f t="shared" si="5"/>
        <v/>
      </c>
      <c r="B36" s="268" t="str">
        <f t="shared" si="6"/>
        <v/>
      </c>
      <c r="C36" s="269"/>
      <c r="D36" s="270" t="str">
        <f t="shared" si="10"/>
        <v/>
      </c>
      <c r="E36" s="271"/>
      <c r="F36" s="272">
        <f t="shared" si="8"/>
        <v>0</v>
      </c>
      <c r="G36" s="275">
        <f t="shared" si="9"/>
        <v>0</v>
      </c>
    </row>
    <row r="37" spans="1:7" ht="24" customHeight="1" x14ac:dyDescent="0.2">
      <c r="A37" s="125"/>
      <c r="B37" s="99"/>
      <c r="C37" s="99"/>
      <c r="D37" s="110"/>
      <c r="E37" s="111"/>
      <c r="F37" s="188" t="s">
        <v>34</v>
      </c>
      <c r="G37" s="126">
        <f>SUBTOTAL(9,G29:G36)</f>
        <v>0</v>
      </c>
    </row>
    <row r="38" spans="1:7" ht="24" customHeight="1" x14ac:dyDescent="0.2">
      <c r="A38" s="125"/>
      <c r="B38" s="99"/>
      <c r="C38" s="127" t="s">
        <v>723</v>
      </c>
      <c r="D38" s="110"/>
      <c r="E38" s="111"/>
      <c r="F38" s="112"/>
      <c r="G38" s="128"/>
    </row>
    <row r="39" spans="1:7" s="276" customFormat="1" ht="24" customHeight="1" x14ac:dyDescent="0.2">
      <c r="A39" s="267" t="str">
        <f t="shared" ref="A39:A47" si="11">IFERROR(VLOOKUP(C39,Tabla_Insumos,4,FALSE),"")</f>
        <v/>
      </c>
      <c r="B39" s="268" t="str">
        <f t="shared" ref="B39:B47" si="12">IFERROR(VLOOKUP(C39,Tabla_Insumos,5,FALSE),"")</f>
        <v/>
      </c>
      <c r="C39" s="269"/>
      <c r="D39" s="270" t="str">
        <f t="shared" ref="D39:D47" si="13">IFERROR(VLOOKUP(C39,Tabla_Insumos,2,FALSE),"")</f>
        <v/>
      </c>
      <c r="E39" s="271"/>
      <c r="F39" s="272">
        <f t="shared" ref="F39:F47" si="14">IFERROR(VLOOKUP(C39,Tabla_Insumos,3,FALSE),0)</f>
        <v>0</v>
      </c>
      <c r="G39" s="275">
        <f t="shared" ref="G39:G47" si="15">ROUND(E39*F39,2)</f>
        <v>0</v>
      </c>
    </row>
    <row r="40" spans="1:7" s="276" customFormat="1" ht="24" customHeight="1" x14ac:dyDescent="0.2">
      <c r="A40" s="267" t="str">
        <f t="shared" si="11"/>
        <v/>
      </c>
      <c r="B40" s="268" t="str">
        <f t="shared" si="12"/>
        <v/>
      </c>
      <c r="C40" s="269"/>
      <c r="D40" s="270" t="str">
        <f t="shared" si="13"/>
        <v/>
      </c>
      <c r="E40" s="271"/>
      <c r="F40" s="272">
        <f t="shared" si="14"/>
        <v>0</v>
      </c>
      <c r="G40" s="275">
        <f t="shared" si="15"/>
        <v>0</v>
      </c>
    </row>
    <row r="41" spans="1:7" s="276" customFormat="1" ht="24" customHeight="1" x14ac:dyDescent="0.2">
      <c r="A41" s="267" t="str">
        <f t="shared" si="11"/>
        <v/>
      </c>
      <c r="B41" s="268" t="str">
        <f t="shared" si="12"/>
        <v/>
      </c>
      <c r="C41" s="269"/>
      <c r="D41" s="270" t="str">
        <f t="shared" si="13"/>
        <v/>
      </c>
      <c r="E41" s="271"/>
      <c r="F41" s="272">
        <f t="shared" si="14"/>
        <v>0</v>
      </c>
      <c r="G41" s="275">
        <f t="shared" si="15"/>
        <v>0</v>
      </c>
    </row>
    <row r="42" spans="1:7" s="276" customFormat="1" ht="24" customHeight="1" x14ac:dyDescent="0.2">
      <c r="A42" s="267" t="str">
        <f t="shared" si="11"/>
        <v/>
      </c>
      <c r="B42" s="268" t="str">
        <f t="shared" si="12"/>
        <v/>
      </c>
      <c r="C42" s="269"/>
      <c r="D42" s="270" t="str">
        <f t="shared" si="13"/>
        <v/>
      </c>
      <c r="E42" s="271"/>
      <c r="F42" s="272">
        <f t="shared" si="14"/>
        <v>0</v>
      </c>
      <c r="G42" s="275">
        <f t="shared" si="15"/>
        <v>0</v>
      </c>
    </row>
    <row r="43" spans="1:7" s="276" customFormat="1" ht="24" customHeight="1" x14ac:dyDescent="0.2">
      <c r="A43" s="267" t="str">
        <f t="shared" si="11"/>
        <v/>
      </c>
      <c r="B43" s="268" t="str">
        <f t="shared" si="12"/>
        <v/>
      </c>
      <c r="C43" s="269"/>
      <c r="D43" s="270" t="str">
        <f t="shared" si="13"/>
        <v/>
      </c>
      <c r="E43" s="271"/>
      <c r="F43" s="272">
        <f t="shared" si="14"/>
        <v>0</v>
      </c>
      <c r="G43" s="275">
        <f t="shared" si="15"/>
        <v>0</v>
      </c>
    </row>
    <row r="44" spans="1:7" s="276" customFormat="1" ht="24" customHeight="1" x14ac:dyDescent="0.2">
      <c r="A44" s="267" t="str">
        <f t="shared" si="11"/>
        <v/>
      </c>
      <c r="B44" s="268" t="str">
        <f t="shared" si="12"/>
        <v/>
      </c>
      <c r="C44" s="269"/>
      <c r="D44" s="270" t="str">
        <f t="shared" si="13"/>
        <v/>
      </c>
      <c r="E44" s="271"/>
      <c r="F44" s="272">
        <f t="shared" si="14"/>
        <v>0</v>
      </c>
      <c r="G44" s="275">
        <f t="shared" si="15"/>
        <v>0</v>
      </c>
    </row>
    <row r="45" spans="1:7" s="276" customFormat="1" ht="24" customHeight="1" x14ac:dyDescent="0.2">
      <c r="A45" s="267" t="str">
        <f t="shared" si="11"/>
        <v/>
      </c>
      <c r="B45" s="268" t="str">
        <f t="shared" si="12"/>
        <v/>
      </c>
      <c r="C45" s="269"/>
      <c r="D45" s="270" t="str">
        <f t="shared" si="13"/>
        <v/>
      </c>
      <c r="E45" s="271"/>
      <c r="F45" s="272">
        <f t="shared" si="14"/>
        <v>0</v>
      </c>
      <c r="G45" s="275">
        <f t="shared" si="15"/>
        <v>0</v>
      </c>
    </row>
    <row r="46" spans="1:7" s="276" customFormat="1" ht="24" customHeight="1" x14ac:dyDescent="0.2">
      <c r="A46" s="267" t="str">
        <f t="shared" si="11"/>
        <v/>
      </c>
      <c r="B46" s="268" t="str">
        <f t="shared" si="12"/>
        <v/>
      </c>
      <c r="C46" s="269"/>
      <c r="D46" s="270" t="str">
        <f t="shared" si="13"/>
        <v/>
      </c>
      <c r="E46" s="271"/>
      <c r="F46" s="272">
        <f t="shared" si="14"/>
        <v>0</v>
      </c>
      <c r="G46" s="275">
        <f t="shared" si="15"/>
        <v>0</v>
      </c>
    </row>
    <row r="47" spans="1:7" s="276" customFormat="1" ht="24" customHeight="1" x14ac:dyDescent="0.2">
      <c r="A47" s="267" t="str">
        <f t="shared" si="11"/>
        <v/>
      </c>
      <c r="B47" s="268" t="str">
        <f t="shared" si="12"/>
        <v/>
      </c>
      <c r="C47" s="269"/>
      <c r="D47" s="270" t="str">
        <f t="shared" si="13"/>
        <v/>
      </c>
      <c r="E47" s="271"/>
      <c r="F47" s="272">
        <f t="shared" si="14"/>
        <v>0</v>
      </c>
      <c r="G47" s="275">
        <f t="shared" si="15"/>
        <v>0</v>
      </c>
    </row>
    <row r="48" spans="1:7" ht="24" customHeight="1" x14ac:dyDescent="0.2">
      <c r="A48" s="129"/>
      <c r="B48" s="110"/>
      <c r="C48" s="99"/>
      <c r="D48" s="110"/>
      <c r="E48" s="111"/>
      <c r="F48" s="188" t="s">
        <v>35</v>
      </c>
      <c r="G48" s="126">
        <f>SUBTOTAL(9,G39:G47)</f>
        <v>0</v>
      </c>
    </row>
    <row r="49" spans="1:141" ht="24" customHeight="1" thickBot="1" x14ac:dyDescent="0.25">
      <c r="A49" s="130"/>
      <c r="B49" s="131"/>
      <c r="C49" s="132"/>
      <c r="D49" s="131"/>
      <c r="E49" s="133"/>
      <c r="F49" s="134"/>
      <c r="G49" s="135"/>
    </row>
    <row r="50" spans="1:141" ht="24" customHeight="1" thickBot="1" x14ac:dyDescent="0.25">
      <c r="A50" s="136" t="str">
        <f>B8</f>
        <v>1.1</v>
      </c>
      <c r="B50" s="137" t="str">
        <f>C8</f>
        <v>Preparación y limpieza de los terrenos.</v>
      </c>
      <c r="C50" s="138"/>
      <c r="D50" s="138" t="s">
        <v>36</v>
      </c>
      <c r="E50" s="139"/>
      <c r="F50" s="140" t="s">
        <v>37</v>
      </c>
      <c r="G50" s="141">
        <f>SUBTOTAL(9,G13:G49)</f>
        <v>0</v>
      </c>
    </row>
    <row r="51" spans="1:141" ht="24" customHeight="1" thickTop="1" thickBot="1" x14ac:dyDescent="0.25"/>
    <row r="52" spans="1:141" ht="24" customHeight="1" thickTop="1" x14ac:dyDescent="0.2">
      <c r="A52" s="173" t="s">
        <v>39</v>
      </c>
      <c r="B52" s="174"/>
      <c r="C52" s="174"/>
      <c r="D52" s="174"/>
      <c r="E52" s="174"/>
      <c r="F52" s="174"/>
      <c r="G52" s="175"/>
      <c r="H52" s="100">
        <f>COUNTIF($A$2:A58,"ANALISIS DE PRECIOS")</f>
        <v>2</v>
      </c>
    </row>
    <row r="53" spans="1:141" ht="24" customHeight="1" x14ac:dyDescent="0.2">
      <c r="A53" s="101" t="s">
        <v>719</v>
      </c>
      <c r="B53" s="102" t="str">
        <f>Comitente</f>
        <v>DIRECCIÓN DE INFRAESTRUCTURA ESCOLAR</v>
      </c>
      <c r="C53" s="96"/>
      <c r="D53" s="103"/>
      <c r="E53" s="103"/>
      <c r="F53" s="104"/>
      <c r="G53" s="105"/>
    </row>
    <row r="54" spans="1:141" ht="24" customHeight="1" x14ac:dyDescent="0.2">
      <c r="A54" s="101" t="s">
        <v>720</v>
      </c>
      <c r="B54" s="102">
        <f>Contratista</f>
        <v>0</v>
      </c>
      <c r="C54" s="97"/>
      <c r="D54" s="97"/>
      <c r="E54" s="97"/>
      <c r="F54" s="106"/>
      <c r="G54" s="107"/>
    </row>
    <row r="55" spans="1:141" ht="24" customHeight="1" x14ac:dyDescent="0.2">
      <c r="A55" s="101" t="s">
        <v>26</v>
      </c>
      <c r="B55" s="102" t="str">
        <f>Obra</f>
        <v>ESCUELA BATALLA DE TUCUMAN</v>
      </c>
      <c r="C55" s="97"/>
      <c r="D55" s="97"/>
      <c r="E55" s="97"/>
      <c r="F55" s="106" t="s">
        <v>40</v>
      </c>
      <c r="G55" s="108">
        <f>Fecha_Base</f>
        <v>0</v>
      </c>
    </row>
    <row r="56" spans="1:141" ht="24" customHeight="1" x14ac:dyDescent="0.2">
      <c r="A56" s="109" t="s">
        <v>718</v>
      </c>
      <c r="B56" s="98" t="str">
        <f>Ubicación</f>
        <v>Calle Mendoza y Calle Nº17 - Pocito</v>
      </c>
      <c r="C56" s="98"/>
      <c r="D56" s="110"/>
      <c r="E56" s="111"/>
      <c r="F56" s="112"/>
      <c r="G56" s="113"/>
    </row>
    <row r="57" spans="1:141" ht="24" customHeight="1" x14ac:dyDescent="0.2">
      <c r="A57" s="109" t="s">
        <v>41</v>
      </c>
      <c r="B57" s="114" t="str">
        <f>IFERROR(VALUE(LEFT(B58,FIND("-",B58)-1)),"")</f>
        <v/>
      </c>
      <c r="C57" s="99" t="str">
        <f>IFERROR(VLOOKUP(B57,Tabla_CyP,2,FALSE),"")</f>
        <v/>
      </c>
      <c r="E57" s="111"/>
      <c r="F57" s="112"/>
      <c r="G57" s="113"/>
    </row>
    <row r="58" spans="1:141" ht="24" customHeight="1" x14ac:dyDescent="0.2">
      <c r="A58" s="109" t="s">
        <v>27</v>
      </c>
      <c r="B58" s="115" t="str">
        <f>IFERROR(VLOOKUP(COUNTIF($A$2:A58,"ANALISIS DE PRECIOS"),Tabla_NumeroItem,4,FALSE),"")</f>
        <v>1.2</v>
      </c>
      <c r="C58" s="99" t="str">
        <f>IFERROR(VLOOKUP(B58,Tabla_CyP,2,FALSE),"")</f>
        <v>Replanteo y otros</v>
      </c>
      <c r="D58" s="110"/>
      <c r="E58" s="111"/>
      <c r="F58" s="106" t="s">
        <v>28</v>
      </c>
      <c r="G58" s="116" t="str">
        <f>IFERROR(VLOOKUP(B58,Tabla_CyP,4,FALSE),"")</f>
        <v>gl</v>
      </c>
    </row>
    <row r="59" spans="1:141" ht="24" customHeight="1" x14ac:dyDescent="0.2">
      <c r="A59" s="109"/>
      <c r="B59" s="98"/>
      <c r="C59" s="99"/>
      <c r="D59" s="110"/>
      <c r="E59" s="111"/>
      <c r="F59" s="112"/>
      <c r="G59" s="113"/>
    </row>
    <row r="60" spans="1:141" ht="24" customHeight="1" x14ac:dyDescent="0.2">
      <c r="A60" s="381" t="s">
        <v>584</v>
      </c>
      <c r="B60" s="382"/>
      <c r="C60" s="383" t="s">
        <v>0</v>
      </c>
      <c r="D60" s="383" t="s">
        <v>29</v>
      </c>
      <c r="E60" s="385" t="s">
        <v>30</v>
      </c>
      <c r="F60" s="387" t="s">
        <v>31</v>
      </c>
      <c r="G60" s="389" t="s">
        <v>32</v>
      </c>
    </row>
    <row r="61" spans="1:141" s="119" customFormat="1" ht="24" customHeight="1" x14ac:dyDescent="0.2">
      <c r="A61" s="117" t="s">
        <v>585</v>
      </c>
      <c r="B61" s="118" t="s">
        <v>586</v>
      </c>
      <c r="C61" s="384"/>
      <c r="D61" s="384"/>
      <c r="E61" s="386"/>
      <c r="F61" s="388"/>
      <c r="G61" s="390"/>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c r="BJ61" s="277"/>
      <c r="BK61" s="277"/>
      <c r="BL61" s="277"/>
      <c r="BM61" s="277"/>
      <c r="BN61" s="277"/>
      <c r="BO61" s="277"/>
      <c r="BP61" s="277"/>
      <c r="BQ61" s="277"/>
      <c r="BR61" s="277"/>
      <c r="BS61" s="277"/>
      <c r="BT61" s="277"/>
      <c r="BU61" s="277"/>
      <c r="BV61" s="277"/>
      <c r="BW61" s="277"/>
      <c r="BX61" s="277"/>
      <c r="BY61" s="277"/>
      <c r="BZ61" s="277"/>
      <c r="CA61" s="277"/>
      <c r="CB61" s="277"/>
      <c r="CC61" s="277"/>
      <c r="CD61" s="277"/>
      <c r="CE61" s="277"/>
      <c r="CF61" s="277"/>
      <c r="CG61" s="277"/>
      <c r="CH61" s="277"/>
      <c r="CI61" s="277"/>
      <c r="CJ61" s="277"/>
      <c r="CK61" s="277"/>
      <c r="CL61" s="277"/>
      <c r="CM61" s="277"/>
      <c r="CN61" s="277"/>
      <c r="CO61" s="277"/>
      <c r="CP61" s="277"/>
      <c r="CQ61" s="277"/>
      <c r="CR61" s="277"/>
      <c r="CS61" s="277"/>
      <c r="CT61" s="277"/>
      <c r="CU61" s="277"/>
      <c r="CV61" s="277"/>
      <c r="CW61" s="277"/>
      <c r="CX61" s="277"/>
      <c r="CY61" s="277"/>
      <c r="CZ61" s="277"/>
      <c r="DA61" s="277"/>
      <c r="DB61" s="277"/>
      <c r="DC61" s="277"/>
      <c r="DD61" s="277"/>
      <c r="DE61" s="277"/>
      <c r="DF61" s="277"/>
      <c r="DG61" s="277"/>
      <c r="DH61" s="277"/>
      <c r="DI61" s="277"/>
      <c r="DJ61" s="277"/>
      <c r="DK61" s="277"/>
      <c r="DL61" s="277"/>
      <c r="DM61" s="277"/>
      <c r="DN61" s="277"/>
      <c r="DO61" s="277"/>
      <c r="DP61" s="277"/>
      <c r="DQ61" s="277"/>
      <c r="DR61" s="277"/>
      <c r="DS61" s="277"/>
      <c r="DT61" s="277"/>
      <c r="DU61" s="277"/>
      <c r="DV61" s="277"/>
      <c r="DW61" s="277"/>
      <c r="DX61" s="277"/>
      <c r="DY61" s="277"/>
      <c r="DZ61" s="277"/>
      <c r="EA61" s="277"/>
      <c r="EB61" s="277"/>
      <c r="EC61" s="277"/>
      <c r="ED61" s="277"/>
      <c r="EE61" s="277"/>
      <c r="EF61" s="277"/>
      <c r="EG61" s="277"/>
      <c r="EH61" s="277"/>
      <c r="EI61" s="277"/>
      <c r="EJ61" s="277"/>
      <c r="EK61" s="277"/>
    </row>
    <row r="62" spans="1:141" ht="24" customHeight="1" x14ac:dyDescent="0.2">
      <c r="A62" s="187"/>
      <c r="B62" s="120"/>
      <c r="C62" s="185" t="s">
        <v>721</v>
      </c>
      <c r="D62" s="121"/>
      <c r="E62" s="122"/>
      <c r="F62" s="123"/>
      <c r="G62" s="124"/>
    </row>
    <row r="63" spans="1:141" s="276" customFormat="1" ht="24" customHeight="1" x14ac:dyDescent="0.2">
      <c r="A63" s="267" t="str">
        <f t="shared" ref="A63:A76" si="16">IFERROR(VLOOKUP(C63,Tabla_Insumos,4,FALSE),"")</f>
        <v/>
      </c>
      <c r="B63" s="268" t="str">
        <f>IFERROR(VLOOKUP(C63,Tabla_Insumos,5,FALSE),"")</f>
        <v/>
      </c>
      <c r="C63" s="269"/>
      <c r="D63" s="270" t="str">
        <f t="shared" ref="D63:D76" si="17">IFERROR(VLOOKUP(C63,Tabla_Insumos,2,FALSE),"")</f>
        <v/>
      </c>
      <c r="E63" s="271"/>
      <c r="F63" s="272">
        <f t="shared" ref="F63:F76" si="18">IFERROR(VLOOKUP(C63,Tabla_Insumos,3,FALSE),0)</f>
        <v>0</v>
      </c>
      <c r="G63" s="275">
        <f>ROUND(E63*F63,2)</f>
        <v>0</v>
      </c>
    </row>
    <row r="64" spans="1:141" s="276" customFormat="1" ht="24" customHeight="1" x14ac:dyDescent="0.2">
      <c r="A64" s="267" t="str">
        <f t="shared" si="16"/>
        <v/>
      </c>
      <c r="B64" s="268" t="str">
        <f t="shared" ref="B64:B76" si="19">IFERROR(VLOOKUP(C64,Tabla_Insumos,5,FALSE),"")</f>
        <v/>
      </c>
      <c r="C64" s="269"/>
      <c r="D64" s="270" t="str">
        <f t="shared" si="17"/>
        <v/>
      </c>
      <c r="E64" s="271"/>
      <c r="F64" s="272">
        <f t="shared" si="18"/>
        <v>0</v>
      </c>
      <c r="G64" s="275">
        <f t="shared" ref="G64:G76" si="20">ROUND(E64*F64,2)</f>
        <v>0</v>
      </c>
    </row>
    <row r="65" spans="1:7" s="276" customFormat="1" ht="24" customHeight="1" x14ac:dyDescent="0.2">
      <c r="A65" s="267" t="str">
        <f t="shared" si="16"/>
        <v/>
      </c>
      <c r="B65" s="268" t="str">
        <f t="shared" si="19"/>
        <v/>
      </c>
      <c r="C65" s="269"/>
      <c r="D65" s="270" t="str">
        <f t="shared" si="17"/>
        <v/>
      </c>
      <c r="E65" s="271"/>
      <c r="F65" s="272">
        <f t="shared" si="18"/>
        <v>0</v>
      </c>
      <c r="G65" s="275">
        <f t="shared" si="20"/>
        <v>0</v>
      </c>
    </row>
    <row r="66" spans="1:7" s="276" customFormat="1" ht="24" customHeight="1" x14ac:dyDescent="0.2">
      <c r="A66" s="267" t="str">
        <f t="shared" si="16"/>
        <v/>
      </c>
      <c r="B66" s="268" t="str">
        <f t="shared" si="19"/>
        <v/>
      </c>
      <c r="C66" s="269"/>
      <c r="D66" s="270" t="str">
        <f t="shared" si="17"/>
        <v/>
      </c>
      <c r="E66" s="271"/>
      <c r="F66" s="272">
        <f t="shared" si="18"/>
        <v>0</v>
      </c>
      <c r="G66" s="275">
        <f t="shared" si="20"/>
        <v>0</v>
      </c>
    </row>
    <row r="67" spans="1:7" s="276" customFormat="1" ht="24" customHeight="1" x14ac:dyDescent="0.2">
      <c r="A67" s="267" t="str">
        <f t="shared" si="16"/>
        <v/>
      </c>
      <c r="B67" s="268" t="str">
        <f t="shared" si="19"/>
        <v/>
      </c>
      <c r="C67" s="269"/>
      <c r="D67" s="270" t="str">
        <f t="shared" si="17"/>
        <v/>
      </c>
      <c r="E67" s="271"/>
      <c r="F67" s="272">
        <f t="shared" si="18"/>
        <v>0</v>
      </c>
      <c r="G67" s="275">
        <f t="shared" si="20"/>
        <v>0</v>
      </c>
    </row>
    <row r="68" spans="1:7" s="276" customFormat="1" ht="24" customHeight="1" x14ac:dyDescent="0.2">
      <c r="A68" s="267" t="str">
        <f t="shared" si="16"/>
        <v/>
      </c>
      <c r="B68" s="268" t="str">
        <f t="shared" si="19"/>
        <v/>
      </c>
      <c r="C68" s="269"/>
      <c r="D68" s="270" t="str">
        <f t="shared" si="17"/>
        <v/>
      </c>
      <c r="E68" s="271"/>
      <c r="F68" s="272">
        <f t="shared" si="18"/>
        <v>0</v>
      </c>
      <c r="G68" s="275">
        <f t="shared" si="20"/>
        <v>0</v>
      </c>
    </row>
    <row r="69" spans="1:7" s="276" customFormat="1" ht="24" customHeight="1" x14ac:dyDescent="0.2">
      <c r="A69" s="267" t="str">
        <f t="shared" si="16"/>
        <v/>
      </c>
      <c r="B69" s="268" t="str">
        <f t="shared" si="19"/>
        <v/>
      </c>
      <c r="C69" s="269"/>
      <c r="D69" s="270" t="str">
        <f t="shared" si="17"/>
        <v/>
      </c>
      <c r="E69" s="271"/>
      <c r="F69" s="272">
        <f t="shared" si="18"/>
        <v>0</v>
      </c>
      <c r="G69" s="275">
        <f t="shared" si="20"/>
        <v>0</v>
      </c>
    </row>
    <row r="70" spans="1:7" s="276" customFormat="1" ht="24" customHeight="1" x14ac:dyDescent="0.2">
      <c r="A70" s="267" t="str">
        <f t="shared" si="16"/>
        <v/>
      </c>
      <c r="B70" s="268" t="str">
        <f t="shared" si="19"/>
        <v/>
      </c>
      <c r="C70" s="269"/>
      <c r="D70" s="270" t="str">
        <f t="shared" si="17"/>
        <v/>
      </c>
      <c r="E70" s="271"/>
      <c r="F70" s="272">
        <f t="shared" si="18"/>
        <v>0</v>
      </c>
      <c r="G70" s="275">
        <f t="shared" si="20"/>
        <v>0</v>
      </c>
    </row>
    <row r="71" spans="1:7" s="276" customFormat="1" ht="24" customHeight="1" x14ac:dyDescent="0.2">
      <c r="A71" s="267" t="str">
        <f t="shared" si="16"/>
        <v/>
      </c>
      <c r="B71" s="268" t="str">
        <f t="shared" si="19"/>
        <v/>
      </c>
      <c r="C71" s="269"/>
      <c r="D71" s="270" t="str">
        <f t="shared" si="17"/>
        <v/>
      </c>
      <c r="E71" s="271"/>
      <c r="F71" s="272">
        <f t="shared" si="18"/>
        <v>0</v>
      </c>
      <c r="G71" s="275">
        <f t="shared" si="20"/>
        <v>0</v>
      </c>
    </row>
    <row r="72" spans="1:7" s="276" customFormat="1" ht="24" customHeight="1" x14ac:dyDescent="0.2">
      <c r="A72" s="267" t="str">
        <f t="shared" si="16"/>
        <v/>
      </c>
      <c r="B72" s="268" t="str">
        <f t="shared" si="19"/>
        <v/>
      </c>
      <c r="C72" s="269"/>
      <c r="D72" s="270" t="str">
        <f t="shared" si="17"/>
        <v/>
      </c>
      <c r="E72" s="271"/>
      <c r="F72" s="272">
        <f t="shared" si="18"/>
        <v>0</v>
      </c>
      <c r="G72" s="275">
        <f t="shared" si="20"/>
        <v>0</v>
      </c>
    </row>
    <row r="73" spans="1:7" s="276" customFormat="1" ht="24" customHeight="1" x14ac:dyDescent="0.2">
      <c r="A73" s="267" t="str">
        <f t="shared" si="16"/>
        <v/>
      </c>
      <c r="B73" s="268" t="str">
        <f t="shared" si="19"/>
        <v/>
      </c>
      <c r="C73" s="269"/>
      <c r="D73" s="270" t="str">
        <f t="shared" si="17"/>
        <v/>
      </c>
      <c r="E73" s="271"/>
      <c r="F73" s="272">
        <f t="shared" si="18"/>
        <v>0</v>
      </c>
      <c r="G73" s="275">
        <f t="shared" si="20"/>
        <v>0</v>
      </c>
    </row>
    <row r="74" spans="1:7" s="276" customFormat="1" ht="24" customHeight="1" x14ac:dyDescent="0.2">
      <c r="A74" s="267" t="str">
        <f t="shared" si="16"/>
        <v/>
      </c>
      <c r="B74" s="268" t="str">
        <f t="shared" si="19"/>
        <v/>
      </c>
      <c r="C74" s="269"/>
      <c r="D74" s="270" t="str">
        <f t="shared" si="17"/>
        <v/>
      </c>
      <c r="E74" s="271"/>
      <c r="F74" s="272">
        <f t="shared" si="18"/>
        <v>0</v>
      </c>
      <c r="G74" s="275">
        <f t="shared" si="20"/>
        <v>0</v>
      </c>
    </row>
    <row r="75" spans="1:7" s="276" customFormat="1" ht="24" customHeight="1" x14ac:dyDescent="0.2">
      <c r="A75" s="267" t="str">
        <f t="shared" si="16"/>
        <v/>
      </c>
      <c r="B75" s="268" t="str">
        <f t="shared" si="19"/>
        <v/>
      </c>
      <c r="C75" s="269"/>
      <c r="D75" s="270" t="str">
        <f t="shared" si="17"/>
        <v/>
      </c>
      <c r="E75" s="271"/>
      <c r="F75" s="272">
        <f t="shared" si="18"/>
        <v>0</v>
      </c>
      <c r="G75" s="275">
        <f t="shared" si="20"/>
        <v>0</v>
      </c>
    </row>
    <row r="76" spans="1:7" s="276" customFormat="1" ht="24" customHeight="1" x14ac:dyDescent="0.2">
      <c r="A76" s="267" t="str">
        <f t="shared" si="16"/>
        <v/>
      </c>
      <c r="B76" s="268" t="str">
        <f t="shared" si="19"/>
        <v/>
      </c>
      <c r="C76" s="269"/>
      <c r="D76" s="270" t="str">
        <f t="shared" si="17"/>
        <v/>
      </c>
      <c r="E76" s="271"/>
      <c r="F76" s="273">
        <f t="shared" si="18"/>
        <v>0</v>
      </c>
      <c r="G76" s="275">
        <f t="shared" si="20"/>
        <v>0</v>
      </c>
    </row>
    <row r="77" spans="1:7" ht="24" customHeight="1" x14ac:dyDescent="0.2">
      <c r="A77" s="125"/>
      <c r="B77" s="99"/>
      <c r="C77" s="99"/>
      <c r="D77" s="110"/>
      <c r="E77" s="111"/>
      <c r="F77" s="188" t="s">
        <v>33</v>
      </c>
      <c r="G77" s="126">
        <f>SUBTOTAL(9,G63:G76)</f>
        <v>0</v>
      </c>
    </row>
    <row r="78" spans="1:7" ht="24" customHeight="1" x14ac:dyDescent="0.2">
      <c r="A78" s="125"/>
      <c r="B78" s="99"/>
      <c r="C78" s="127" t="s">
        <v>722</v>
      </c>
      <c r="D78" s="110"/>
      <c r="E78" s="111"/>
      <c r="F78" s="112"/>
      <c r="G78" s="128"/>
    </row>
    <row r="79" spans="1:7" s="276" customFormat="1" ht="24" customHeight="1" x14ac:dyDescent="0.2">
      <c r="A79" s="267" t="str">
        <f t="shared" ref="A79:A86" si="21">IFERROR(VLOOKUP(C79,Tabla_Insumos,4,FALSE),"")</f>
        <v/>
      </c>
      <c r="B79" s="268" t="str">
        <f t="shared" ref="B79:B86" si="22">IFERROR(VLOOKUP(C79,Tabla_Insumos,5,FALSE),"")</f>
        <v/>
      </c>
      <c r="C79" s="269"/>
      <c r="D79" s="270" t="str">
        <f t="shared" ref="D79:D86" si="23">IFERROR(VLOOKUP(C79,Tabla_Insumos,2,FALSE),"")</f>
        <v/>
      </c>
      <c r="E79" s="271"/>
      <c r="F79" s="274">
        <f t="shared" ref="F79:F86" si="24">IFERROR(VLOOKUP(C79,Tabla_Insumos,3,FALSE),0)</f>
        <v>0</v>
      </c>
      <c r="G79" s="275">
        <f>ROUND(E79*F79,2)</f>
        <v>0</v>
      </c>
    </row>
    <row r="80" spans="1:7" s="276" customFormat="1" ht="24" customHeight="1" x14ac:dyDescent="0.2">
      <c r="A80" s="267" t="str">
        <f t="shared" si="21"/>
        <v/>
      </c>
      <c r="B80" s="268" t="str">
        <f t="shared" si="22"/>
        <v/>
      </c>
      <c r="C80" s="269"/>
      <c r="D80" s="270" t="str">
        <f t="shared" si="23"/>
        <v/>
      </c>
      <c r="E80" s="271"/>
      <c r="F80" s="274">
        <f t="shared" si="24"/>
        <v>0</v>
      </c>
      <c r="G80" s="275">
        <f>ROUND(E80*F80,2)</f>
        <v>0</v>
      </c>
    </row>
    <row r="81" spans="1:7" s="276" customFormat="1" ht="24" customHeight="1" x14ac:dyDescent="0.2">
      <c r="A81" s="267" t="str">
        <f t="shared" si="21"/>
        <v/>
      </c>
      <c r="B81" s="268" t="str">
        <f t="shared" si="22"/>
        <v/>
      </c>
      <c r="C81" s="269"/>
      <c r="D81" s="270" t="str">
        <f t="shared" si="23"/>
        <v/>
      </c>
      <c r="E81" s="271"/>
      <c r="F81" s="274">
        <f t="shared" si="24"/>
        <v>0</v>
      </c>
      <c r="G81" s="275">
        <f t="shared" ref="G81:G86" si="25">ROUND(E81*F81,2)</f>
        <v>0</v>
      </c>
    </row>
    <row r="82" spans="1:7" s="276" customFormat="1" ht="24" customHeight="1" x14ac:dyDescent="0.2">
      <c r="A82" s="267" t="str">
        <f t="shared" si="21"/>
        <v/>
      </c>
      <c r="B82" s="268" t="str">
        <f t="shared" si="22"/>
        <v/>
      </c>
      <c r="C82" s="269"/>
      <c r="D82" s="270" t="str">
        <f t="shared" si="23"/>
        <v/>
      </c>
      <c r="E82" s="271"/>
      <c r="F82" s="274">
        <f t="shared" si="24"/>
        <v>0</v>
      </c>
      <c r="G82" s="275">
        <f t="shared" si="25"/>
        <v>0</v>
      </c>
    </row>
    <row r="83" spans="1:7" s="276" customFormat="1" ht="24" customHeight="1" x14ac:dyDescent="0.2">
      <c r="A83" s="267" t="str">
        <f t="shared" si="21"/>
        <v/>
      </c>
      <c r="B83" s="268" t="str">
        <f t="shared" si="22"/>
        <v/>
      </c>
      <c r="C83" s="269"/>
      <c r="D83" s="270" t="str">
        <f t="shared" si="23"/>
        <v/>
      </c>
      <c r="E83" s="271"/>
      <c r="F83" s="272">
        <f t="shared" si="24"/>
        <v>0</v>
      </c>
      <c r="G83" s="275">
        <f t="shared" si="25"/>
        <v>0</v>
      </c>
    </row>
    <row r="84" spans="1:7" s="276" customFormat="1" ht="24" customHeight="1" x14ac:dyDescent="0.2">
      <c r="A84" s="267" t="str">
        <f t="shared" si="21"/>
        <v/>
      </c>
      <c r="B84" s="268" t="str">
        <f t="shared" si="22"/>
        <v/>
      </c>
      <c r="C84" s="269"/>
      <c r="D84" s="270" t="str">
        <f t="shared" si="23"/>
        <v/>
      </c>
      <c r="E84" s="271"/>
      <c r="F84" s="272">
        <f t="shared" si="24"/>
        <v>0</v>
      </c>
      <c r="G84" s="275">
        <f t="shared" si="25"/>
        <v>0</v>
      </c>
    </row>
    <row r="85" spans="1:7" s="276" customFormat="1" ht="24" customHeight="1" x14ac:dyDescent="0.2">
      <c r="A85" s="267" t="str">
        <f t="shared" si="21"/>
        <v/>
      </c>
      <c r="B85" s="268" t="str">
        <f t="shared" si="22"/>
        <v/>
      </c>
      <c r="C85" s="269"/>
      <c r="D85" s="270" t="str">
        <f t="shared" si="23"/>
        <v/>
      </c>
      <c r="E85" s="271"/>
      <c r="F85" s="272">
        <f t="shared" si="24"/>
        <v>0</v>
      </c>
      <c r="G85" s="275">
        <f t="shared" si="25"/>
        <v>0</v>
      </c>
    </row>
    <row r="86" spans="1:7" s="276" customFormat="1" ht="24" customHeight="1" x14ac:dyDescent="0.2">
      <c r="A86" s="267" t="str">
        <f t="shared" si="21"/>
        <v/>
      </c>
      <c r="B86" s="268" t="str">
        <f t="shared" si="22"/>
        <v/>
      </c>
      <c r="C86" s="269"/>
      <c r="D86" s="270" t="str">
        <f t="shared" si="23"/>
        <v/>
      </c>
      <c r="E86" s="271"/>
      <c r="F86" s="272">
        <f t="shared" si="24"/>
        <v>0</v>
      </c>
      <c r="G86" s="275">
        <f t="shared" si="25"/>
        <v>0</v>
      </c>
    </row>
    <row r="87" spans="1:7" ht="24" customHeight="1" x14ac:dyDescent="0.2">
      <c r="A87" s="125"/>
      <c r="B87" s="99"/>
      <c r="C87" s="99"/>
      <c r="D87" s="110"/>
      <c r="E87" s="111"/>
      <c r="F87" s="188" t="s">
        <v>34</v>
      </c>
      <c r="G87" s="126">
        <f>SUBTOTAL(9,G79:G86)</f>
        <v>0</v>
      </c>
    </row>
    <row r="88" spans="1:7" ht="24" customHeight="1" x14ac:dyDescent="0.2">
      <c r="A88" s="125"/>
      <c r="B88" s="99"/>
      <c r="C88" s="127" t="s">
        <v>723</v>
      </c>
      <c r="D88" s="110"/>
      <c r="E88" s="111"/>
      <c r="F88" s="112"/>
      <c r="G88" s="128"/>
    </row>
    <row r="89" spans="1:7" s="276" customFormat="1" ht="24" customHeight="1" x14ac:dyDescent="0.2">
      <c r="A89" s="267" t="str">
        <f t="shared" ref="A89:A97" si="26">IFERROR(VLOOKUP(C89,Tabla_Insumos,4,FALSE),"")</f>
        <v/>
      </c>
      <c r="B89" s="268" t="str">
        <f t="shared" ref="B89:B97" si="27">IFERROR(VLOOKUP(C89,Tabla_Insumos,5,FALSE),"")</f>
        <v/>
      </c>
      <c r="C89" s="269"/>
      <c r="D89" s="270" t="str">
        <f t="shared" ref="D89:D97" si="28">IFERROR(VLOOKUP(C89,Tabla_Insumos,2,FALSE),"")</f>
        <v/>
      </c>
      <c r="E89" s="271"/>
      <c r="F89" s="272">
        <f t="shared" ref="F89:F97" si="29">IFERROR(VLOOKUP(C89,Tabla_Insumos,3,FALSE),0)</f>
        <v>0</v>
      </c>
      <c r="G89" s="275">
        <f t="shared" ref="G89:G97" si="30">ROUND(E89*F89,2)</f>
        <v>0</v>
      </c>
    </row>
    <row r="90" spans="1:7" s="276" customFormat="1" ht="24" customHeight="1" x14ac:dyDescent="0.2">
      <c r="A90" s="267" t="str">
        <f t="shared" si="26"/>
        <v/>
      </c>
      <c r="B90" s="268" t="str">
        <f t="shared" si="27"/>
        <v/>
      </c>
      <c r="C90" s="269"/>
      <c r="D90" s="270" t="str">
        <f t="shared" si="28"/>
        <v/>
      </c>
      <c r="E90" s="271"/>
      <c r="F90" s="272">
        <f t="shared" si="29"/>
        <v>0</v>
      </c>
      <c r="G90" s="275">
        <f t="shared" si="30"/>
        <v>0</v>
      </c>
    </row>
    <row r="91" spans="1:7" s="276" customFormat="1" ht="24" customHeight="1" x14ac:dyDescent="0.2">
      <c r="A91" s="267" t="str">
        <f t="shared" si="26"/>
        <v/>
      </c>
      <c r="B91" s="268" t="str">
        <f t="shared" si="27"/>
        <v/>
      </c>
      <c r="C91" s="269"/>
      <c r="D91" s="270" t="str">
        <f t="shared" si="28"/>
        <v/>
      </c>
      <c r="E91" s="271"/>
      <c r="F91" s="272">
        <f t="shared" si="29"/>
        <v>0</v>
      </c>
      <c r="G91" s="275">
        <f t="shared" si="30"/>
        <v>0</v>
      </c>
    </row>
    <row r="92" spans="1:7" s="276" customFormat="1" ht="24" customHeight="1" x14ac:dyDescent="0.2">
      <c r="A92" s="267" t="str">
        <f t="shared" si="26"/>
        <v/>
      </c>
      <c r="B92" s="268" t="str">
        <f t="shared" si="27"/>
        <v/>
      </c>
      <c r="C92" s="269"/>
      <c r="D92" s="270" t="str">
        <f t="shared" si="28"/>
        <v/>
      </c>
      <c r="E92" s="271"/>
      <c r="F92" s="272">
        <f t="shared" si="29"/>
        <v>0</v>
      </c>
      <c r="G92" s="275">
        <f t="shared" si="30"/>
        <v>0</v>
      </c>
    </row>
    <row r="93" spans="1:7" s="276" customFormat="1" ht="24" customHeight="1" x14ac:dyDescent="0.2">
      <c r="A93" s="267" t="str">
        <f t="shared" si="26"/>
        <v/>
      </c>
      <c r="B93" s="268" t="str">
        <f t="shared" si="27"/>
        <v/>
      </c>
      <c r="C93" s="269"/>
      <c r="D93" s="270" t="str">
        <f t="shared" si="28"/>
        <v/>
      </c>
      <c r="E93" s="271"/>
      <c r="F93" s="272">
        <f t="shared" si="29"/>
        <v>0</v>
      </c>
      <c r="G93" s="275">
        <f t="shared" si="30"/>
        <v>0</v>
      </c>
    </row>
    <row r="94" spans="1:7" s="276" customFormat="1" ht="24" customHeight="1" x14ac:dyDescent="0.2">
      <c r="A94" s="267" t="str">
        <f t="shared" si="26"/>
        <v/>
      </c>
      <c r="B94" s="268" t="str">
        <f t="shared" si="27"/>
        <v/>
      </c>
      <c r="C94" s="269"/>
      <c r="D94" s="270" t="str">
        <f t="shared" si="28"/>
        <v/>
      </c>
      <c r="E94" s="271"/>
      <c r="F94" s="272">
        <f t="shared" si="29"/>
        <v>0</v>
      </c>
      <c r="G94" s="275">
        <f t="shared" si="30"/>
        <v>0</v>
      </c>
    </row>
    <row r="95" spans="1:7" s="276" customFormat="1" ht="24" customHeight="1" x14ac:dyDescent="0.2">
      <c r="A95" s="267" t="str">
        <f t="shared" si="26"/>
        <v/>
      </c>
      <c r="B95" s="268" t="str">
        <f t="shared" si="27"/>
        <v/>
      </c>
      <c r="C95" s="269"/>
      <c r="D95" s="270" t="str">
        <f t="shared" si="28"/>
        <v/>
      </c>
      <c r="E95" s="271"/>
      <c r="F95" s="272">
        <f t="shared" si="29"/>
        <v>0</v>
      </c>
      <c r="G95" s="275">
        <f t="shared" si="30"/>
        <v>0</v>
      </c>
    </row>
    <row r="96" spans="1:7" s="276" customFormat="1" ht="24" customHeight="1" x14ac:dyDescent="0.2">
      <c r="A96" s="267" t="str">
        <f t="shared" si="26"/>
        <v/>
      </c>
      <c r="B96" s="268" t="str">
        <f t="shared" si="27"/>
        <v/>
      </c>
      <c r="C96" s="269"/>
      <c r="D96" s="270" t="str">
        <f t="shared" si="28"/>
        <v/>
      </c>
      <c r="E96" s="271"/>
      <c r="F96" s="272">
        <f t="shared" si="29"/>
        <v>0</v>
      </c>
      <c r="G96" s="275">
        <f t="shared" si="30"/>
        <v>0</v>
      </c>
    </row>
    <row r="97" spans="1:141" s="276" customFormat="1" ht="24" customHeight="1" x14ac:dyDescent="0.2">
      <c r="A97" s="267" t="str">
        <f t="shared" si="26"/>
        <v/>
      </c>
      <c r="B97" s="268" t="str">
        <f t="shared" si="27"/>
        <v/>
      </c>
      <c r="C97" s="269"/>
      <c r="D97" s="270" t="str">
        <f t="shared" si="28"/>
        <v/>
      </c>
      <c r="E97" s="271"/>
      <c r="F97" s="272">
        <f t="shared" si="29"/>
        <v>0</v>
      </c>
      <c r="G97" s="275">
        <f t="shared" si="30"/>
        <v>0</v>
      </c>
    </row>
    <row r="98" spans="1:141" ht="24" customHeight="1" x14ac:dyDescent="0.2">
      <c r="A98" s="129"/>
      <c r="B98" s="110"/>
      <c r="C98" s="99"/>
      <c r="D98" s="110"/>
      <c r="E98" s="111"/>
      <c r="F98" s="188" t="s">
        <v>35</v>
      </c>
      <c r="G98" s="126">
        <f>SUBTOTAL(9,G89:G97)</f>
        <v>0</v>
      </c>
    </row>
    <row r="99" spans="1:141" ht="24" customHeight="1" thickBot="1" x14ac:dyDescent="0.25">
      <c r="A99" s="130"/>
      <c r="B99" s="131"/>
      <c r="C99" s="132"/>
      <c r="D99" s="131"/>
      <c r="E99" s="133"/>
      <c r="F99" s="134"/>
      <c r="G99" s="135"/>
    </row>
    <row r="100" spans="1:141" ht="24" customHeight="1" thickBot="1" x14ac:dyDescent="0.25">
      <c r="A100" s="136" t="str">
        <f>B58</f>
        <v>1.2</v>
      </c>
      <c r="B100" s="137" t="str">
        <f>C58</f>
        <v>Replanteo y otros</v>
      </c>
      <c r="C100" s="138"/>
      <c r="D100" s="138" t="s">
        <v>36</v>
      </c>
      <c r="E100" s="139"/>
      <c r="F100" s="140" t="s">
        <v>37</v>
      </c>
      <c r="G100" s="141">
        <f>SUBTOTAL(9,G63:G99)</f>
        <v>0</v>
      </c>
    </row>
    <row r="101" spans="1:141" ht="24" customHeight="1" thickTop="1" thickBot="1" x14ac:dyDescent="0.25"/>
    <row r="102" spans="1:141" ht="24" customHeight="1" thickTop="1" x14ac:dyDescent="0.2">
      <c r="A102" s="173" t="s">
        <v>39</v>
      </c>
      <c r="B102" s="174"/>
      <c r="C102" s="174"/>
      <c r="D102" s="174"/>
      <c r="E102" s="174"/>
      <c r="F102" s="174"/>
      <c r="G102" s="175"/>
      <c r="H102" s="100">
        <f>COUNTIF($A$2:A108,"ANALISIS DE PRECIOS")</f>
        <v>3</v>
      </c>
    </row>
    <row r="103" spans="1:141" ht="24" customHeight="1" x14ac:dyDescent="0.2">
      <c r="A103" s="101" t="s">
        <v>719</v>
      </c>
      <c r="B103" s="102" t="str">
        <f>Comitente</f>
        <v>DIRECCIÓN DE INFRAESTRUCTURA ESCOLAR</v>
      </c>
      <c r="C103" s="96"/>
      <c r="D103" s="103"/>
      <c r="E103" s="103"/>
      <c r="F103" s="104"/>
      <c r="G103" s="105"/>
    </row>
    <row r="104" spans="1:141" ht="24" customHeight="1" x14ac:dyDescent="0.2">
      <c r="A104" s="101" t="s">
        <v>720</v>
      </c>
      <c r="B104" s="102">
        <f>Contratista</f>
        <v>0</v>
      </c>
      <c r="C104" s="97"/>
      <c r="D104" s="97"/>
      <c r="E104" s="97"/>
      <c r="F104" s="106"/>
      <c r="G104" s="107"/>
    </row>
    <row r="105" spans="1:141" ht="24" customHeight="1" x14ac:dyDescent="0.2">
      <c r="A105" s="101" t="s">
        <v>26</v>
      </c>
      <c r="B105" s="102" t="str">
        <f>Obra</f>
        <v>ESCUELA BATALLA DE TUCUMAN</v>
      </c>
      <c r="C105" s="97"/>
      <c r="D105" s="97"/>
      <c r="E105" s="97"/>
      <c r="F105" s="106" t="s">
        <v>40</v>
      </c>
      <c r="G105" s="108">
        <f>Fecha_Base</f>
        <v>0</v>
      </c>
    </row>
    <row r="106" spans="1:141" ht="24" customHeight="1" x14ac:dyDescent="0.2">
      <c r="A106" s="109" t="s">
        <v>718</v>
      </c>
      <c r="B106" s="98" t="str">
        <f>Ubicación</f>
        <v>Calle Mendoza y Calle Nº17 - Pocito</v>
      </c>
      <c r="C106" s="98"/>
      <c r="D106" s="110"/>
      <c r="E106" s="111"/>
      <c r="F106" s="112"/>
      <c r="G106" s="113"/>
    </row>
    <row r="107" spans="1:141" ht="24" customHeight="1" x14ac:dyDescent="0.2">
      <c r="A107" s="109" t="s">
        <v>41</v>
      </c>
      <c r="B107" s="114" t="str">
        <f>IFERROR(VALUE(LEFT(B108,FIND("-",B108)-1)),"")</f>
        <v/>
      </c>
      <c r="C107" s="99" t="str">
        <f>IFERROR(VLOOKUP(B107,Tabla_CyP,2,FALSE),"")</f>
        <v/>
      </c>
      <c r="E107" s="111"/>
      <c r="F107" s="112"/>
      <c r="G107" s="113"/>
    </row>
    <row r="108" spans="1:141" ht="24" customHeight="1" x14ac:dyDescent="0.2">
      <c r="A108" s="109" t="s">
        <v>27</v>
      </c>
      <c r="B108" s="115" t="str">
        <f>IFERROR(VLOOKUP(COUNTIF($A$2:A108,"ANALISIS DE PRECIOS"),Tabla_NumeroItem,4,FALSE),"")</f>
        <v>1.3</v>
      </c>
      <c r="C108" s="99" t="str">
        <f>IFERROR(VLOOKUP(B108,Tabla_CyP,2,FALSE),"")</f>
        <v>Actividades complementarias</v>
      </c>
      <c r="D108" s="110"/>
      <c r="E108" s="111"/>
      <c r="F108" s="106" t="s">
        <v>28</v>
      </c>
      <c r="G108" s="116" t="str">
        <f>IFERROR(VLOOKUP(B108,Tabla_CyP,4,FALSE),"")</f>
        <v>gl</v>
      </c>
    </row>
    <row r="109" spans="1:141" ht="24" customHeight="1" x14ac:dyDescent="0.2">
      <c r="A109" s="109"/>
      <c r="B109" s="98"/>
      <c r="C109" s="99"/>
      <c r="D109" s="110"/>
      <c r="E109" s="111"/>
      <c r="F109" s="112"/>
      <c r="G109" s="113"/>
    </row>
    <row r="110" spans="1:141" ht="24" customHeight="1" x14ac:dyDescent="0.2">
      <c r="A110" s="381" t="s">
        <v>584</v>
      </c>
      <c r="B110" s="382"/>
      <c r="C110" s="383" t="s">
        <v>0</v>
      </c>
      <c r="D110" s="383" t="s">
        <v>29</v>
      </c>
      <c r="E110" s="385" t="s">
        <v>30</v>
      </c>
      <c r="F110" s="387" t="s">
        <v>31</v>
      </c>
      <c r="G110" s="389" t="s">
        <v>32</v>
      </c>
    </row>
    <row r="111" spans="1:141" s="119" customFormat="1" ht="24" customHeight="1" x14ac:dyDescent="0.2">
      <c r="A111" s="117" t="s">
        <v>585</v>
      </c>
      <c r="B111" s="118" t="s">
        <v>586</v>
      </c>
      <c r="C111" s="384"/>
      <c r="D111" s="384"/>
      <c r="E111" s="386"/>
      <c r="F111" s="388"/>
      <c r="G111" s="390"/>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7"/>
      <c r="BF111" s="277"/>
      <c r="BG111" s="277"/>
      <c r="BH111" s="277"/>
      <c r="BI111" s="277"/>
      <c r="BJ111" s="277"/>
      <c r="BK111" s="277"/>
      <c r="BL111" s="277"/>
      <c r="BM111" s="277"/>
      <c r="BN111" s="277"/>
      <c r="BO111" s="277"/>
      <c r="BP111" s="277"/>
      <c r="BQ111" s="277"/>
      <c r="BR111" s="277"/>
      <c r="BS111" s="277"/>
      <c r="BT111" s="277"/>
      <c r="BU111" s="277"/>
      <c r="BV111" s="277"/>
      <c r="BW111" s="277"/>
      <c r="BX111" s="277"/>
      <c r="BY111" s="277"/>
      <c r="BZ111" s="277"/>
      <c r="CA111" s="277"/>
      <c r="CB111" s="277"/>
      <c r="CC111" s="277"/>
      <c r="CD111" s="277"/>
      <c r="CE111" s="277"/>
      <c r="CF111" s="277"/>
      <c r="CG111" s="277"/>
      <c r="CH111" s="277"/>
      <c r="CI111" s="277"/>
      <c r="CJ111" s="277"/>
      <c r="CK111" s="277"/>
      <c r="CL111" s="277"/>
      <c r="CM111" s="277"/>
      <c r="CN111" s="277"/>
      <c r="CO111" s="277"/>
      <c r="CP111" s="277"/>
      <c r="CQ111" s="277"/>
      <c r="CR111" s="277"/>
      <c r="CS111" s="277"/>
      <c r="CT111" s="277"/>
      <c r="CU111" s="277"/>
      <c r="CV111" s="277"/>
      <c r="CW111" s="277"/>
      <c r="CX111" s="277"/>
      <c r="CY111" s="277"/>
      <c r="CZ111" s="277"/>
      <c r="DA111" s="277"/>
      <c r="DB111" s="277"/>
      <c r="DC111" s="277"/>
      <c r="DD111" s="277"/>
      <c r="DE111" s="277"/>
      <c r="DF111" s="277"/>
      <c r="DG111" s="277"/>
      <c r="DH111" s="277"/>
      <c r="DI111" s="277"/>
      <c r="DJ111" s="277"/>
      <c r="DK111" s="277"/>
      <c r="DL111" s="277"/>
      <c r="DM111" s="277"/>
      <c r="DN111" s="277"/>
      <c r="DO111" s="277"/>
      <c r="DP111" s="277"/>
      <c r="DQ111" s="277"/>
      <c r="DR111" s="277"/>
      <c r="DS111" s="277"/>
      <c r="DT111" s="277"/>
      <c r="DU111" s="277"/>
      <c r="DV111" s="277"/>
      <c r="DW111" s="277"/>
      <c r="DX111" s="277"/>
      <c r="DY111" s="277"/>
      <c r="DZ111" s="277"/>
      <c r="EA111" s="277"/>
      <c r="EB111" s="277"/>
      <c r="EC111" s="277"/>
      <c r="ED111" s="277"/>
      <c r="EE111" s="277"/>
      <c r="EF111" s="277"/>
      <c r="EG111" s="277"/>
      <c r="EH111" s="277"/>
      <c r="EI111" s="277"/>
      <c r="EJ111" s="277"/>
      <c r="EK111" s="277"/>
    </row>
    <row r="112" spans="1:141" ht="24" customHeight="1" x14ac:dyDescent="0.2">
      <c r="A112" s="187"/>
      <c r="B112" s="120"/>
      <c r="C112" s="185" t="s">
        <v>721</v>
      </c>
      <c r="D112" s="121"/>
      <c r="E112" s="122"/>
      <c r="F112" s="123"/>
      <c r="G112" s="124"/>
    </row>
    <row r="113" spans="1:7" s="276" customFormat="1" ht="24" customHeight="1" x14ac:dyDescent="0.2">
      <c r="A113" s="267" t="str">
        <f t="shared" ref="A113:A126" si="31">IFERROR(VLOOKUP(C113,Tabla_Insumos,4,FALSE),"")</f>
        <v/>
      </c>
      <c r="B113" s="268" t="str">
        <f>IFERROR(VLOOKUP(C113,Tabla_Insumos,5,FALSE),"")</f>
        <v/>
      </c>
      <c r="C113" s="269"/>
      <c r="D113" s="270" t="str">
        <f t="shared" ref="D113:D126" si="32">IFERROR(VLOOKUP(C113,Tabla_Insumos,2,FALSE),"")</f>
        <v/>
      </c>
      <c r="E113" s="271"/>
      <c r="F113" s="272">
        <f t="shared" ref="F113:F126" si="33">IFERROR(VLOOKUP(C113,Tabla_Insumos,3,FALSE),0)</f>
        <v>0</v>
      </c>
      <c r="G113" s="275">
        <f>ROUND(E113*F113,2)</f>
        <v>0</v>
      </c>
    </row>
    <row r="114" spans="1:7" s="276" customFormat="1" ht="24" customHeight="1" x14ac:dyDescent="0.2">
      <c r="A114" s="267" t="str">
        <f t="shared" si="31"/>
        <v/>
      </c>
      <c r="B114" s="268" t="str">
        <f t="shared" ref="B114:B126" si="34">IFERROR(VLOOKUP(C114,Tabla_Insumos,5,FALSE),"")</f>
        <v/>
      </c>
      <c r="C114" s="269"/>
      <c r="D114" s="270" t="str">
        <f t="shared" si="32"/>
        <v/>
      </c>
      <c r="E114" s="271"/>
      <c r="F114" s="272">
        <f t="shared" si="33"/>
        <v>0</v>
      </c>
      <c r="G114" s="275">
        <f t="shared" ref="G114:G126" si="35">ROUND(E114*F114,2)</f>
        <v>0</v>
      </c>
    </row>
    <row r="115" spans="1:7" s="276" customFormat="1" ht="24" customHeight="1" x14ac:dyDescent="0.2">
      <c r="A115" s="267" t="str">
        <f t="shared" si="31"/>
        <v/>
      </c>
      <c r="B115" s="268" t="str">
        <f t="shared" si="34"/>
        <v/>
      </c>
      <c r="C115" s="269"/>
      <c r="D115" s="270" t="str">
        <f t="shared" si="32"/>
        <v/>
      </c>
      <c r="E115" s="271"/>
      <c r="F115" s="272">
        <f t="shared" si="33"/>
        <v>0</v>
      </c>
      <c r="G115" s="275">
        <f t="shared" si="35"/>
        <v>0</v>
      </c>
    </row>
    <row r="116" spans="1:7" s="276" customFormat="1" ht="24" customHeight="1" x14ac:dyDescent="0.2">
      <c r="A116" s="267" t="str">
        <f t="shared" si="31"/>
        <v/>
      </c>
      <c r="B116" s="268" t="str">
        <f t="shared" si="34"/>
        <v/>
      </c>
      <c r="C116" s="269"/>
      <c r="D116" s="270" t="str">
        <f t="shared" si="32"/>
        <v/>
      </c>
      <c r="E116" s="271"/>
      <c r="F116" s="272">
        <f t="shared" si="33"/>
        <v>0</v>
      </c>
      <c r="G116" s="275">
        <f t="shared" si="35"/>
        <v>0</v>
      </c>
    </row>
    <row r="117" spans="1:7" s="276" customFormat="1" ht="24" customHeight="1" x14ac:dyDescent="0.2">
      <c r="A117" s="267" t="str">
        <f t="shared" si="31"/>
        <v/>
      </c>
      <c r="B117" s="268" t="str">
        <f t="shared" si="34"/>
        <v/>
      </c>
      <c r="C117" s="269"/>
      <c r="D117" s="270" t="str">
        <f t="shared" si="32"/>
        <v/>
      </c>
      <c r="E117" s="271"/>
      <c r="F117" s="272">
        <f t="shared" si="33"/>
        <v>0</v>
      </c>
      <c r="G117" s="275">
        <f t="shared" si="35"/>
        <v>0</v>
      </c>
    </row>
    <row r="118" spans="1:7" s="276" customFormat="1" ht="24" customHeight="1" x14ac:dyDescent="0.2">
      <c r="A118" s="267" t="str">
        <f t="shared" si="31"/>
        <v/>
      </c>
      <c r="B118" s="268" t="str">
        <f t="shared" si="34"/>
        <v/>
      </c>
      <c r="C118" s="269"/>
      <c r="D118" s="270" t="str">
        <f t="shared" si="32"/>
        <v/>
      </c>
      <c r="E118" s="271"/>
      <c r="F118" s="272">
        <f t="shared" si="33"/>
        <v>0</v>
      </c>
      <c r="G118" s="275">
        <f t="shared" si="35"/>
        <v>0</v>
      </c>
    </row>
    <row r="119" spans="1:7" s="276" customFormat="1" ht="24" customHeight="1" x14ac:dyDescent="0.2">
      <c r="A119" s="267" t="str">
        <f t="shared" si="31"/>
        <v/>
      </c>
      <c r="B119" s="268" t="str">
        <f t="shared" si="34"/>
        <v/>
      </c>
      <c r="C119" s="269"/>
      <c r="D119" s="270" t="str">
        <f t="shared" si="32"/>
        <v/>
      </c>
      <c r="E119" s="271"/>
      <c r="F119" s="272">
        <f t="shared" si="33"/>
        <v>0</v>
      </c>
      <c r="G119" s="275">
        <f t="shared" si="35"/>
        <v>0</v>
      </c>
    </row>
    <row r="120" spans="1:7" s="276" customFormat="1" ht="24" customHeight="1" x14ac:dyDescent="0.2">
      <c r="A120" s="267" t="str">
        <f t="shared" si="31"/>
        <v/>
      </c>
      <c r="B120" s="268" t="str">
        <f t="shared" si="34"/>
        <v/>
      </c>
      <c r="C120" s="269"/>
      <c r="D120" s="270" t="str">
        <f t="shared" si="32"/>
        <v/>
      </c>
      <c r="E120" s="271"/>
      <c r="F120" s="272">
        <f t="shared" si="33"/>
        <v>0</v>
      </c>
      <c r="G120" s="275">
        <f t="shared" si="35"/>
        <v>0</v>
      </c>
    </row>
    <row r="121" spans="1:7" s="276" customFormat="1" ht="24" customHeight="1" x14ac:dyDescent="0.2">
      <c r="A121" s="267" t="str">
        <f t="shared" si="31"/>
        <v/>
      </c>
      <c r="B121" s="268" t="str">
        <f t="shared" si="34"/>
        <v/>
      </c>
      <c r="C121" s="269"/>
      <c r="D121" s="270" t="str">
        <f t="shared" si="32"/>
        <v/>
      </c>
      <c r="E121" s="271"/>
      <c r="F121" s="272">
        <f t="shared" si="33"/>
        <v>0</v>
      </c>
      <c r="G121" s="275">
        <f t="shared" si="35"/>
        <v>0</v>
      </c>
    </row>
    <row r="122" spans="1:7" s="276" customFormat="1" ht="24" customHeight="1" x14ac:dyDescent="0.2">
      <c r="A122" s="267" t="str">
        <f t="shared" si="31"/>
        <v/>
      </c>
      <c r="B122" s="268" t="str">
        <f t="shared" si="34"/>
        <v/>
      </c>
      <c r="C122" s="269"/>
      <c r="D122" s="270" t="str">
        <f t="shared" si="32"/>
        <v/>
      </c>
      <c r="E122" s="271"/>
      <c r="F122" s="272">
        <f t="shared" si="33"/>
        <v>0</v>
      </c>
      <c r="G122" s="275">
        <f t="shared" si="35"/>
        <v>0</v>
      </c>
    </row>
    <row r="123" spans="1:7" s="276" customFormat="1" ht="24" customHeight="1" x14ac:dyDescent="0.2">
      <c r="A123" s="267" t="str">
        <f t="shared" si="31"/>
        <v/>
      </c>
      <c r="B123" s="268" t="str">
        <f t="shared" si="34"/>
        <v/>
      </c>
      <c r="C123" s="269"/>
      <c r="D123" s="270" t="str">
        <f t="shared" si="32"/>
        <v/>
      </c>
      <c r="E123" s="271"/>
      <c r="F123" s="272">
        <f t="shared" si="33"/>
        <v>0</v>
      </c>
      <c r="G123" s="275">
        <f t="shared" si="35"/>
        <v>0</v>
      </c>
    </row>
    <row r="124" spans="1:7" s="276" customFormat="1" ht="24" customHeight="1" x14ac:dyDescent="0.2">
      <c r="A124" s="267" t="str">
        <f t="shared" si="31"/>
        <v/>
      </c>
      <c r="B124" s="268" t="str">
        <f t="shared" si="34"/>
        <v/>
      </c>
      <c r="C124" s="269"/>
      <c r="D124" s="270" t="str">
        <f t="shared" si="32"/>
        <v/>
      </c>
      <c r="E124" s="271"/>
      <c r="F124" s="272">
        <f t="shared" si="33"/>
        <v>0</v>
      </c>
      <c r="G124" s="275">
        <f t="shared" si="35"/>
        <v>0</v>
      </c>
    </row>
    <row r="125" spans="1:7" s="276" customFormat="1" ht="24" customHeight="1" x14ac:dyDescent="0.2">
      <c r="A125" s="267" t="str">
        <f t="shared" si="31"/>
        <v/>
      </c>
      <c r="B125" s="268" t="str">
        <f t="shared" si="34"/>
        <v/>
      </c>
      <c r="C125" s="269"/>
      <c r="D125" s="270" t="str">
        <f t="shared" si="32"/>
        <v/>
      </c>
      <c r="E125" s="271"/>
      <c r="F125" s="272">
        <f t="shared" si="33"/>
        <v>0</v>
      </c>
      <c r="G125" s="275">
        <f t="shared" si="35"/>
        <v>0</v>
      </c>
    </row>
    <row r="126" spans="1:7" s="276" customFormat="1" ht="24" customHeight="1" x14ac:dyDescent="0.2">
      <c r="A126" s="267" t="str">
        <f t="shared" si="31"/>
        <v/>
      </c>
      <c r="B126" s="268" t="str">
        <f t="shared" si="34"/>
        <v/>
      </c>
      <c r="C126" s="269"/>
      <c r="D126" s="270" t="str">
        <f t="shared" si="32"/>
        <v/>
      </c>
      <c r="E126" s="271"/>
      <c r="F126" s="273">
        <f t="shared" si="33"/>
        <v>0</v>
      </c>
      <c r="G126" s="275">
        <f t="shared" si="35"/>
        <v>0</v>
      </c>
    </row>
    <row r="127" spans="1:7" ht="24" customHeight="1" x14ac:dyDescent="0.2">
      <c r="A127" s="125"/>
      <c r="B127" s="99"/>
      <c r="C127" s="99"/>
      <c r="D127" s="110"/>
      <c r="E127" s="111"/>
      <c r="F127" s="188" t="s">
        <v>33</v>
      </c>
      <c r="G127" s="126">
        <f>SUBTOTAL(9,G113:G126)</f>
        <v>0</v>
      </c>
    </row>
    <row r="128" spans="1:7" ht="24" customHeight="1" x14ac:dyDescent="0.2">
      <c r="A128" s="125"/>
      <c r="B128" s="99"/>
      <c r="C128" s="127" t="s">
        <v>722</v>
      </c>
      <c r="D128" s="110"/>
      <c r="E128" s="111"/>
      <c r="F128" s="112"/>
      <c r="G128" s="128"/>
    </row>
    <row r="129" spans="1:7" s="276" customFormat="1" ht="24" customHeight="1" x14ac:dyDescent="0.2">
      <c r="A129" s="267" t="str">
        <f t="shared" ref="A129:A136" si="36">IFERROR(VLOOKUP(C129,Tabla_Insumos,4,FALSE),"")</f>
        <v/>
      </c>
      <c r="B129" s="268" t="str">
        <f t="shared" ref="B129:B136" si="37">IFERROR(VLOOKUP(C129,Tabla_Insumos,5,FALSE),"")</f>
        <v/>
      </c>
      <c r="C129" s="269"/>
      <c r="D129" s="270" t="str">
        <f t="shared" ref="D129:D136" si="38">IFERROR(VLOOKUP(C129,Tabla_Insumos,2,FALSE),"")</f>
        <v/>
      </c>
      <c r="E129" s="271"/>
      <c r="F129" s="274">
        <f t="shared" ref="F129:F136" si="39">IFERROR(VLOOKUP(C129,Tabla_Insumos,3,FALSE),0)</f>
        <v>0</v>
      </c>
      <c r="G129" s="275">
        <f>ROUND(E129*F129,2)</f>
        <v>0</v>
      </c>
    </row>
    <row r="130" spans="1:7" s="276" customFormat="1" ht="24" customHeight="1" x14ac:dyDescent="0.2">
      <c r="A130" s="267" t="str">
        <f t="shared" si="36"/>
        <v/>
      </c>
      <c r="B130" s="268" t="str">
        <f t="shared" si="37"/>
        <v/>
      </c>
      <c r="C130" s="269"/>
      <c r="D130" s="270" t="str">
        <f t="shared" si="38"/>
        <v/>
      </c>
      <c r="E130" s="271"/>
      <c r="F130" s="274">
        <f t="shared" si="39"/>
        <v>0</v>
      </c>
      <c r="G130" s="275">
        <f>ROUND(E130*F130,2)</f>
        <v>0</v>
      </c>
    </row>
    <row r="131" spans="1:7" s="276" customFormat="1" ht="24" customHeight="1" x14ac:dyDescent="0.2">
      <c r="A131" s="267" t="str">
        <f t="shared" si="36"/>
        <v/>
      </c>
      <c r="B131" s="268" t="str">
        <f t="shared" si="37"/>
        <v/>
      </c>
      <c r="C131" s="269"/>
      <c r="D131" s="270" t="str">
        <f t="shared" si="38"/>
        <v/>
      </c>
      <c r="E131" s="271"/>
      <c r="F131" s="274">
        <f t="shared" si="39"/>
        <v>0</v>
      </c>
      <c r="G131" s="275">
        <f t="shared" ref="G131:G136" si="40">ROUND(E131*F131,2)</f>
        <v>0</v>
      </c>
    </row>
    <row r="132" spans="1:7" s="276" customFormat="1" ht="24" customHeight="1" x14ac:dyDescent="0.2">
      <c r="A132" s="267" t="str">
        <f t="shared" si="36"/>
        <v/>
      </c>
      <c r="B132" s="268" t="str">
        <f t="shared" si="37"/>
        <v/>
      </c>
      <c r="C132" s="269"/>
      <c r="D132" s="270" t="str">
        <f t="shared" si="38"/>
        <v/>
      </c>
      <c r="E132" s="271"/>
      <c r="F132" s="274">
        <f t="shared" si="39"/>
        <v>0</v>
      </c>
      <c r="G132" s="275">
        <f t="shared" si="40"/>
        <v>0</v>
      </c>
    </row>
    <row r="133" spans="1:7" s="276" customFormat="1" ht="24" customHeight="1" x14ac:dyDescent="0.2">
      <c r="A133" s="267" t="str">
        <f t="shared" si="36"/>
        <v/>
      </c>
      <c r="B133" s="268" t="str">
        <f t="shared" si="37"/>
        <v/>
      </c>
      <c r="C133" s="269"/>
      <c r="D133" s="270" t="str">
        <f t="shared" si="38"/>
        <v/>
      </c>
      <c r="E133" s="271"/>
      <c r="F133" s="272">
        <f t="shared" si="39"/>
        <v>0</v>
      </c>
      <c r="G133" s="275">
        <f t="shared" si="40"/>
        <v>0</v>
      </c>
    </row>
    <row r="134" spans="1:7" s="276" customFormat="1" ht="24" customHeight="1" x14ac:dyDescent="0.2">
      <c r="A134" s="267" t="str">
        <f t="shared" si="36"/>
        <v/>
      </c>
      <c r="B134" s="268" t="str">
        <f t="shared" si="37"/>
        <v/>
      </c>
      <c r="C134" s="269"/>
      <c r="D134" s="270" t="str">
        <f t="shared" si="38"/>
        <v/>
      </c>
      <c r="E134" s="271"/>
      <c r="F134" s="272">
        <f t="shared" si="39"/>
        <v>0</v>
      </c>
      <c r="G134" s="275">
        <f t="shared" si="40"/>
        <v>0</v>
      </c>
    </row>
    <row r="135" spans="1:7" s="276" customFormat="1" ht="24" customHeight="1" x14ac:dyDescent="0.2">
      <c r="A135" s="267" t="str">
        <f t="shared" si="36"/>
        <v/>
      </c>
      <c r="B135" s="268" t="str">
        <f t="shared" si="37"/>
        <v/>
      </c>
      <c r="C135" s="269"/>
      <c r="D135" s="270" t="str">
        <f t="shared" si="38"/>
        <v/>
      </c>
      <c r="E135" s="271"/>
      <c r="F135" s="272">
        <f t="shared" si="39"/>
        <v>0</v>
      </c>
      <c r="G135" s="275">
        <f t="shared" si="40"/>
        <v>0</v>
      </c>
    </row>
    <row r="136" spans="1:7" s="276" customFormat="1" ht="24" customHeight="1" x14ac:dyDescent="0.2">
      <c r="A136" s="267" t="str">
        <f t="shared" si="36"/>
        <v/>
      </c>
      <c r="B136" s="268" t="str">
        <f t="shared" si="37"/>
        <v/>
      </c>
      <c r="C136" s="269"/>
      <c r="D136" s="270" t="str">
        <f t="shared" si="38"/>
        <v/>
      </c>
      <c r="E136" s="271"/>
      <c r="F136" s="272">
        <f t="shared" si="39"/>
        <v>0</v>
      </c>
      <c r="G136" s="275">
        <f t="shared" si="40"/>
        <v>0</v>
      </c>
    </row>
    <row r="137" spans="1:7" ht="24" customHeight="1" x14ac:dyDescent="0.2">
      <c r="A137" s="125"/>
      <c r="B137" s="99"/>
      <c r="C137" s="99"/>
      <c r="D137" s="110"/>
      <c r="E137" s="111"/>
      <c r="F137" s="188" t="s">
        <v>34</v>
      </c>
      <c r="G137" s="126">
        <f>SUBTOTAL(9,G129:G136)</f>
        <v>0</v>
      </c>
    </row>
    <row r="138" spans="1:7" ht="24" customHeight="1" x14ac:dyDescent="0.2">
      <c r="A138" s="125"/>
      <c r="B138" s="99"/>
      <c r="C138" s="127" t="s">
        <v>723</v>
      </c>
      <c r="D138" s="110"/>
      <c r="E138" s="111"/>
      <c r="F138" s="112"/>
      <c r="G138" s="128"/>
    </row>
    <row r="139" spans="1:7" s="276" customFormat="1" ht="24" customHeight="1" x14ac:dyDescent="0.2">
      <c r="A139" s="267" t="str">
        <f t="shared" ref="A139:A147" si="41">IFERROR(VLOOKUP(C139,Tabla_Insumos,4,FALSE),"")</f>
        <v/>
      </c>
      <c r="B139" s="268" t="str">
        <f t="shared" ref="B139:B147" si="42">IFERROR(VLOOKUP(C139,Tabla_Insumos,5,FALSE),"")</f>
        <v/>
      </c>
      <c r="C139" s="269"/>
      <c r="D139" s="270" t="str">
        <f t="shared" ref="D139:D147" si="43">IFERROR(VLOOKUP(C139,Tabla_Insumos,2,FALSE),"")</f>
        <v/>
      </c>
      <c r="E139" s="271"/>
      <c r="F139" s="272">
        <f t="shared" ref="F139:F147" si="44">IFERROR(VLOOKUP(C139,Tabla_Insumos,3,FALSE),0)</f>
        <v>0</v>
      </c>
      <c r="G139" s="275">
        <f t="shared" ref="G139:G147" si="45">ROUND(E139*F139,2)</f>
        <v>0</v>
      </c>
    </row>
    <row r="140" spans="1:7" s="276" customFormat="1" ht="24" customHeight="1" x14ac:dyDescent="0.2">
      <c r="A140" s="267" t="str">
        <f t="shared" si="41"/>
        <v/>
      </c>
      <c r="B140" s="268" t="str">
        <f t="shared" si="42"/>
        <v/>
      </c>
      <c r="C140" s="269"/>
      <c r="D140" s="270" t="str">
        <f t="shared" si="43"/>
        <v/>
      </c>
      <c r="E140" s="271"/>
      <c r="F140" s="272">
        <f t="shared" si="44"/>
        <v>0</v>
      </c>
      <c r="G140" s="275">
        <f t="shared" si="45"/>
        <v>0</v>
      </c>
    </row>
    <row r="141" spans="1:7" s="276" customFormat="1" ht="24" customHeight="1" x14ac:dyDescent="0.2">
      <c r="A141" s="267" t="str">
        <f t="shared" si="41"/>
        <v/>
      </c>
      <c r="B141" s="268" t="str">
        <f t="shared" si="42"/>
        <v/>
      </c>
      <c r="C141" s="269"/>
      <c r="D141" s="270" t="str">
        <f t="shared" si="43"/>
        <v/>
      </c>
      <c r="E141" s="271"/>
      <c r="F141" s="272">
        <f t="shared" si="44"/>
        <v>0</v>
      </c>
      <c r="G141" s="275">
        <f t="shared" si="45"/>
        <v>0</v>
      </c>
    </row>
    <row r="142" spans="1:7" s="276" customFormat="1" ht="24" customHeight="1" x14ac:dyDescent="0.2">
      <c r="A142" s="267" t="str">
        <f t="shared" si="41"/>
        <v/>
      </c>
      <c r="B142" s="268" t="str">
        <f t="shared" si="42"/>
        <v/>
      </c>
      <c r="C142" s="269"/>
      <c r="D142" s="270" t="str">
        <f t="shared" si="43"/>
        <v/>
      </c>
      <c r="E142" s="271"/>
      <c r="F142" s="272">
        <f t="shared" si="44"/>
        <v>0</v>
      </c>
      <c r="G142" s="275">
        <f t="shared" si="45"/>
        <v>0</v>
      </c>
    </row>
    <row r="143" spans="1:7" s="276" customFormat="1" ht="24" customHeight="1" x14ac:dyDescent="0.2">
      <c r="A143" s="267" t="str">
        <f t="shared" si="41"/>
        <v/>
      </c>
      <c r="B143" s="268" t="str">
        <f t="shared" si="42"/>
        <v/>
      </c>
      <c r="C143" s="269"/>
      <c r="D143" s="270" t="str">
        <f t="shared" si="43"/>
        <v/>
      </c>
      <c r="E143" s="271"/>
      <c r="F143" s="272">
        <f t="shared" si="44"/>
        <v>0</v>
      </c>
      <c r="G143" s="275">
        <f t="shared" si="45"/>
        <v>0</v>
      </c>
    </row>
    <row r="144" spans="1:7" s="276" customFormat="1" ht="24" customHeight="1" x14ac:dyDescent="0.2">
      <c r="A144" s="267" t="str">
        <f t="shared" si="41"/>
        <v/>
      </c>
      <c r="B144" s="268" t="str">
        <f t="shared" si="42"/>
        <v/>
      </c>
      <c r="C144" s="269"/>
      <c r="D144" s="270" t="str">
        <f t="shared" si="43"/>
        <v/>
      </c>
      <c r="E144" s="271"/>
      <c r="F144" s="272">
        <f t="shared" si="44"/>
        <v>0</v>
      </c>
      <c r="G144" s="275">
        <f t="shared" si="45"/>
        <v>0</v>
      </c>
    </row>
    <row r="145" spans="1:8" s="276" customFormat="1" ht="24" customHeight="1" x14ac:dyDescent="0.2">
      <c r="A145" s="267" t="str">
        <f t="shared" si="41"/>
        <v/>
      </c>
      <c r="B145" s="268" t="str">
        <f t="shared" si="42"/>
        <v/>
      </c>
      <c r="C145" s="269"/>
      <c r="D145" s="270" t="str">
        <f t="shared" si="43"/>
        <v/>
      </c>
      <c r="E145" s="271"/>
      <c r="F145" s="272">
        <f t="shared" si="44"/>
        <v>0</v>
      </c>
      <c r="G145" s="275">
        <f t="shared" si="45"/>
        <v>0</v>
      </c>
    </row>
    <row r="146" spans="1:8" s="276" customFormat="1" ht="24" customHeight="1" x14ac:dyDescent="0.2">
      <c r="A146" s="267" t="str">
        <f t="shared" si="41"/>
        <v/>
      </c>
      <c r="B146" s="268" t="str">
        <f t="shared" si="42"/>
        <v/>
      </c>
      <c r="C146" s="269"/>
      <c r="D146" s="270" t="str">
        <f t="shared" si="43"/>
        <v/>
      </c>
      <c r="E146" s="271"/>
      <c r="F146" s="272">
        <f t="shared" si="44"/>
        <v>0</v>
      </c>
      <c r="G146" s="275">
        <f t="shared" si="45"/>
        <v>0</v>
      </c>
    </row>
    <row r="147" spans="1:8" s="276" customFormat="1" ht="24" customHeight="1" x14ac:dyDescent="0.2">
      <c r="A147" s="267" t="str">
        <f t="shared" si="41"/>
        <v/>
      </c>
      <c r="B147" s="268" t="str">
        <f t="shared" si="42"/>
        <v/>
      </c>
      <c r="C147" s="269"/>
      <c r="D147" s="270" t="str">
        <f t="shared" si="43"/>
        <v/>
      </c>
      <c r="E147" s="271"/>
      <c r="F147" s="272">
        <f t="shared" si="44"/>
        <v>0</v>
      </c>
      <c r="G147" s="275">
        <f t="shared" si="45"/>
        <v>0</v>
      </c>
    </row>
    <row r="148" spans="1:8" ht="24" customHeight="1" x14ac:dyDescent="0.2">
      <c r="A148" s="129"/>
      <c r="B148" s="110"/>
      <c r="C148" s="99"/>
      <c r="D148" s="110"/>
      <c r="E148" s="111"/>
      <c r="F148" s="188" t="s">
        <v>35</v>
      </c>
      <c r="G148" s="126">
        <f>SUBTOTAL(9,G139:G147)</f>
        <v>0</v>
      </c>
    </row>
    <row r="149" spans="1:8" ht="24" customHeight="1" thickBot="1" x14ac:dyDescent="0.25">
      <c r="A149" s="130"/>
      <c r="B149" s="131"/>
      <c r="C149" s="132"/>
      <c r="D149" s="131"/>
      <c r="E149" s="133"/>
      <c r="F149" s="134"/>
      <c r="G149" s="135"/>
    </row>
    <row r="150" spans="1:8" ht="24" customHeight="1" thickBot="1" x14ac:dyDescent="0.25">
      <c r="A150" s="136" t="str">
        <f>B108</f>
        <v>1.3</v>
      </c>
      <c r="B150" s="137" t="str">
        <f>C108</f>
        <v>Actividades complementarias</v>
      </c>
      <c r="C150" s="138"/>
      <c r="D150" s="138" t="s">
        <v>36</v>
      </c>
      <c r="E150" s="139"/>
      <c r="F150" s="140" t="s">
        <v>37</v>
      </c>
      <c r="G150" s="141">
        <f>SUBTOTAL(9,G113:G149)</f>
        <v>0</v>
      </c>
    </row>
    <row r="151" spans="1:8" ht="24" customHeight="1" thickTop="1" thickBot="1" x14ac:dyDescent="0.25"/>
    <row r="152" spans="1:8" ht="24" customHeight="1" thickTop="1" x14ac:dyDescent="0.2">
      <c r="A152" s="173" t="s">
        <v>39</v>
      </c>
      <c r="B152" s="174"/>
      <c r="C152" s="174"/>
      <c r="D152" s="174"/>
      <c r="E152" s="174"/>
      <c r="F152" s="174"/>
      <c r="G152" s="175"/>
      <c r="H152" s="100">
        <f>COUNTIF($A$2:A158,"ANALISIS DE PRECIOS")</f>
        <v>4</v>
      </c>
    </row>
    <row r="153" spans="1:8" ht="24" customHeight="1" x14ac:dyDescent="0.2">
      <c r="A153" s="101" t="s">
        <v>719</v>
      </c>
      <c r="B153" s="102" t="str">
        <f>Comitente</f>
        <v>DIRECCIÓN DE INFRAESTRUCTURA ESCOLAR</v>
      </c>
      <c r="C153" s="96"/>
      <c r="D153" s="103"/>
      <c r="E153" s="103"/>
      <c r="F153" s="104"/>
      <c r="G153" s="105"/>
    </row>
    <row r="154" spans="1:8" ht="24" customHeight="1" x14ac:dyDescent="0.2">
      <c r="A154" s="101" t="s">
        <v>720</v>
      </c>
      <c r="B154" s="102">
        <f>Contratista</f>
        <v>0</v>
      </c>
      <c r="C154" s="97"/>
      <c r="D154" s="97"/>
      <c r="E154" s="97"/>
      <c r="F154" s="106"/>
      <c r="G154" s="107"/>
    </row>
    <row r="155" spans="1:8" ht="24" customHeight="1" x14ac:dyDescent="0.2">
      <c r="A155" s="101" t="s">
        <v>26</v>
      </c>
      <c r="B155" s="102" t="str">
        <f>Obra</f>
        <v>ESCUELA BATALLA DE TUCUMAN</v>
      </c>
      <c r="C155" s="97"/>
      <c r="D155" s="97"/>
      <c r="E155" s="97"/>
      <c r="F155" s="106" t="s">
        <v>40</v>
      </c>
      <c r="G155" s="108">
        <f>Fecha_Base</f>
        <v>0</v>
      </c>
    </row>
    <row r="156" spans="1:8" ht="24" customHeight="1" x14ac:dyDescent="0.2">
      <c r="A156" s="109" t="s">
        <v>718</v>
      </c>
      <c r="B156" s="98" t="str">
        <f>Ubicación</f>
        <v>Calle Mendoza y Calle Nº17 - Pocito</v>
      </c>
      <c r="C156" s="98"/>
      <c r="D156" s="110"/>
      <c r="E156" s="111"/>
      <c r="F156" s="112"/>
      <c r="G156" s="113"/>
    </row>
    <row r="157" spans="1:8" ht="24" customHeight="1" x14ac:dyDescent="0.2">
      <c r="A157" s="109" t="s">
        <v>41</v>
      </c>
      <c r="B157" s="114" t="str">
        <f>IFERROR(VALUE(LEFT(B158,FIND("-",B158)-1)),"")</f>
        <v/>
      </c>
      <c r="C157" s="99" t="str">
        <f>IFERROR(VLOOKUP(B157,Tabla_CyP,2,FALSE),"")</f>
        <v/>
      </c>
      <c r="E157" s="111"/>
      <c r="F157" s="112"/>
      <c r="G157" s="113"/>
    </row>
    <row r="158" spans="1:8" ht="24" customHeight="1" x14ac:dyDescent="0.2">
      <c r="A158" s="109" t="s">
        <v>27</v>
      </c>
      <c r="B158" s="115" t="str">
        <f>IFERROR(VLOOKUP(COUNTIF($A$2:A158,"ANALISIS DE PRECIOS"),Tabla_NumeroItem,4,FALSE),"")</f>
        <v>2.1</v>
      </c>
      <c r="C158" s="99" t="str">
        <f>IFERROR(VLOOKUP(B158,Tabla_CyP,2,FALSE),"")</f>
        <v>Terraplenamientos, rellenos y compactación</v>
      </c>
      <c r="D158" s="110"/>
      <c r="E158" s="111"/>
      <c r="F158" s="106" t="s">
        <v>28</v>
      </c>
      <c r="G158" s="116" t="str">
        <f>IFERROR(VLOOKUP(B158,Tabla_CyP,4,FALSE),"")</f>
        <v>m3</v>
      </c>
    </row>
    <row r="159" spans="1:8" ht="24" customHeight="1" x14ac:dyDescent="0.2">
      <c r="A159" s="109"/>
      <c r="B159" s="98"/>
      <c r="C159" s="99"/>
      <c r="D159" s="110"/>
      <c r="E159" s="111"/>
      <c r="F159" s="112"/>
      <c r="G159" s="113"/>
    </row>
    <row r="160" spans="1:8" ht="24" customHeight="1" x14ac:dyDescent="0.2">
      <c r="A160" s="381" t="s">
        <v>584</v>
      </c>
      <c r="B160" s="382"/>
      <c r="C160" s="383" t="s">
        <v>0</v>
      </c>
      <c r="D160" s="383" t="s">
        <v>29</v>
      </c>
      <c r="E160" s="385" t="s">
        <v>30</v>
      </c>
      <c r="F160" s="387" t="s">
        <v>31</v>
      </c>
      <c r="G160" s="389" t="s">
        <v>32</v>
      </c>
    </row>
    <row r="161" spans="1:141" s="119" customFormat="1" ht="24" customHeight="1" x14ac:dyDescent="0.2">
      <c r="A161" s="117" t="s">
        <v>585</v>
      </c>
      <c r="B161" s="118" t="s">
        <v>586</v>
      </c>
      <c r="C161" s="384"/>
      <c r="D161" s="384"/>
      <c r="E161" s="386"/>
      <c r="F161" s="388"/>
      <c r="G161" s="390"/>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c r="AZ161" s="277"/>
      <c r="BA161" s="277"/>
      <c r="BB161" s="277"/>
      <c r="BC161" s="277"/>
      <c r="BD161" s="277"/>
      <c r="BE161" s="277"/>
      <c r="BF161" s="277"/>
      <c r="BG161" s="277"/>
      <c r="BH161" s="277"/>
      <c r="BI161" s="277"/>
      <c r="BJ161" s="277"/>
      <c r="BK161" s="277"/>
      <c r="BL161" s="277"/>
      <c r="BM161" s="277"/>
      <c r="BN161" s="277"/>
      <c r="BO161" s="277"/>
      <c r="BP161" s="277"/>
      <c r="BQ161" s="277"/>
      <c r="BR161" s="277"/>
      <c r="BS161" s="277"/>
      <c r="BT161" s="277"/>
      <c r="BU161" s="277"/>
      <c r="BV161" s="277"/>
      <c r="BW161" s="277"/>
      <c r="BX161" s="277"/>
      <c r="BY161" s="277"/>
      <c r="BZ161" s="277"/>
      <c r="CA161" s="277"/>
      <c r="CB161" s="277"/>
      <c r="CC161" s="277"/>
      <c r="CD161" s="277"/>
      <c r="CE161" s="277"/>
      <c r="CF161" s="277"/>
      <c r="CG161" s="277"/>
      <c r="CH161" s="277"/>
      <c r="CI161" s="277"/>
      <c r="CJ161" s="277"/>
      <c r="CK161" s="277"/>
      <c r="CL161" s="277"/>
      <c r="CM161" s="277"/>
      <c r="CN161" s="277"/>
      <c r="CO161" s="277"/>
      <c r="CP161" s="277"/>
      <c r="CQ161" s="277"/>
      <c r="CR161" s="277"/>
      <c r="CS161" s="277"/>
      <c r="CT161" s="277"/>
      <c r="CU161" s="277"/>
      <c r="CV161" s="277"/>
      <c r="CW161" s="277"/>
      <c r="CX161" s="277"/>
      <c r="CY161" s="277"/>
      <c r="CZ161" s="277"/>
      <c r="DA161" s="277"/>
      <c r="DB161" s="277"/>
      <c r="DC161" s="277"/>
      <c r="DD161" s="277"/>
      <c r="DE161" s="277"/>
      <c r="DF161" s="277"/>
      <c r="DG161" s="277"/>
      <c r="DH161" s="277"/>
      <c r="DI161" s="277"/>
      <c r="DJ161" s="277"/>
      <c r="DK161" s="277"/>
      <c r="DL161" s="277"/>
      <c r="DM161" s="277"/>
      <c r="DN161" s="277"/>
      <c r="DO161" s="277"/>
      <c r="DP161" s="277"/>
      <c r="DQ161" s="277"/>
      <c r="DR161" s="277"/>
      <c r="DS161" s="277"/>
      <c r="DT161" s="277"/>
      <c r="DU161" s="277"/>
      <c r="DV161" s="277"/>
      <c r="DW161" s="277"/>
      <c r="DX161" s="277"/>
      <c r="DY161" s="277"/>
      <c r="DZ161" s="277"/>
      <c r="EA161" s="277"/>
      <c r="EB161" s="277"/>
      <c r="EC161" s="277"/>
      <c r="ED161" s="277"/>
      <c r="EE161" s="277"/>
      <c r="EF161" s="277"/>
      <c r="EG161" s="277"/>
      <c r="EH161" s="277"/>
      <c r="EI161" s="277"/>
      <c r="EJ161" s="277"/>
      <c r="EK161" s="277"/>
    </row>
    <row r="162" spans="1:141" ht="24" customHeight="1" x14ac:dyDescent="0.2">
      <c r="A162" s="187"/>
      <c r="B162" s="120"/>
      <c r="C162" s="185" t="s">
        <v>721</v>
      </c>
      <c r="D162" s="121"/>
      <c r="E162" s="122"/>
      <c r="F162" s="123"/>
      <c r="G162" s="124"/>
    </row>
    <row r="163" spans="1:141" s="276" customFormat="1" ht="24" customHeight="1" x14ac:dyDescent="0.2">
      <c r="A163" s="267" t="str">
        <f t="shared" ref="A163:A176" si="46">IFERROR(VLOOKUP(C163,Tabla_Insumos,4,FALSE),"")</f>
        <v/>
      </c>
      <c r="B163" s="268" t="str">
        <f>IFERROR(VLOOKUP(C163,Tabla_Insumos,5,FALSE),"")</f>
        <v/>
      </c>
      <c r="C163" s="269"/>
      <c r="D163" s="270" t="str">
        <f t="shared" ref="D163:D176" si="47">IFERROR(VLOOKUP(C163,Tabla_Insumos,2,FALSE),"")</f>
        <v/>
      </c>
      <c r="E163" s="271"/>
      <c r="F163" s="272">
        <f t="shared" ref="F163:F176" si="48">IFERROR(VLOOKUP(C163,Tabla_Insumos,3,FALSE),0)</f>
        <v>0</v>
      </c>
      <c r="G163" s="275">
        <f>ROUND(E163*F163,2)</f>
        <v>0</v>
      </c>
    </row>
    <row r="164" spans="1:141" s="276" customFormat="1" ht="24" customHeight="1" x14ac:dyDescent="0.2">
      <c r="A164" s="267" t="str">
        <f t="shared" si="46"/>
        <v/>
      </c>
      <c r="B164" s="268" t="str">
        <f t="shared" ref="B164:B176" si="49">IFERROR(VLOOKUP(C164,Tabla_Insumos,5,FALSE),"")</f>
        <v/>
      </c>
      <c r="C164" s="269"/>
      <c r="D164" s="270" t="str">
        <f t="shared" si="47"/>
        <v/>
      </c>
      <c r="E164" s="271"/>
      <c r="F164" s="272">
        <f t="shared" si="48"/>
        <v>0</v>
      </c>
      <c r="G164" s="275">
        <f t="shared" ref="G164:G176" si="50">ROUND(E164*F164,2)</f>
        <v>0</v>
      </c>
    </row>
    <row r="165" spans="1:141" s="276" customFormat="1" ht="24" customHeight="1" x14ac:dyDescent="0.2">
      <c r="A165" s="267" t="str">
        <f t="shared" si="46"/>
        <v/>
      </c>
      <c r="B165" s="268" t="str">
        <f t="shared" si="49"/>
        <v/>
      </c>
      <c r="C165" s="269"/>
      <c r="D165" s="270" t="str">
        <f t="shared" si="47"/>
        <v/>
      </c>
      <c r="E165" s="271"/>
      <c r="F165" s="272">
        <f t="shared" si="48"/>
        <v>0</v>
      </c>
      <c r="G165" s="275">
        <f t="shared" si="50"/>
        <v>0</v>
      </c>
    </row>
    <row r="166" spans="1:141" s="276" customFormat="1" ht="24" customHeight="1" x14ac:dyDescent="0.2">
      <c r="A166" s="267" t="str">
        <f t="shared" si="46"/>
        <v/>
      </c>
      <c r="B166" s="268" t="str">
        <f t="shared" si="49"/>
        <v/>
      </c>
      <c r="C166" s="269"/>
      <c r="D166" s="270" t="str">
        <f t="shared" si="47"/>
        <v/>
      </c>
      <c r="E166" s="271"/>
      <c r="F166" s="272">
        <f t="shared" si="48"/>
        <v>0</v>
      </c>
      <c r="G166" s="275">
        <f t="shared" si="50"/>
        <v>0</v>
      </c>
    </row>
    <row r="167" spans="1:141" s="276" customFormat="1" ht="24" customHeight="1" x14ac:dyDescent="0.2">
      <c r="A167" s="267" t="str">
        <f t="shared" si="46"/>
        <v/>
      </c>
      <c r="B167" s="268" t="str">
        <f t="shared" si="49"/>
        <v/>
      </c>
      <c r="C167" s="269"/>
      <c r="D167" s="270" t="str">
        <f t="shared" si="47"/>
        <v/>
      </c>
      <c r="E167" s="271"/>
      <c r="F167" s="272">
        <f t="shared" si="48"/>
        <v>0</v>
      </c>
      <c r="G167" s="275">
        <f t="shared" si="50"/>
        <v>0</v>
      </c>
    </row>
    <row r="168" spans="1:141" s="276" customFormat="1" ht="24" customHeight="1" x14ac:dyDescent="0.2">
      <c r="A168" s="267" t="str">
        <f t="shared" si="46"/>
        <v/>
      </c>
      <c r="B168" s="268" t="str">
        <f t="shared" si="49"/>
        <v/>
      </c>
      <c r="C168" s="269"/>
      <c r="D168" s="270" t="str">
        <f t="shared" si="47"/>
        <v/>
      </c>
      <c r="E168" s="271"/>
      <c r="F168" s="272">
        <f t="shared" si="48"/>
        <v>0</v>
      </c>
      <c r="G168" s="275">
        <f t="shared" si="50"/>
        <v>0</v>
      </c>
    </row>
    <row r="169" spans="1:141" s="276" customFormat="1" ht="24" customHeight="1" x14ac:dyDescent="0.2">
      <c r="A169" s="267" t="str">
        <f t="shared" si="46"/>
        <v/>
      </c>
      <c r="B169" s="268" t="str">
        <f t="shared" si="49"/>
        <v/>
      </c>
      <c r="C169" s="269"/>
      <c r="D169" s="270" t="str">
        <f t="shared" si="47"/>
        <v/>
      </c>
      <c r="E169" s="271"/>
      <c r="F169" s="272">
        <f t="shared" si="48"/>
        <v>0</v>
      </c>
      <c r="G169" s="275">
        <f t="shared" si="50"/>
        <v>0</v>
      </c>
    </row>
    <row r="170" spans="1:141" s="276" customFormat="1" ht="24" customHeight="1" x14ac:dyDescent="0.2">
      <c r="A170" s="267" t="str">
        <f t="shared" si="46"/>
        <v/>
      </c>
      <c r="B170" s="268" t="str">
        <f t="shared" si="49"/>
        <v/>
      </c>
      <c r="C170" s="269"/>
      <c r="D170" s="270" t="str">
        <f t="shared" si="47"/>
        <v/>
      </c>
      <c r="E170" s="271"/>
      <c r="F170" s="272">
        <f t="shared" si="48"/>
        <v>0</v>
      </c>
      <c r="G170" s="275">
        <f t="shared" si="50"/>
        <v>0</v>
      </c>
    </row>
    <row r="171" spans="1:141" s="276" customFormat="1" ht="24" customHeight="1" x14ac:dyDescent="0.2">
      <c r="A171" s="267" t="str">
        <f t="shared" si="46"/>
        <v/>
      </c>
      <c r="B171" s="268" t="str">
        <f t="shared" si="49"/>
        <v/>
      </c>
      <c r="C171" s="269"/>
      <c r="D171" s="270" t="str">
        <f t="shared" si="47"/>
        <v/>
      </c>
      <c r="E171" s="271"/>
      <c r="F171" s="272">
        <f t="shared" si="48"/>
        <v>0</v>
      </c>
      <c r="G171" s="275">
        <f t="shared" si="50"/>
        <v>0</v>
      </c>
    </row>
    <row r="172" spans="1:141" s="276" customFormat="1" ht="24" customHeight="1" x14ac:dyDescent="0.2">
      <c r="A172" s="267" t="str">
        <f t="shared" si="46"/>
        <v/>
      </c>
      <c r="B172" s="268" t="str">
        <f t="shared" si="49"/>
        <v/>
      </c>
      <c r="C172" s="269"/>
      <c r="D172" s="270" t="str">
        <f t="shared" si="47"/>
        <v/>
      </c>
      <c r="E172" s="271"/>
      <c r="F172" s="272">
        <f t="shared" si="48"/>
        <v>0</v>
      </c>
      <c r="G172" s="275">
        <f t="shared" si="50"/>
        <v>0</v>
      </c>
    </row>
    <row r="173" spans="1:141" s="276" customFormat="1" ht="24" customHeight="1" x14ac:dyDescent="0.2">
      <c r="A173" s="267" t="str">
        <f t="shared" si="46"/>
        <v/>
      </c>
      <c r="B173" s="268" t="str">
        <f t="shared" si="49"/>
        <v/>
      </c>
      <c r="C173" s="269"/>
      <c r="D173" s="270" t="str">
        <f t="shared" si="47"/>
        <v/>
      </c>
      <c r="E173" s="271"/>
      <c r="F173" s="272">
        <f t="shared" si="48"/>
        <v>0</v>
      </c>
      <c r="G173" s="275">
        <f t="shared" si="50"/>
        <v>0</v>
      </c>
    </row>
    <row r="174" spans="1:141" s="276" customFormat="1" ht="24" customHeight="1" x14ac:dyDescent="0.2">
      <c r="A174" s="267" t="str">
        <f t="shared" si="46"/>
        <v/>
      </c>
      <c r="B174" s="268" t="str">
        <f t="shared" si="49"/>
        <v/>
      </c>
      <c r="C174" s="269"/>
      <c r="D174" s="270" t="str">
        <f t="shared" si="47"/>
        <v/>
      </c>
      <c r="E174" s="271"/>
      <c r="F174" s="272">
        <f t="shared" si="48"/>
        <v>0</v>
      </c>
      <c r="G174" s="275">
        <f t="shared" si="50"/>
        <v>0</v>
      </c>
    </row>
    <row r="175" spans="1:141" s="276" customFormat="1" ht="24" customHeight="1" x14ac:dyDescent="0.2">
      <c r="A175" s="267" t="str">
        <f t="shared" si="46"/>
        <v/>
      </c>
      <c r="B175" s="268" t="str">
        <f t="shared" si="49"/>
        <v/>
      </c>
      <c r="C175" s="269"/>
      <c r="D175" s="270" t="str">
        <f t="shared" si="47"/>
        <v/>
      </c>
      <c r="E175" s="271"/>
      <c r="F175" s="272">
        <f t="shared" si="48"/>
        <v>0</v>
      </c>
      <c r="G175" s="275">
        <f t="shared" si="50"/>
        <v>0</v>
      </c>
    </row>
    <row r="176" spans="1:141" s="276" customFormat="1" ht="24" customHeight="1" x14ac:dyDescent="0.2">
      <c r="A176" s="267" t="str">
        <f t="shared" si="46"/>
        <v/>
      </c>
      <c r="B176" s="268" t="str">
        <f t="shared" si="49"/>
        <v/>
      </c>
      <c r="C176" s="269"/>
      <c r="D176" s="270" t="str">
        <f t="shared" si="47"/>
        <v/>
      </c>
      <c r="E176" s="271"/>
      <c r="F176" s="273">
        <f t="shared" si="48"/>
        <v>0</v>
      </c>
      <c r="G176" s="275">
        <f t="shared" si="50"/>
        <v>0</v>
      </c>
    </row>
    <row r="177" spans="1:7" ht="24" customHeight="1" x14ac:dyDescent="0.2">
      <c r="A177" s="125"/>
      <c r="B177" s="99"/>
      <c r="C177" s="99"/>
      <c r="D177" s="110"/>
      <c r="E177" s="111"/>
      <c r="F177" s="188" t="s">
        <v>33</v>
      </c>
      <c r="G177" s="126">
        <f>SUBTOTAL(9,G163:G176)</f>
        <v>0</v>
      </c>
    </row>
    <row r="178" spans="1:7" ht="24" customHeight="1" x14ac:dyDescent="0.2">
      <c r="A178" s="125"/>
      <c r="B178" s="99"/>
      <c r="C178" s="127" t="s">
        <v>722</v>
      </c>
      <c r="D178" s="110"/>
      <c r="E178" s="111"/>
      <c r="F178" s="112"/>
      <c r="G178" s="128"/>
    </row>
    <row r="179" spans="1:7" s="276" customFormat="1" ht="24" customHeight="1" x14ac:dyDescent="0.2">
      <c r="A179" s="267" t="str">
        <f t="shared" ref="A179:A186" si="51">IFERROR(VLOOKUP(C179,Tabla_Insumos,4,FALSE),"")</f>
        <v/>
      </c>
      <c r="B179" s="268" t="str">
        <f t="shared" ref="B179:B186" si="52">IFERROR(VLOOKUP(C179,Tabla_Insumos,5,FALSE),"")</f>
        <v/>
      </c>
      <c r="C179" s="269"/>
      <c r="D179" s="270" t="str">
        <f t="shared" ref="D179:D186" si="53">IFERROR(VLOOKUP(C179,Tabla_Insumos,2,FALSE),"")</f>
        <v/>
      </c>
      <c r="E179" s="271"/>
      <c r="F179" s="274">
        <f t="shared" ref="F179:F186" si="54">IFERROR(VLOOKUP(C179,Tabla_Insumos,3,FALSE),0)</f>
        <v>0</v>
      </c>
      <c r="G179" s="275">
        <f>ROUND(E179*F179,2)</f>
        <v>0</v>
      </c>
    </row>
    <row r="180" spans="1:7" s="276" customFormat="1" ht="24" customHeight="1" x14ac:dyDescent="0.2">
      <c r="A180" s="267" t="str">
        <f t="shared" si="51"/>
        <v/>
      </c>
      <c r="B180" s="268" t="str">
        <f t="shared" si="52"/>
        <v/>
      </c>
      <c r="C180" s="269"/>
      <c r="D180" s="270" t="str">
        <f t="shared" si="53"/>
        <v/>
      </c>
      <c r="E180" s="271"/>
      <c r="F180" s="274">
        <f t="shared" si="54"/>
        <v>0</v>
      </c>
      <c r="G180" s="275">
        <f>ROUND(E180*F180,2)</f>
        <v>0</v>
      </c>
    </row>
    <row r="181" spans="1:7" s="276" customFormat="1" ht="24" customHeight="1" x14ac:dyDescent="0.2">
      <c r="A181" s="267" t="str">
        <f t="shared" si="51"/>
        <v/>
      </c>
      <c r="B181" s="268" t="str">
        <f t="shared" si="52"/>
        <v/>
      </c>
      <c r="C181" s="269"/>
      <c r="D181" s="270" t="str">
        <f t="shared" si="53"/>
        <v/>
      </c>
      <c r="E181" s="271"/>
      <c r="F181" s="274">
        <f t="shared" si="54"/>
        <v>0</v>
      </c>
      <c r="G181" s="275">
        <f t="shared" ref="G181:G186" si="55">ROUND(E181*F181,2)</f>
        <v>0</v>
      </c>
    </row>
    <row r="182" spans="1:7" s="276" customFormat="1" ht="24" customHeight="1" x14ac:dyDescent="0.2">
      <c r="A182" s="267" t="str">
        <f t="shared" si="51"/>
        <v/>
      </c>
      <c r="B182" s="268" t="str">
        <f t="shared" si="52"/>
        <v/>
      </c>
      <c r="C182" s="269"/>
      <c r="D182" s="270" t="str">
        <f t="shared" si="53"/>
        <v/>
      </c>
      <c r="E182" s="271"/>
      <c r="F182" s="274">
        <f t="shared" si="54"/>
        <v>0</v>
      </c>
      <c r="G182" s="275">
        <f t="shared" si="55"/>
        <v>0</v>
      </c>
    </row>
    <row r="183" spans="1:7" s="276" customFormat="1" ht="24" customHeight="1" x14ac:dyDescent="0.2">
      <c r="A183" s="267" t="str">
        <f t="shared" si="51"/>
        <v/>
      </c>
      <c r="B183" s="268" t="str">
        <f t="shared" si="52"/>
        <v/>
      </c>
      <c r="C183" s="269"/>
      <c r="D183" s="270" t="str">
        <f t="shared" si="53"/>
        <v/>
      </c>
      <c r="E183" s="271"/>
      <c r="F183" s="272">
        <f t="shared" si="54"/>
        <v>0</v>
      </c>
      <c r="G183" s="275">
        <f t="shared" si="55"/>
        <v>0</v>
      </c>
    </row>
    <row r="184" spans="1:7" s="276" customFormat="1" ht="24" customHeight="1" x14ac:dyDescent="0.2">
      <c r="A184" s="267" t="str">
        <f t="shared" si="51"/>
        <v/>
      </c>
      <c r="B184" s="268" t="str">
        <f t="shared" si="52"/>
        <v/>
      </c>
      <c r="C184" s="269"/>
      <c r="D184" s="270" t="str">
        <f t="shared" si="53"/>
        <v/>
      </c>
      <c r="E184" s="271"/>
      <c r="F184" s="272">
        <f t="shared" si="54"/>
        <v>0</v>
      </c>
      <c r="G184" s="275">
        <f t="shared" si="55"/>
        <v>0</v>
      </c>
    </row>
    <row r="185" spans="1:7" s="276" customFormat="1" ht="24" customHeight="1" x14ac:dyDescent="0.2">
      <c r="A185" s="267" t="str">
        <f t="shared" si="51"/>
        <v/>
      </c>
      <c r="B185" s="268" t="str">
        <f t="shared" si="52"/>
        <v/>
      </c>
      <c r="C185" s="269"/>
      <c r="D185" s="270" t="str">
        <f t="shared" si="53"/>
        <v/>
      </c>
      <c r="E185" s="271"/>
      <c r="F185" s="272">
        <f t="shared" si="54"/>
        <v>0</v>
      </c>
      <c r="G185" s="275">
        <f t="shared" si="55"/>
        <v>0</v>
      </c>
    </row>
    <row r="186" spans="1:7" s="276" customFormat="1" ht="24" customHeight="1" x14ac:dyDescent="0.2">
      <c r="A186" s="267" t="str">
        <f t="shared" si="51"/>
        <v/>
      </c>
      <c r="B186" s="268" t="str">
        <f t="shared" si="52"/>
        <v/>
      </c>
      <c r="C186" s="269"/>
      <c r="D186" s="270" t="str">
        <f t="shared" si="53"/>
        <v/>
      </c>
      <c r="E186" s="271"/>
      <c r="F186" s="272">
        <f t="shared" si="54"/>
        <v>0</v>
      </c>
      <c r="G186" s="275">
        <f t="shared" si="55"/>
        <v>0</v>
      </c>
    </row>
    <row r="187" spans="1:7" ht="24" customHeight="1" x14ac:dyDescent="0.2">
      <c r="A187" s="125"/>
      <c r="B187" s="99"/>
      <c r="C187" s="99"/>
      <c r="D187" s="110"/>
      <c r="E187" s="111"/>
      <c r="F187" s="188" t="s">
        <v>34</v>
      </c>
      <c r="G187" s="126">
        <f>SUBTOTAL(9,G179:G186)</f>
        <v>0</v>
      </c>
    </row>
    <row r="188" spans="1:7" ht="24" customHeight="1" x14ac:dyDescent="0.2">
      <c r="A188" s="125"/>
      <c r="B188" s="99"/>
      <c r="C188" s="127" t="s">
        <v>723</v>
      </c>
      <c r="D188" s="110"/>
      <c r="E188" s="111"/>
      <c r="F188" s="112"/>
      <c r="G188" s="128"/>
    </row>
    <row r="189" spans="1:7" s="276" customFormat="1" ht="24" customHeight="1" x14ac:dyDescent="0.2">
      <c r="A189" s="267" t="str">
        <f t="shared" ref="A189:A197" si="56">IFERROR(VLOOKUP(C189,Tabla_Insumos,4,FALSE),"")</f>
        <v/>
      </c>
      <c r="B189" s="268" t="str">
        <f t="shared" ref="B189:B197" si="57">IFERROR(VLOOKUP(C189,Tabla_Insumos,5,FALSE),"")</f>
        <v/>
      </c>
      <c r="C189" s="269"/>
      <c r="D189" s="270" t="str">
        <f t="shared" ref="D189:D197" si="58">IFERROR(VLOOKUP(C189,Tabla_Insumos,2,FALSE),"")</f>
        <v/>
      </c>
      <c r="E189" s="271"/>
      <c r="F189" s="272">
        <f t="shared" ref="F189:F197" si="59">IFERROR(VLOOKUP(C189,Tabla_Insumos,3,FALSE),0)</f>
        <v>0</v>
      </c>
      <c r="G189" s="275">
        <f t="shared" ref="G189:G197" si="60">ROUND(E189*F189,2)</f>
        <v>0</v>
      </c>
    </row>
    <row r="190" spans="1:7" s="276" customFormat="1" ht="24" customHeight="1" x14ac:dyDescent="0.2">
      <c r="A190" s="267" t="str">
        <f t="shared" si="56"/>
        <v/>
      </c>
      <c r="B190" s="268" t="str">
        <f t="shared" si="57"/>
        <v/>
      </c>
      <c r="C190" s="269"/>
      <c r="D190" s="270" t="str">
        <f t="shared" si="58"/>
        <v/>
      </c>
      <c r="E190" s="271"/>
      <c r="F190" s="272">
        <f t="shared" si="59"/>
        <v>0</v>
      </c>
      <c r="G190" s="275">
        <f t="shared" si="60"/>
        <v>0</v>
      </c>
    </row>
    <row r="191" spans="1:7" s="276" customFormat="1" ht="24" customHeight="1" x14ac:dyDescent="0.2">
      <c r="A191" s="267" t="str">
        <f t="shared" si="56"/>
        <v/>
      </c>
      <c r="B191" s="268" t="str">
        <f t="shared" si="57"/>
        <v/>
      </c>
      <c r="C191" s="269"/>
      <c r="D191" s="270" t="str">
        <f t="shared" si="58"/>
        <v/>
      </c>
      <c r="E191" s="271"/>
      <c r="F191" s="272">
        <f t="shared" si="59"/>
        <v>0</v>
      </c>
      <c r="G191" s="275">
        <f t="shared" si="60"/>
        <v>0</v>
      </c>
    </row>
    <row r="192" spans="1:7" s="276" customFormat="1" ht="24" customHeight="1" x14ac:dyDescent="0.2">
      <c r="A192" s="267" t="str">
        <f t="shared" si="56"/>
        <v/>
      </c>
      <c r="B192" s="268" t="str">
        <f t="shared" si="57"/>
        <v/>
      </c>
      <c r="C192" s="269"/>
      <c r="D192" s="270" t="str">
        <f t="shared" si="58"/>
        <v/>
      </c>
      <c r="E192" s="271"/>
      <c r="F192" s="272">
        <f t="shared" si="59"/>
        <v>0</v>
      </c>
      <c r="G192" s="275">
        <f t="shared" si="60"/>
        <v>0</v>
      </c>
    </row>
    <row r="193" spans="1:8" s="276" customFormat="1" ht="24" customHeight="1" x14ac:dyDescent="0.2">
      <c r="A193" s="267" t="str">
        <f t="shared" si="56"/>
        <v/>
      </c>
      <c r="B193" s="268" t="str">
        <f t="shared" si="57"/>
        <v/>
      </c>
      <c r="C193" s="269"/>
      <c r="D193" s="270" t="str">
        <f t="shared" si="58"/>
        <v/>
      </c>
      <c r="E193" s="271"/>
      <c r="F193" s="272">
        <f t="shared" si="59"/>
        <v>0</v>
      </c>
      <c r="G193" s="275">
        <f t="shared" si="60"/>
        <v>0</v>
      </c>
    </row>
    <row r="194" spans="1:8" s="276" customFormat="1" ht="24" customHeight="1" x14ac:dyDescent="0.2">
      <c r="A194" s="267" t="str">
        <f t="shared" si="56"/>
        <v/>
      </c>
      <c r="B194" s="268" t="str">
        <f t="shared" si="57"/>
        <v/>
      </c>
      <c r="C194" s="269"/>
      <c r="D194" s="270" t="str">
        <f t="shared" si="58"/>
        <v/>
      </c>
      <c r="E194" s="271"/>
      <c r="F194" s="272">
        <f t="shared" si="59"/>
        <v>0</v>
      </c>
      <c r="G194" s="275">
        <f t="shared" si="60"/>
        <v>0</v>
      </c>
    </row>
    <row r="195" spans="1:8" s="276" customFormat="1" ht="24" customHeight="1" x14ac:dyDescent="0.2">
      <c r="A195" s="267" t="str">
        <f t="shared" si="56"/>
        <v/>
      </c>
      <c r="B195" s="268" t="str">
        <f t="shared" si="57"/>
        <v/>
      </c>
      <c r="C195" s="269"/>
      <c r="D195" s="270" t="str">
        <f t="shared" si="58"/>
        <v/>
      </c>
      <c r="E195" s="271"/>
      <c r="F195" s="272">
        <f t="shared" si="59"/>
        <v>0</v>
      </c>
      <c r="G195" s="275">
        <f t="shared" si="60"/>
        <v>0</v>
      </c>
    </row>
    <row r="196" spans="1:8" s="276" customFormat="1" ht="24" customHeight="1" x14ac:dyDescent="0.2">
      <c r="A196" s="267" t="str">
        <f t="shared" si="56"/>
        <v/>
      </c>
      <c r="B196" s="268" t="str">
        <f t="shared" si="57"/>
        <v/>
      </c>
      <c r="C196" s="269"/>
      <c r="D196" s="270" t="str">
        <f t="shared" si="58"/>
        <v/>
      </c>
      <c r="E196" s="271"/>
      <c r="F196" s="272">
        <f t="shared" si="59"/>
        <v>0</v>
      </c>
      <c r="G196" s="275">
        <f t="shared" si="60"/>
        <v>0</v>
      </c>
    </row>
    <row r="197" spans="1:8" s="276" customFormat="1" ht="24" customHeight="1" x14ac:dyDescent="0.2">
      <c r="A197" s="267" t="str">
        <f t="shared" si="56"/>
        <v/>
      </c>
      <c r="B197" s="268" t="str">
        <f t="shared" si="57"/>
        <v/>
      </c>
      <c r="C197" s="269"/>
      <c r="D197" s="270" t="str">
        <f t="shared" si="58"/>
        <v/>
      </c>
      <c r="E197" s="271"/>
      <c r="F197" s="272">
        <f t="shared" si="59"/>
        <v>0</v>
      </c>
      <c r="G197" s="275">
        <f t="shared" si="60"/>
        <v>0</v>
      </c>
    </row>
    <row r="198" spans="1:8" ht="24" customHeight="1" x14ac:dyDescent="0.2">
      <c r="A198" s="129"/>
      <c r="B198" s="110"/>
      <c r="C198" s="99"/>
      <c r="D198" s="110"/>
      <c r="E198" s="111"/>
      <c r="F198" s="188" t="s">
        <v>35</v>
      </c>
      <c r="G198" s="126">
        <f>SUBTOTAL(9,G189:G197)</f>
        <v>0</v>
      </c>
    </row>
    <row r="199" spans="1:8" ht="24" customHeight="1" thickBot="1" x14ac:dyDescent="0.25">
      <c r="A199" s="130"/>
      <c r="B199" s="131"/>
      <c r="C199" s="132"/>
      <c r="D199" s="131"/>
      <c r="E199" s="133"/>
      <c r="F199" s="134"/>
      <c r="G199" s="135"/>
    </row>
    <row r="200" spans="1:8" ht="24" customHeight="1" thickBot="1" x14ac:dyDescent="0.25">
      <c r="A200" s="136" t="str">
        <f>B158</f>
        <v>2.1</v>
      </c>
      <c r="B200" s="137" t="str">
        <f>C158</f>
        <v>Terraplenamientos, rellenos y compactación</v>
      </c>
      <c r="C200" s="138"/>
      <c r="D200" s="138" t="s">
        <v>36</v>
      </c>
      <c r="E200" s="139"/>
      <c r="F200" s="140" t="s">
        <v>37</v>
      </c>
      <c r="G200" s="141">
        <f>SUBTOTAL(9,G163:G199)</f>
        <v>0</v>
      </c>
    </row>
    <row r="201" spans="1:8" ht="24" customHeight="1" thickTop="1" thickBot="1" x14ac:dyDescent="0.25"/>
    <row r="202" spans="1:8" ht="24" customHeight="1" thickTop="1" x14ac:dyDescent="0.2">
      <c r="A202" s="173" t="s">
        <v>39</v>
      </c>
      <c r="B202" s="174"/>
      <c r="C202" s="174"/>
      <c r="D202" s="174"/>
      <c r="E202" s="174"/>
      <c r="F202" s="174"/>
      <c r="G202" s="175"/>
      <c r="H202" s="100">
        <f>COUNTIF($A$2:A208,"ANALISIS DE PRECIOS")</f>
        <v>5</v>
      </c>
    </row>
    <row r="203" spans="1:8" ht="24" customHeight="1" x14ac:dyDescent="0.2">
      <c r="A203" s="101" t="s">
        <v>719</v>
      </c>
      <c r="B203" s="102" t="str">
        <f>Comitente</f>
        <v>DIRECCIÓN DE INFRAESTRUCTURA ESCOLAR</v>
      </c>
      <c r="C203" s="96"/>
      <c r="D203" s="103"/>
      <c r="E203" s="103"/>
      <c r="F203" s="104"/>
      <c r="G203" s="105"/>
    </row>
    <row r="204" spans="1:8" ht="24" customHeight="1" x14ac:dyDescent="0.2">
      <c r="A204" s="101" t="s">
        <v>720</v>
      </c>
      <c r="B204" s="102">
        <f>Contratista</f>
        <v>0</v>
      </c>
      <c r="C204" s="97"/>
      <c r="D204" s="97"/>
      <c r="E204" s="97"/>
      <c r="F204" s="106"/>
      <c r="G204" s="107"/>
    </row>
    <row r="205" spans="1:8" ht="24" customHeight="1" x14ac:dyDescent="0.2">
      <c r="A205" s="101" t="s">
        <v>26</v>
      </c>
      <c r="B205" s="102" t="str">
        <f>Obra</f>
        <v>ESCUELA BATALLA DE TUCUMAN</v>
      </c>
      <c r="C205" s="97"/>
      <c r="D205" s="97"/>
      <c r="E205" s="97"/>
      <c r="F205" s="106" t="s">
        <v>40</v>
      </c>
      <c r="G205" s="108">
        <f>Fecha_Base</f>
        <v>0</v>
      </c>
    </row>
    <row r="206" spans="1:8" ht="24" customHeight="1" x14ac:dyDescent="0.2">
      <c r="A206" s="109" t="s">
        <v>718</v>
      </c>
      <c r="B206" s="98" t="str">
        <f>Ubicación</f>
        <v>Calle Mendoza y Calle Nº17 - Pocito</v>
      </c>
      <c r="C206" s="98"/>
      <c r="D206" s="110"/>
      <c r="E206" s="111"/>
      <c r="F206" s="112"/>
      <c r="G206" s="113"/>
    </row>
    <row r="207" spans="1:8" ht="24" customHeight="1" x14ac:dyDescent="0.2">
      <c r="A207" s="109" t="s">
        <v>41</v>
      </c>
      <c r="B207" s="114" t="str">
        <f>IFERROR(VALUE(LEFT(B208,FIND("-",B208)-1)),"")</f>
        <v/>
      </c>
      <c r="C207" s="99" t="str">
        <f>IFERROR(VLOOKUP(B207,Tabla_CyP,2,FALSE),"")</f>
        <v/>
      </c>
      <c r="E207" s="111"/>
      <c r="F207" s="112"/>
      <c r="G207" s="113"/>
    </row>
    <row r="208" spans="1:8" ht="24" customHeight="1" x14ac:dyDescent="0.2">
      <c r="A208" s="109" t="s">
        <v>27</v>
      </c>
      <c r="B208" s="115" t="str">
        <f>IFERROR(VLOOKUP(COUNTIF($A$2:A208,"ANALISIS DE PRECIOS"),Tabla_NumeroItem,4,FALSE),"")</f>
        <v>2.2</v>
      </c>
      <c r="C208" s="99" t="str">
        <f>IFERROR(VLOOKUP(B208,Tabla_CyP,2,FALSE),"")</f>
        <v>Excavaciones para fundaciones</v>
      </c>
      <c r="D208" s="110"/>
      <c r="E208" s="111"/>
      <c r="F208" s="106" t="s">
        <v>28</v>
      </c>
      <c r="G208" s="116" t="str">
        <f>IFERROR(VLOOKUP(B208,Tabla_CyP,4,FALSE),"")</f>
        <v>m3</v>
      </c>
    </row>
    <row r="209" spans="1:141" ht="24" customHeight="1" x14ac:dyDescent="0.2">
      <c r="A209" s="109"/>
      <c r="B209" s="98"/>
      <c r="C209" s="99"/>
      <c r="D209" s="110"/>
      <c r="E209" s="111"/>
      <c r="F209" s="112"/>
      <c r="G209" s="113"/>
    </row>
    <row r="210" spans="1:141" ht="24" customHeight="1" x14ac:dyDescent="0.2">
      <c r="A210" s="381" t="s">
        <v>584</v>
      </c>
      <c r="B210" s="382"/>
      <c r="C210" s="383" t="s">
        <v>0</v>
      </c>
      <c r="D210" s="383" t="s">
        <v>29</v>
      </c>
      <c r="E210" s="385" t="s">
        <v>30</v>
      </c>
      <c r="F210" s="387" t="s">
        <v>31</v>
      </c>
      <c r="G210" s="389" t="s">
        <v>32</v>
      </c>
    </row>
    <row r="211" spans="1:141" s="119" customFormat="1" ht="24" customHeight="1" x14ac:dyDescent="0.2">
      <c r="A211" s="117" t="s">
        <v>585</v>
      </c>
      <c r="B211" s="118" t="s">
        <v>586</v>
      </c>
      <c r="C211" s="384"/>
      <c r="D211" s="384"/>
      <c r="E211" s="386"/>
      <c r="F211" s="388"/>
      <c r="G211" s="390"/>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77"/>
      <c r="AE211" s="277"/>
      <c r="AF211" s="277"/>
      <c r="AG211" s="277"/>
      <c r="AH211" s="277"/>
      <c r="AI211" s="277"/>
      <c r="AJ211" s="277"/>
      <c r="AK211" s="277"/>
      <c r="AL211" s="277"/>
      <c r="AM211" s="277"/>
      <c r="AN211" s="277"/>
      <c r="AO211" s="277"/>
      <c r="AP211" s="277"/>
      <c r="AQ211" s="277"/>
      <c r="AR211" s="277"/>
      <c r="AS211" s="277"/>
      <c r="AT211" s="277"/>
      <c r="AU211" s="277"/>
      <c r="AV211" s="277"/>
      <c r="AW211" s="277"/>
      <c r="AX211" s="277"/>
      <c r="AY211" s="277"/>
      <c r="AZ211" s="277"/>
      <c r="BA211" s="277"/>
      <c r="BB211" s="277"/>
      <c r="BC211" s="277"/>
      <c r="BD211" s="277"/>
      <c r="BE211" s="277"/>
      <c r="BF211" s="277"/>
      <c r="BG211" s="277"/>
      <c r="BH211" s="277"/>
      <c r="BI211" s="277"/>
      <c r="BJ211" s="277"/>
      <c r="BK211" s="277"/>
      <c r="BL211" s="277"/>
      <c r="BM211" s="277"/>
      <c r="BN211" s="277"/>
      <c r="BO211" s="277"/>
      <c r="BP211" s="277"/>
      <c r="BQ211" s="277"/>
      <c r="BR211" s="277"/>
      <c r="BS211" s="277"/>
      <c r="BT211" s="277"/>
      <c r="BU211" s="277"/>
      <c r="BV211" s="277"/>
      <c r="BW211" s="277"/>
      <c r="BX211" s="277"/>
      <c r="BY211" s="277"/>
      <c r="BZ211" s="277"/>
      <c r="CA211" s="277"/>
      <c r="CB211" s="277"/>
      <c r="CC211" s="277"/>
      <c r="CD211" s="277"/>
      <c r="CE211" s="277"/>
      <c r="CF211" s="277"/>
      <c r="CG211" s="277"/>
      <c r="CH211" s="277"/>
      <c r="CI211" s="277"/>
      <c r="CJ211" s="277"/>
      <c r="CK211" s="277"/>
      <c r="CL211" s="277"/>
      <c r="CM211" s="277"/>
      <c r="CN211" s="277"/>
      <c r="CO211" s="277"/>
      <c r="CP211" s="277"/>
      <c r="CQ211" s="277"/>
      <c r="CR211" s="277"/>
      <c r="CS211" s="277"/>
      <c r="CT211" s="277"/>
      <c r="CU211" s="277"/>
      <c r="CV211" s="277"/>
      <c r="CW211" s="277"/>
      <c r="CX211" s="277"/>
      <c r="CY211" s="277"/>
      <c r="CZ211" s="277"/>
      <c r="DA211" s="277"/>
      <c r="DB211" s="277"/>
      <c r="DC211" s="277"/>
      <c r="DD211" s="277"/>
      <c r="DE211" s="277"/>
      <c r="DF211" s="277"/>
      <c r="DG211" s="277"/>
      <c r="DH211" s="277"/>
      <c r="DI211" s="277"/>
      <c r="DJ211" s="277"/>
      <c r="DK211" s="277"/>
      <c r="DL211" s="277"/>
      <c r="DM211" s="277"/>
      <c r="DN211" s="277"/>
      <c r="DO211" s="277"/>
      <c r="DP211" s="277"/>
      <c r="DQ211" s="277"/>
      <c r="DR211" s="277"/>
      <c r="DS211" s="277"/>
      <c r="DT211" s="277"/>
      <c r="DU211" s="277"/>
      <c r="DV211" s="277"/>
      <c r="DW211" s="277"/>
      <c r="DX211" s="277"/>
      <c r="DY211" s="277"/>
      <c r="DZ211" s="277"/>
      <c r="EA211" s="277"/>
      <c r="EB211" s="277"/>
      <c r="EC211" s="277"/>
      <c r="ED211" s="277"/>
      <c r="EE211" s="277"/>
      <c r="EF211" s="277"/>
      <c r="EG211" s="277"/>
      <c r="EH211" s="277"/>
      <c r="EI211" s="277"/>
      <c r="EJ211" s="277"/>
      <c r="EK211" s="277"/>
    </row>
    <row r="212" spans="1:141" ht="24" customHeight="1" x14ac:dyDescent="0.2">
      <c r="A212" s="187"/>
      <c r="B212" s="120"/>
      <c r="C212" s="185" t="s">
        <v>721</v>
      </c>
      <c r="D212" s="121"/>
      <c r="E212" s="122"/>
      <c r="F212" s="123"/>
      <c r="G212" s="124"/>
    </row>
    <row r="213" spans="1:141" s="276" customFormat="1" ht="24" customHeight="1" x14ac:dyDescent="0.2">
      <c r="A213" s="267" t="str">
        <f t="shared" ref="A213:A226" si="61">IFERROR(VLOOKUP(C213,Tabla_Insumos,4,FALSE),"")</f>
        <v/>
      </c>
      <c r="B213" s="268" t="str">
        <f>IFERROR(VLOOKUP(C213,Tabla_Insumos,5,FALSE),"")</f>
        <v/>
      </c>
      <c r="C213" s="269"/>
      <c r="D213" s="270" t="str">
        <f t="shared" ref="D213:D226" si="62">IFERROR(VLOOKUP(C213,Tabla_Insumos,2,FALSE),"")</f>
        <v/>
      </c>
      <c r="E213" s="271"/>
      <c r="F213" s="272">
        <f t="shared" ref="F213:F226" si="63">IFERROR(VLOOKUP(C213,Tabla_Insumos,3,FALSE),0)</f>
        <v>0</v>
      </c>
      <c r="G213" s="275">
        <f>ROUND(E213*F213,2)</f>
        <v>0</v>
      </c>
    </row>
    <row r="214" spans="1:141" s="276" customFormat="1" ht="24" customHeight="1" x14ac:dyDescent="0.2">
      <c r="A214" s="267" t="str">
        <f t="shared" si="61"/>
        <v/>
      </c>
      <c r="B214" s="268" t="str">
        <f t="shared" ref="B214:B226" si="64">IFERROR(VLOOKUP(C214,Tabla_Insumos,5,FALSE),"")</f>
        <v/>
      </c>
      <c r="C214" s="269"/>
      <c r="D214" s="270" t="str">
        <f t="shared" si="62"/>
        <v/>
      </c>
      <c r="E214" s="271"/>
      <c r="F214" s="272">
        <f t="shared" si="63"/>
        <v>0</v>
      </c>
      <c r="G214" s="275">
        <f t="shared" ref="G214:G226" si="65">ROUND(E214*F214,2)</f>
        <v>0</v>
      </c>
    </row>
    <row r="215" spans="1:141" s="276" customFormat="1" ht="24" customHeight="1" x14ac:dyDescent="0.2">
      <c r="A215" s="267" t="str">
        <f t="shared" si="61"/>
        <v/>
      </c>
      <c r="B215" s="268" t="str">
        <f t="shared" si="64"/>
        <v/>
      </c>
      <c r="C215" s="269"/>
      <c r="D215" s="270" t="str">
        <f t="shared" si="62"/>
        <v/>
      </c>
      <c r="E215" s="271"/>
      <c r="F215" s="272">
        <f t="shared" si="63"/>
        <v>0</v>
      </c>
      <c r="G215" s="275">
        <f t="shared" si="65"/>
        <v>0</v>
      </c>
    </row>
    <row r="216" spans="1:141" s="276" customFormat="1" ht="24" customHeight="1" x14ac:dyDescent="0.2">
      <c r="A216" s="267" t="str">
        <f t="shared" si="61"/>
        <v/>
      </c>
      <c r="B216" s="268" t="str">
        <f t="shared" si="64"/>
        <v/>
      </c>
      <c r="C216" s="269"/>
      <c r="D216" s="270" t="str">
        <f t="shared" si="62"/>
        <v/>
      </c>
      <c r="E216" s="271"/>
      <c r="F216" s="272">
        <f t="shared" si="63"/>
        <v>0</v>
      </c>
      <c r="G216" s="275">
        <f t="shared" si="65"/>
        <v>0</v>
      </c>
    </row>
    <row r="217" spans="1:141" s="276" customFormat="1" ht="24" customHeight="1" x14ac:dyDescent="0.2">
      <c r="A217" s="267" t="str">
        <f t="shared" si="61"/>
        <v/>
      </c>
      <c r="B217" s="268" t="str">
        <f t="shared" si="64"/>
        <v/>
      </c>
      <c r="C217" s="269"/>
      <c r="D217" s="270" t="str">
        <f t="shared" si="62"/>
        <v/>
      </c>
      <c r="E217" s="271"/>
      <c r="F217" s="272">
        <f t="shared" si="63"/>
        <v>0</v>
      </c>
      <c r="G217" s="275">
        <f t="shared" si="65"/>
        <v>0</v>
      </c>
    </row>
    <row r="218" spans="1:141" s="276" customFormat="1" ht="24" customHeight="1" x14ac:dyDescent="0.2">
      <c r="A218" s="267" t="str">
        <f t="shared" si="61"/>
        <v/>
      </c>
      <c r="B218" s="268" t="str">
        <f t="shared" si="64"/>
        <v/>
      </c>
      <c r="C218" s="269"/>
      <c r="D218" s="270" t="str">
        <f t="shared" si="62"/>
        <v/>
      </c>
      <c r="E218" s="271"/>
      <c r="F218" s="272">
        <f t="shared" si="63"/>
        <v>0</v>
      </c>
      <c r="G218" s="275">
        <f t="shared" si="65"/>
        <v>0</v>
      </c>
    </row>
    <row r="219" spans="1:141" s="276" customFormat="1" ht="24" customHeight="1" x14ac:dyDescent="0.2">
      <c r="A219" s="267" t="str">
        <f t="shared" si="61"/>
        <v/>
      </c>
      <c r="B219" s="268" t="str">
        <f t="shared" si="64"/>
        <v/>
      </c>
      <c r="C219" s="269"/>
      <c r="D219" s="270" t="str">
        <f t="shared" si="62"/>
        <v/>
      </c>
      <c r="E219" s="271"/>
      <c r="F219" s="272">
        <f t="shared" si="63"/>
        <v>0</v>
      </c>
      <c r="G219" s="275">
        <f t="shared" si="65"/>
        <v>0</v>
      </c>
    </row>
    <row r="220" spans="1:141" s="276" customFormat="1" ht="24" customHeight="1" x14ac:dyDescent="0.2">
      <c r="A220" s="267" t="str">
        <f t="shared" si="61"/>
        <v/>
      </c>
      <c r="B220" s="268" t="str">
        <f t="shared" si="64"/>
        <v/>
      </c>
      <c r="C220" s="269"/>
      <c r="D220" s="270" t="str">
        <f t="shared" si="62"/>
        <v/>
      </c>
      <c r="E220" s="271"/>
      <c r="F220" s="272">
        <f t="shared" si="63"/>
        <v>0</v>
      </c>
      <c r="G220" s="275">
        <f t="shared" si="65"/>
        <v>0</v>
      </c>
    </row>
    <row r="221" spans="1:141" s="276" customFormat="1" ht="24" customHeight="1" x14ac:dyDescent="0.2">
      <c r="A221" s="267" t="str">
        <f t="shared" si="61"/>
        <v/>
      </c>
      <c r="B221" s="268" t="str">
        <f t="shared" si="64"/>
        <v/>
      </c>
      <c r="C221" s="269"/>
      <c r="D221" s="270" t="str">
        <f t="shared" si="62"/>
        <v/>
      </c>
      <c r="E221" s="271"/>
      <c r="F221" s="272">
        <f t="shared" si="63"/>
        <v>0</v>
      </c>
      <c r="G221" s="275">
        <f t="shared" si="65"/>
        <v>0</v>
      </c>
    </row>
    <row r="222" spans="1:141" s="276" customFormat="1" ht="24" customHeight="1" x14ac:dyDescent="0.2">
      <c r="A222" s="267" t="str">
        <f t="shared" si="61"/>
        <v/>
      </c>
      <c r="B222" s="268" t="str">
        <f t="shared" si="64"/>
        <v/>
      </c>
      <c r="C222" s="269"/>
      <c r="D222" s="270" t="str">
        <f t="shared" si="62"/>
        <v/>
      </c>
      <c r="E222" s="271"/>
      <c r="F222" s="272">
        <f t="shared" si="63"/>
        <v>0</v>
      </c>
      <c r="G222" s="275">
        <f t="shared" si="65"/>
        <v>0</v>
      </c>
    </row>
    <row r="223" spans="1:141" s="276" customFormat="1" ht="24" customHeight="1" x14ac:dyDescent="0.2">
      <c r="A223" s="267" t="str">
        <f t="shared" si="61"/>
        <v/>
      </c>
      <c r="B223" s="268" t="str">
        <f t="shared" si="64"/>
        <v/>
      </c>
      <c r="C223" s="269"/>
      <c r="D223" s="270" t="str">
        <f t="shared" si="62"/>
        <v/>
      </c>
      <c r="E223" s="271"/>
      <c r="F223" s="272">
        <f t="shared" si="63"/>
        <v>0</v>
      </c>
      <c r="G223" s="275">
        <f t="shared" si="65"/>
        <v>0</v>
      </c>
    </row>
    <row r="224" spans="1:141" s="276" customFormat="1" ht="24" customHeight="1" x14ac:dyDescent="0.2">
      <c r="A224" s="267" t="str">
        <f t="shared" si="61"/>
        <v/>
      </c>
      <c r="B224" s="268" t="str">
        <f t="shared" si="64"/>
        <v/>
      </c>
      <c r="C224" s="269"/>
      <c r="D224" s="270" t="str">
        <f t="shared" si="62"/>
        <v/>
      </c>
      <c r="E224" s="271"/>
      <c r="F224" s="272">
        <f t="shared" si="63"/>
        <v>0</v>
      </c>
      <c r="G224" s="275">
        <f t="shared" si="65"/>
        <v>0</v>
      </c>
    </row>
    <row r="225" spans="1:7" s="276" customFormat="1" ht="24" customHeight="1" x14ac:dyDescent="0.2">
      <c r="A225" s="267" t="str">
        <f t="shared" si="61"/>
        <v/>
      </c>
      <c r="B225" s="268" t="str">
        <f t="shared" si="64"/>
        <v/>
      </c>
      <c r="C225" s="269"/>
      <c r="D225" s="270" t="str">
        <f t="shared" si="62"/>
        <v/>
      </c>
      <c r="E225" s="271"/>
      <c r="F225" s="272">
        <f t="shared" si="63"/>
        <v>0</v>
      </c>
      <c r="G225" s="275">
        <f t="shared" si="65"/>
        <v>0</v>
      </c>
    </row>
    <row r="226" spans="1:7" s="276" customFormat="1" ht="24" customHeight="1" x14ac:dyDescent="0.2">
      <c r="A226" s="267" t="str">
        <f t="shared" si="61"/>
        <v/>
      </c>
      <c r="B226" s="268" t="str">
        <f t="shared" si="64"/>
        <v/>
      </c>
      <c r="C226" s="269"/>
      <c r="D226" s="270" t="str">
        <f t="shared" si="62"/>
        <v/>
      </c>
      <c r="E226" s="271"/>
      <c r="F226" s="273">
        <f t="shared" si="63"/>
        <v>0</v>
      </c>
      <c r="G226" s="275">
        <f t="shared" si="65"/>
        <v>0</v>
      </c>
    </row>
    <row r="227" spans="1:7" ht="24" customHeight="1" x14ac:dyDescent="0.2">
      <c r="A227" s="125"/>
      <c r="B227" s="99"/>
      <c r="C227" s="99"/>
      <c r="D227" s="110"/>
      <c r="E227" s="111"/>
      <c r="F227" s="188" t="s">
        <v>33</v>
      </c>
      <c r="G227" s="126">
        <f>SUBTOTAL(9,G213:G226)</f>
        <v>0</v>
      </c>
    </row>
    <row r="228" spans="1:7" ht="24" customHeight="1" x14ac:dyDescent="0.2">
      <c r="A228" s="125"/>
      <c r="B228" s="99"/>
      <c r="C228" s="127" t="s">
        <v>722</v>
      </c>
      <c r="D228" s="110"/>
      <c r="E228" s="111"/>
      <c r="F228" s="112"/>
      <c r="G228" s="128"/>
    </row>
    <row r="229" spans="1:7" s="276" customFormat="1" ht="24" customHeight="1" x14ac:dyDescent="0.2">
      <c r="A229" s="267" t="str">
        <f t="shared" ref="A229:A236" si="66">IFERROR(VLOOKUP(C229,Tabla_Insumos,4,FALSE),"")</f>
        <v/>
      </c>
      <c r="B229" s="268" t="str">
        <f t="shared" ref="B229:B236" si="67">IFERROR(VLOOKUP(C229,Tabla_Insumos,5,FALSE),"")</f>
        <v/>
      </c>
      <c r="C229" s="269"/>
      <c r="D229" s="270" t="str">
        <f t="shared" ref="D229:D236" si="68">IFERROR(VLOOKUP(C229,Tabla_Insumos,2,FALSE),"")</f>
        <v/>
      </c>
      <c r="E229" s="271"/>
      <c r="F229" s="274">
        <f t="shared" ref="F229:F236" si="69">IFERROR(VLOOKUP(C229,Tabla_Insumos,3,FALSE),0)</f>
        <v>0</v>
      </c>
      <c r="G229" s="275">
        <f>ROUND(E229*F229,2)</f>
        <v>0</v>
      </c>
    </row>
    <row r="230" spans="1:7" s="276" customFormat="1" ht="24" customHeight="1" x14ac:dyDescent="0.2">
      <c r="A230" s="267" t="str">
        <f t="shared" si="66"/>
        <v/>
      </c>
      <c r="B230" s="268" t="str">
        <f t="shared" si="67"/>
        <v/>
      </c>
      <c r="C230" s="269"/>
      <c r="D230" s="270" t="str">
        <f t="shared" si="68"/>
        <v/>
      </c>
      <c r="E230" s="271"/>
      <c r="F230" s="274">
        <f t="shared" si="69"/>
        <v>0</v>
      </c>
      <c r="G230" s="275">
        <f>ROUND(E230*F230,2)</f>
        <v>0</v>
      </c>
    </row>
    <row r="231" spans="1:7" s="276" customFormat="1" ht="24" customHeight="1" x14ac:dyDescent="0.2">
      <c r="A231" s="267" t="str">
        <f t="shared" si="66"/>
        <v/>
      </c>
      <c r="B231" s="268" t="str">
        <f t="shared" si="67"/>
        <v/>
      </c>
      <c r="C231" s="269"/>
      <c r="D231" s="270" t="str">
        <f t="shared" si="68"/>
        <v/>
      </c>
      <c r="E231" s="271"/>
      <c r="F231" s="274">
        <f t="shared" si="69"/>
        <v>0</v>
      </c>
      <c r="G231" s="275">
        <f t="shared" ref="G231:G236" si="70">ROUND(E231*F231,2)</f>
        <v>0</v>
      </c>
    </row>
    <row r="232" spans="1:7" s="276" customFormat="1" ht="24" customHeight="1" x14ac:dyDescent="0.2">
      <c r="A232" s="267" t="str">
        <f t="shared" si="66"/>
        <v/>
      </c>
      <c r="B232" s="268" t="str">
        <f t="shared" si="67"/>
        <v/>
      </c>
      <c r="C232" s="269"/>
      <c r="D232" s="270" t="str">
        <f t="shared" si="68"/>
        <v/>
      </c>
      <c r="E232" s="271"/>
      <c r="F232" s="274">
        <f t="shared" si="69"/>
        <v>0</v>
      </c>
      <c r="G232" s="275">
        <f t="shared" si="70"/>
        <v>0</v>
      </c>
    </row>
    <row r="233" spans="1:7" s="276" customFormat="1" ht="24" customHeight="1" x14ac:dyDescent="0.2">
      <c r="A233" s="267" t="str">
        <f t="shared" si="66"/>
        <v/>
      </c>
      <c r="B233" s="268" t="str">
        <f t="shared" si="67"/>
        <v/>
      </c>
      <c r="C233" s="269"/>
      <c r="D233" s="270" t="str">
        <f t="shared" si="68"/>
        <v/>
      </c>
      <c r="E233" s="271"/>
      <c r="F233" s="272">
        <f t="shared" si="69"/>
        <v>0</v>
      </c>
      <c r="G233" s="275">
        <f t="shared" si="70"/>
        <v>0</v>
      </c>
    </row>
    <row r="234" spans="1:7" s="276" customFormat="1" ht="24" customHeight="1" x14ac:dyDescent="0.2">
      <c r="A234" s="267" t="str">
        <f t="shared" si="66"/>
        <v/>
      </c>
      <c r="B234" s="268" t="str">
        <f t="shared" si="67"/>
        <v/>
      </c>
      <c r="C234" s="269"/>
      <c r="D234" s="270" t="str">
        <f t="shared" si="68"/>
        <v/>
      </c>
      <c r="E234" s="271"/>
      <c r="F234" s="272">
        <f t="shared" si="69"/>
        <v>0</v>
      </c>
      <c r="G234" s="275">
        <f t="shared" si="70"/>
        <v>0</v>
      </c>
    </row>
    <row r="235" spans="1:7" s="276" customFormat="1" ht="24" customHeight="1" x14ac:dyDescent="0.2">
      <c r="A235" s="267" t="str">
        <f t="shared" si="66"/>
        <v/>
      </c>
      <c r="B235" s="268" t="str">
        <f t="shared" si="67"/>
        <v/>
      </c>
      <c r="C235" s="269"/>
      <c r="D235" s="270" t="str">
        <f t="shared" si="68"/>
        <v/>
      </c>
      <c r="E235" s="271"/>
      <c r="F235" s="272">
        <f t="shared" si="69"/>
        <v>0</v>
      </c>
      <c r="G235" s="275">
        <f t="shared" si="70"/>
        <v>0</v>
      </c>
    </row>
    <row r="236" spans="1:7" s="276" customFormat="1" ht="24" customHeight="1" x14ac:dyDescent="0.2">
      <c r="A236" s="267" t="str">
        <f t="shared" si="66"/>
        <v/>
      </c>
      <c r="B236" s="268" t="str">
        <f t="shared" si="67"/>
        <v/>
      </c>
      <c r="C236" s="269"/>
      <c r="D236" s="270" t="str">
        <f t="shared" si="68"/>
        <v/>
      </c>
      <c r="E236" s="271"/>
      <c r="F236" s="272">
        <f t="shared" si="69"/>
        <v>0</v>
      </c>
      <c r="G236" s="275">
        <f t="shared" si="70"/>
        <v>0</v>
      </c>
    </row>
    <row r="237" spans="1:7" ht="24" customHeight="1" x14ac:dyDescent="0.2">
      <c r="A237" s="125"/>
      <c r="B237" s="99"/>
      <c r="C237" s="99"/>
      <c r="D237" s="110"/>
      <c r="E237" s="111"/>
      <c r="F237" s="188" t="s">
        <v>34</v>
      </c>
      <c r="G237" s="126">
        <f>SUBTOTAL(9,G229:G236)</f>
        <v>0</v>
      </c>
    </row>
    <row r="238" spans="1:7" ht="24" customHeight="1" x14ac:dyDescent="0.2">
      <c r="A238" s="125"/>
      <c r="B238" s="99"/>
      <c r="C238" s="127" t="s">
        <v>723</v>
      </c>
      <c r="D238" s="110"/>
      <c r="E238" s="111"/>
      <c r="F238" s="112"/>
      <c r="G238" s="128"/>
    </row>
    <row r="239" spans="1:7" s="276" customFormat="1" ht="24" customHeight="1" x14ac:dyDescent="0.2">
      <c r="A239" s="267" t="str">
        <f t="shared" ref="A239:A247" si="71">IFERROR(VLOOKUP(C239,Tabla_Insumos,4,FALSE),"")</f>
        <v/>
      </c>
      <c r="B239" s="268" t="str">
        <f t="shared" ref="B239:B247" si="72">IFERROR(VLOOKUP(C239,Tabla_Insumos,5,FALSE),"")</f>
        <v/>
      </c>
      <c r="C239" s="269"/>
      <c r="D239" s="270" t="str">
        <f t="shared" ref="D239:D247" si="73">IFERROR(VLOOKUP(C239,Tabla_Insumos,2,FALSE),"")</f>
        <v/>
      </c>
      <c r="E239" s="271"/>
      <c r="F239" s="272">
        <f t="shared" ref="F239:F247" si="74">IFERROR(VLOOKUP(C239,Tabla_Insumos,3,FALSE),0)</f>
        <v>0</v>
      </c>
      <c r="G239" s="275">
        <f t="shared" ref="G239:G247" si="75">ROUND(E239*F239,2)</f>
        <v>0</v>
      </c>
    </row>
    <row r="240" spans="1:7" s="276" customFormat="1" ht="24" customHeight="1" x14ac:dyDescent="0.2">
      <c r="A240" s="267" t="str">
        <f t="shared" si="71"/>
        <v/>
      </c>
      <c r="B240" s="268" t="str">
        <f t="shared" si="72"/>
        <v/>
      </c>
      <c r="C240" s="269"/>
      <c r="D240" s="270" t="str">
        <f t="shared" si="73"/>
        <v/>
      </c>
      <c r="E240" s="271"/>
      <c r="F240" s="272">
        <f t="shared" si="74"/>
        <v>0</v>
      </c>
      <c r="G240" s="275">
        <f t="shared" si="75"/>
        <v>0</v>
      </c>
    </row>
    <row r="241" spans="1:8" s="276" customFormat="1" ht="24" customHeight="1" x14ac:dyDescent="0.2">
      <c r="A241" s="267" t="str">
        <f t="shared" si="71"/>
        <v/>
      </c>
      <c r="B241" s="268" t="str">
        <f t="shared" si="72"/>
        <v/>
      </c>
      <c r="C241" s="269"/>
      <c r="D241" s="270" t="str">
        <f t="shared" si="73"/>
        <v/>
      </c>
      <c r="E241" s="271"/>
      <c r="F241" s="272">
        <f t="shared" si="74"/>
        <v>0</v>
      </c>
      <c r="G241" s="275">
        <f t="shared" si="75"/>
        <v>0</v>
      </c>
    </row>
    <row r="242" spans="1:8" s="276" customFormat="1" ht="24" customHeight="1" x14ac:dyDescent="0.2">
      <c r="A242" s="267" t="str">
        <f t="shared" si="71"/>
        <v/>
      </c>
      <c r="B242" s="268" t="str">
        <f t="shared" si="72"/>
        <v/>
      </c>
      <c r="C242" s="269"/>
      <c r="D242" s="270" t="str">
        <f t="shared" si="73"/>
        <v/>
      </c>
      <c r="E242" s="271"/>
      <c r="F242" s="272">
        <f t="shared" si="74"/>
        <v>0</v>
      </c>
      <c r="G242" s="275">
        <f t="shared" si="75"/>
        <v>0</v>
      </c>
    </row>
    <row r="243" spans="1:8" s="276" customFormat="1" ht="24" customHeight="1" x14ac:dyDescent="0.2">
      <c r="A243" s="267" t="str">
        <f t="shared" si="71"/>
        <v/>
      </c>
      <c r="B243" s="268" t="str">
        <f t="shared" si="72"/>
        <v/>
      </c>
      <c r="C243" s="269"/>
      <c r="D243" s="270" t="str">
        <f t="shared" si="73"/>
        <v/>
      </c>
      <c r="E243" s="271"/>
      <c r="F243" s="272">
        <f t="shared" si="74"/>
        <v>0</v>
      </c>
      <c r="G243" s="275">
        <f t="shared" si="75"/>
        <v>0</v>
      </c>
    </row>
    <row r="244" spans="1:8" s="276" customFormat="1" ht="24" customHeight="1" x14ac:dyDescent="0.2">
      <c r="A244" s="267" t="str">
        <f t="shared" si="71"/>
        <v/>
      </c>
      <c r="B244" s="268" t="str">
        <f t="shared" si="72"/>
        <v/>
      </c>
      <c r="C244" s="269"/>
      <c r="D244" s="270" t="str">
        <f t="shared" si="73"/>
        <v/>
      </c>
      <c r="E244" s="271"/>
      <c r="F244" s="272">
        <f t="shared" si="74"/>
        <v>0</v>
      </c>
      <c r="G244" s="275">
        <f t="shared" si="75"/>
        <v>0</v>
      </c>
    </row>
    <row r="245" spans="1:8" s="276" customFormat="1" ht="24" customHeight="1" x14ac:dyDescent="0.2">
      <c r="A245" s="267" t="str">
        <f t="shared" si="71"/>
        <v/>
      </c>
      <c r="B245" s="268" t="str">
        <f t="shared" si="72"/>
        <v/>
      </c>
      <c r="C245" s="269"/>
      <c r="D245" s="270" t="str">
        <f t="shared" si="73"/>
        <v/>
      </c>
      <c r="E245" s="271"/>
      <c r="F245" s="272">
        <f t="shared" si="74"/>
        <v>0</v>
      </c>
      <c r="G245" s="275">
        <f t="shared" si="75"/>
        <v>0</v>
      </c>
    </row>
    <row r="246" spans="1:8" s="276" customFormat="1" ht="24" customHeight="1" x14ac:dyDescent="0.2">
      <c r="A246" s="267" t="str">
        <f t="shared" si="71"/>
        <v/>
      </c>
      <c r="B246" s="268" t="str">
        <f t="shared" si="72"/>
        <v/>
      </c>
      <c r="C246" s="269"/>
      <c r="D246" s="270" t="str">
        <f t="shared" si="73"/>
        <v/>
      </c>
      <c r="E246" s="271"/>
      <c r="F246" s="272">
        <f t="shared" si="74"/>
        <v>0</v>
      </c>
      <c r="G246" s="275">
        <f t="shared" si="75"/>
        <v>0</v>
      </c>
    </row>
    <row r="247" spans="1:8" s="276" customFormat="1" ht="24" customHeight="1" x14ac:dyDescent="0.2">
      <c r="A247" s="267" t="str">
        <f t="shared" si="71"/>
        <v/>
      </c>
      <c r="B247" s="268" t="str">
        <f t="shared" si="72"/>
        <v/>
      </c>
      <c r="C247" s="269"/>
      <c r="D247" s="270" t="str">
        <f t="shared" si="73"/>
        <v/>
      </c>
      <c r="E247" s="271"/>
      <c r="F247" s="272">
        <f t="shared" si="74"/>
        <v>0</v>
      </c>
      <c r="G247" s="275">
        <f t="shared" si="75"/>
        <v>0</v>
      </c>
    </row>
    <row r="248" spans="1:8" ht="24" customHeight="1" x14ac:dyDescent="0.2">
      <c r="A248" s="129"/>
      <c r="B248" s="110"/>
      <c r="C248" s="99"/>
      <c r="D248" s="110"/>
      <c r="E248" s="111"/>
      <c r="F248" s="188" t="s">
        <v>35</v>
      </c>
      <c r="G248" s="126">
        <f>SUBTOTAL(9,G239:G247)</f>
        <v>0</v>
      </c>
    </row>
    <row r="249" spans="1:8" ht="24" customHeight="1" thickBot="1" x14ac:dyDescent="0.25">
      <c r="A249" s="130"/>
      <c r="B249" s="131"/>
      <c r="C249" s="132"/>
      <c r="D249" s="131"/>
      <c r="E249" s="133"/>
      <c r="F249" s="134"/>
      <c r="G249" s="135"/>
    </row>
    <row r="250" spans="1:8" ht="24" customHeight="1" thickBot="1" x14ac:dyDescent="0.25">
      <c r="A250" s="136" t="str">
        <f>B208</f>
        <v>2.2</v>
      </c>
      <c r="B250" s="137" t="str">
        <f>C208</f>
        <v>Excavaciones para fundaciones</v>
      </c>
      <c r="C250" s="138"/>
      <c r="D250" s="138" t="s">
        <v>36</v>
      </c>
      <c r="E250" s="139"/>
      <c r="F250" s="140" t="s">
        <v>37</v>
      </c>
      <c r="G250" s="141">
        <f>SUBTOTAL(9,G213:G249)</f>
        <v>0</v>
      </c>
    </row>
    <row r="251" spans="1:8" ht="24" customHeight="1" thickTop="1" thickBot="1" x14ac:dyDescent="0.25"/>
    <row r="252" spans="1:8" ht="24" customHeight="1" thickTop="1" x14ac:dyDescent="0.2">
      <c r="A252" s="173" t="s">
        <v>39</v>
      </c>
      <c r="B252" s="174"/>
      <c r="C252" s="174"/>
      <c r="D252" s="174"/>
      <c r="E252" s="174"/>
      <c r="F252" s="174"/>
      <c r="G252" s="175"/>
      <c r="H252" s="100">
        <f>COUNTIF($A$2:A258,"ANALISIS DE PRECIOS")</f>
        <v>6</v>
      </c>
    </row>
    <row r="253" spans="1:8" ht="24" customHeight="1" x14ac:dyDescent="0.2">
      <c r="A253" s="101" t="s">
        <v>719</v>
      </c>
      <c r="B253" s="102" t="str">
        <f>Comitente</f>
        <v>DIRECCIÓN DE INFRAESTRUCTURA ESCOLAR</v>
      </c>
      <c r="C253" s="96"/>
      <c r="D253" s="103"/>
      <c r="E253" s="103"/>
      <c r="F253" s="104"/>
      <c r="G253" s="105"/>
    </row>
    <row r="254" spans="1:8" ht="24" customHeight="1" x14ac:dyDescent="0.2">
      <c r="A254" s="101" t="s">
        <v>720</v>
      </c>
      <c r="B254" s="102">
        <f>Contratista</f>
        <v>0</v>
      </c>
      <c r="C254" s="97"/>
      <c r="D254" s="97"/>
      <c r="E254" s="97"/>
      <c r="F254" s="106"/>
      <c r="G254" s="107"/>
    </row>
    <row r="255" spans="1:8" ht="24" customHeight="1" x14ac:dyDescent="0.2">
      <c r="A255" s="101" t="s">
        <v>26</v>
      </c>
      <c r="B255" s="102" t="str">
        <f>Obra</f>
        <v>ESCUELA BATALLA DE TUCUMAN</v>
      </c>
      <c r="C255" s="97"/>
      <c r="D255" s="97"/>
      <c r="E255" s="97"/>
      <c r="F255" s="106" t="s">
        <v>40</v>
      </c>
      <c r="G255" s="108">
        <f>Fecha_Base</f>
        <v>0</v>
      </c>
    </row>
    <row r="256" spans="1:8" ht="24" customHeight="1" x14ac:dyDescent="0.2">
      <c r="A256" s="109" t="s">
        <v>718</v>
      </c>
      <c r="B256" s="98" t="str">
        <f>Ubicación</f>
        <v>Calle Mendoza y Calle Nº17 - Pocito</v>
      </c>
      <c r="C256" s="98"/>
      <c r="D256" s="110"/>
      <c r="E256" s="111"/>
      <c r="F256" s="112"/>
      <c r="G256" s="113"/>
    </row>
    <row r="257" spans="1:141" ht="24" customHeight="1" x14ac:dyDescent="0.2">
      <c r="A257" s="109" t="s">
        <v>41</v>
      </c>
      <c r="B257" s="114" t="str">
        <f>IFERROR(VALUE(LEFT(B258,FIND("-",B258)-1)),"")</f>
        <v/>
      </c>
      <c r="C257" s="99" t="str">
        <f>IFERROR(VLOOKUP(B257,Tabla_CyP,2,FALSE),"")</f>
        <v/>
      </c>
      <c r="E257" s="111"/>
      <c r="F257" s="112"/>
      <c r="G257" s="113"/>
    </row>
    <row r="258" spans="1:141" ht="24" customHeight="1" x14ac:dyDescent="0.2">
      <c r="A258" s="109" t="s">
        <v>27</v>
      </c>
      <c r="B258" s="115" t="str">
        <f>IFERROR(VLOOKUP(COUNTIF($A$2:A258,"ANALISIS DE PRECIOS"),Tabla_NumeroItem,4,FALSE),"")</f>
        <v>3.1.1</v>
      </c>
      <c r="C258" s="99" t="str">
        <f>IFERROR(VLOOKUP(B258,Tabla_CyP,2,FALSE),"")</f>
        <v>Hormigones de limpieza y no resistentes</v>
      </c>
      <c r="D258" s="110"/>
      <c r="E258" s="111"/>
      <c r="F258" s="106" t="s">
        <v>28</v>
      </c>
      <c r="G258" s="116" t="str">
        <f>IFERROR(VLOOKUP(B258,Tabla_CyP,4,FALSE),"")</f>
        <v>m2</v>
      </c>
    </row>
    <row r="259" spans="1:141" ht="24" customHeight="1" x14ac:dyDescent="0.2">
      <c r="A259" s="109"/>
      <c r="B259" s="98"/>
      <c r="C259" s="99"/>
      <c r="D259" s="110"/>
      <c r="E259" s="111"/>
      <c r="F259" s="112"/>
      <c r="G259" s="113"/>
    </row>
    <row r="260" spans="1:141" ht="24" customHeight="1" x14ac:dyDescent="0.2">
      <c r="A260" s="381" t="s">
        <v>584</v>
      </c>
      <c r="B260" s="382"/>
      <c r="C260" s="383" t="s">
        <v>0</v>
      </c>
      <c r="D260" s="383" t="s">
        <v>29</v>
      </c>
      <c r="E260" s="385" t="s">
        <v>30</v>
      </c>
      <c r="F260" s="387" t="s">
        <v>31</v>
      </c>
      <c r="G260" s="389" t="s">
        <v>32</v>
      </c>
    </row>
    <row r="261" spans="1:141" s="119" customFormat="1" ht="24" customHeight="1" x14ac:dyDescent="0.2">
      <c r="A261" s="117" t="s">
        <v>585</v>
      </c>
      <c r="B261" s="118" t="s">
        <v>586</v>
      </c>
      <c r="C261" s="384"/>
      <c r="D261" s="384"/>
      <c r="E261" s="386"/>
      <c r="F261" s="388"/>
      <c r="G261" s="390"/>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277"/>
      <c r="AF261" s="277"/>
      <c r="AG261" s="277"/>
      <c r="AH261" s="277"/>
      <c r="AI261" s="277"/>
      <c r="AJ261" s="277"/>
      <c r="AK261" s="277"/>
      <c r="AL261" s="277"/>
      <c r="AM261" s="277"/>
      <c r="AN261" s="277"/>
      <c r="AO261" s="277"/>
      <c r="AP261" s="277"/>
      <c r="AQ261" s="277"/>
      <c r="AR261" s="277"/>
      <c r="AS261" s="277"/>
      <c r="AT261" s="277"/>
      <c r="AU261" s="277"/>
      <c r="AV261" s="277"/>
      <c r="AW261" s="277"/>
      <c r="AX261" s="277"/>
      <c r="AY261" s="277"/>
      <c r="AZ261" s="277"/>
      <c r="BA261" s="277"/>
      <c r="BB261" s="277"/>
      <c r="BC261" s="277"/>
      <c r="BD261" s="277"/>
      <c r="BE261" s="277"/>
      <c r="BF261" s="277"/>
      <c r="BG261" s="277"/>
      <c r="BH261" s="277"/>
      <c r="BI261" s="277"/>
      <c r="BJ261" s="277"/>
      <c r="BK261" s="277"/>
      <c r="BL261" s="277"/>
      <c r="BM261" s="277"/>
      <c r="BN261" s="277"/>
      <c r="BO261" s="277"/>
      <c r="BP261" s="277"/>
      <c r="BQ261" s="277"/>
      <c r="BR261" s="277"/>
      <c r="BS261" s="277"/>
      <c r="BT261" s="277"/>
      <c r="BU261" s="277"/>
      <c r="BV261" s="277"/>
      <c r="BW261" s="277"/>
      <c r="BX261" s="277"/>
      <c r="BY261" s="277"/>
      <c r="BZ261" s="277"/>
      <c r="CA261" s="277"/>
      <c r="CB261" s="277"/>
      <c r="CC261" s="277"/>
      <c r="CD261" s="277"/>
      <c r="CE261" s="277"/>
      <c r="CF261" s="277"/>
      <c r="CG261" s="277"/>
      <c r="CH261" s="277"/>
      <c r="CI261" s="277"/>
      <c r="CJ261" s="277"/>
      <c r="CK261" s="277"/>
      <c r="CL261" s="277"/>
      <c r="CM261" s="277"/>
      <c r="CN261" s="277"/>
      <c r="CO261" s="277"/>
      <c r="CP261" s="277"/>
      <c r="CQ261" s="277"/>
      <c r="CR261" s="277"/>
      <c r="CS261" s="277"/>
      <c r="CT261" s="277"/>
      <c r="CU261" s="277"/>
      <c r="CV261" s="277"/>
      <c r="CW261" s="277"/>
      <c r="CX261" s="277"/>
      <c r="CY261" s="277"/>
      <c r="CZ261" s="277"/>
      <c r="DA261" s="277"/>
      <c r="DB261" s="277"/>
      <c r="DC261" s="277"/>
      <c r="DD261" s="277"/>
      <c r="DE261" s="277"/>
      <c r="DF261" s="277"/>
      <c r="DG261" s="277"/>
      <c r="DH261" s="277"/>
      <c r="DI261" s="277"/>
      <c r="DJ261" s="277"/>
      <c r="DK261" s="277"/>
      <c r="DL261" s="277"/>
      <c r="DM261" s="277"/>
      <c r="DN261" s="277"/>
      <c r="DO261" s="277"/>
      <c r="DP261" s="277"/>
      <c r="DQ261" s="277"/>
      <c r="DR261" s="277"/>
      <c r="DS261" s="277"/>
      <c r="DT261" s="277"/>
      <c r="DU261" s="277"/>
      <c r="DV261" s="277"/>
      <c r="DW261" s="277"/>
      <c r="DX261" s="277"/>
      <c r="DY261" s="277"/>
      <c r="DZ261" s="277"/>
      <c r="EA261" s="277"/>
      <c r="EB261" s="277"/>
      <c r="EC261" s="277"/>
      <c r="ED261" s="277"/>
      <c r="EE261" s="277"/>
      <c r="EF261" s="277"/>
      <c r="EG261" s="277"/>
      <c r="EH261" s="277"/>
      <c r="EI261" s="277"/>
      <c r="EJ261" s="277"/>
      <c r="EK261" s="277"/>
    </row>
    <row r="262" spans="1:141" ht="24" customHeight="1" x14ac:dyDescent="0.2">
      <c r="A262" s="187"/>
      <c r="B262" s="120"/>
      <c r="C262" s="185" t="s">
        <v>721</v>
      </c>
      <c r="D262" s="121"/>
      <c r="E262" s="122"/>
      <c r="F262" s="123"/>
      <c r="G262" s="124"/>
    </row>
    <row r="263" spans="1:141" s="276" customFormat="1" ht="24" customHeight="1" x14ac:dyDescent="0.2">
      <c r="A263" s="267" t="str">
        <f t="shared" ref="A263:A276" si="76">IFERROR(VLOOKUP(C263,Tabla_Insumos,4,FALSE),"")</f>
        <v/>
      </c>
      <c r="B263" s="268" t="str">
        <f>IFERROR(VLOOKUP(C263,Tabla_Insumos,5,FALSE),"")</f>
        <v/>
      </c>
      <c r="C263" s="269"/>
      <c r="D263" s="270" t="str">
        <f t="shared" ref="D263:D276" si="77">IFERROR(VLOOKUP(C263,Tabla_Insumos,2,FALSE),"")</f>
        <v/>
      </c>
      <c r="E263" s="271"/>
      <c r="F263" s="272">
        <f t="shared" ref="F263:F276" si="78">IFERROR(VLOOKUP(C263,Tabla_Insumos,3,FALSE),0)</f>
        <v>0</v>
      </c>
      <c r="G263" s="275">
        <f>ROUND(E263*F263,2)</f>
        <v>0</v>
      </c>
    </row>
    <row r="264" spans="1:141" s="276" customFormat="1" ht="24" customHeight="1" x14ac:dyDescent="0.2">
      <c r="A264" s="267" t="str">
        <f t="shared" si="76"/>
        <v/>
      </c>
      <c r="B264" s="268" t="str">
        <f t="shared" ref="B264:B276" si="79">IFERROR(VLOOKUP(C264,Tabla_Insumos,5,FALSE),"")</f>
        <v/>
      </c>
      <c r="C264" s="269"/>
      <c r="D264" s="270" t="str">
        <f t="shared" si="77"/>
        <v/>
      </c>
      <c r="E264" s="271"/>
      <c r="F264" s="272">
        <f t="shared" si="78"/>
        <v>0</v>
      </c>
      <c r="G264" s="275">
        <f t="shared" ref="G264:G276" si="80">ROUND(E264*F264,2)</f>
        <v>0</v>
      </c>
    </row>
    <row r="265" spans="1:141" s="276" customFormat="1" ht="24" customHeight="1" x14ac:dyDescent="0.2">
      <c r="A265" s="267" t="str">
        <f t="shared" si="76"/>
        <v/>
      </c>
      <c r="B265" s="268" t="str">
        <f t="shared" si="79"/>
        <v/>
      </c>
      <c r="C265" s="269"/>
      <c r="D265" s="270" t="str">
        <f t="shared" si="77"/>
        <v/>
      </c>
      <c r="E265" s="271"/>
      <c r="F265" s="272">
        <f t="shared" si="78"/>
        <v>0</v>
      </c>
      <c r="G265" s="275">
        <f t="shared" si="80"/>
        <v>0</v>
      </c>
    </row>
    <row r="266" spans="1:141" s="276" customFormat="1" ht="24" customHeight="1" x14ac:dyDescent="0.2">
      <c r="A266" s="267" t="str">
        <f t="shared" si="76"/>
        <v/>
      </c>
      <c r="B266" s="268" t="str">
        <f t="shared" si="79"/>
        <v/>
      </c>
      <c r="C266" s="269"/>
      <c r="D266" s="270" t="str">
        <f t="shared" si="77"/>
        <v/>
      </c>
      <c r="E266" s="271"/>
      <c r="F266" s="272">
        <f t="shared" si="78"/>
        <v>0</v>
      </c>
      <c r="G266" s="275">
        <f t="shared" si="80"/>
        <v>0</v>
      </c>
    </row>
    <row r="267" spans="1:141" s="276" customFormat="1" ht="24" customHeight="1" x14ac:dyDescent="0.2">
      <c r="A267" s="267" t="str">
        <f t="shared" si="76"/>
        <v/>
      </c>
      <c r="B267" s="268" t="str">
        <f t="shared" si="79"/>
        <v/>
      </c>
      <c r="C267" s="269"/>
      <c r="D267" s="270" t="str">
        <f t="shared" si="77"/>
        <v/>
      </c>
      <c r="E267" s="271"/>
      <c r="F267" s="272">
        <f t="shared" si="78"/>
        <v>0</v>
      </c>
      <c r="G267" s="275">
        <f t="shared" si="80"/>
        <v>0</v>
      </c>
    </row>
    <row r="268" spans="1:141" s="276" customFormat="1" ht="24" customHeight="1" x14ac:dyDescent="0.2">
      <c r="A268" s="267" t="str">
        <f t="shared" si="76"/>
        <v/>
      </c>
      <c r="B268" s="268" t="str">
        <f t="shared" si="79"/>
        <v/>
      </c>
      <c r="C268" s="269"/>
      <c r="D268" s="270" t="str">
        <f t="shared" si="77"/>
        <v/>
      </c>
      <c r="E268" s="271"/>
      <c r="F268" s="272">
        <f t="shared" si="78"/>
        <v>0</v>
      </c>
      <c r="G268" s="275">
        <f t="shared" si="80"/>
        <v>0</v>
      </c>
    </row>
    <row r="269" spans="1:141" s="276" customFormat="1" ht="24" customHeight="1" x14ac:dyDescent="0.2">
      <c r="A269" s="267" t="str">
        <f t="shared" si="76"/>
        <v/>
      </c>
      <c r="B269" s="268" t="str">
        <f t="shared" si="79"/>
        <v/>
      </c>
      <c r="C269" s="269"/>
      <c r="D269" s="270" t="str">
        <f t="shared" si="77"/>
        <v/>
      </c>
      <c r="E269" s="271"/>
      <c r="F269" s="272">
        <f t="shared" si="78"/>
        <v>0</v>
      </c>
      <c r="G269" s="275">
        <f t="shared" si="80"/>
        <v>0</v>
      </c>
    </row>
    <row r="270" spans="1:141" s="276" customFormat="1" ht="24" customHeight="1" x14ac:dyDescent="0.2">
      <c r="A270" s="267" t="str">
        <f t="shared" si="76"/>
        <v/>
      </c>
      <c r="B270" s="268" t="str">
        <f t="shared" si="79"/>
        <v/>
      </c>
      <c r="C270" s="269"/>
      <c r="D270" s="270" t="str">
        <f t="shared" si="77"/>
        <v/>
      </c>
      <c r="E270" s="271"/>
      <c r="F270" s="272">
        <f t="shared" si="78"/>
        <v>0</v>
      </c>
      <c r="G270" s="275">
        <f t="shared" si="80"/>
        <v>0</v>
      </c>
    </row>
    <row r="271" spans="1:141" s="276" customFormat="1" ht="24" customHeight="1" x14ac:dyDescent="0.2">
      <c r="A271" s="267" t="str">
        <f t="shared" si="76"/>
        <v/>
      </c>
      <c r="B271" s="268" t="str">
        <f t="shared" si="79"/>
        <v/>
      </c>
      <c r="C271" s="269"/>
      <c r="D271" s="270" t="str">
        <f t="shared" si="77"/>
        <v/>
      </c>
      <c r="E271" s="271"/>
      <c r="F271" s="272">
        <f t="shared" si="78"/>
        <v>0</v>
      </c>
      <c r="G271" s="275">
        <f t="shared" si="80"/>
        <v>0</v>
      </c>
    </row>
    <row r="272" spans="1:141" s="276" customFormat="1" ht="24" customHeight="1" x14ac:dyDescent="0.2">
      <c r="A272" s="267" t="str">
        <f t="shared" si="76"/>
        <v/>
      </c>
      <c r="B272" s="268" t="str">
        <f t="shared" si="79"/>
        <v/>
      </c>
      <c r="C272" s="269"/>
      <c r="D272" s="270" t="str">
        <f t="shared" si="77"/>
        <v/>
      </c>
      <c r="E272" s="271"/>
      <c r="F272" s="272">
        <f t="shared" si="78"/>
        <v>0</v>
      </c>
      <c r="G272" s="275">
        <f t="shared" si="80"/>
        <v>0</v>
      </c>
    </row>
    <row r="273" spans="1:7" s="276" customFormat="1" ht="24" customHeight="1" x14ac:dyDescent="0.2">
      <c r="A273" s="267" t="str">
        <f t="shared" si="76"/>
        <v/>
      </c>
      <c r="B273" s="268" t="str">
        <f t="shared" si="79"/>
        <v/>
      </c>
      <c r="C273" s="269"/>
      <c r="D273" s="270" t="str">
        <f t="shared" si="77"/>
        <v/>
      </c>
      <c r="E273" s="271"/>
      <c r="F273" s="272">
        <f t="shared" si="78"/>
        <v>0</v>
      </c>
      <c r="G273" s="275">
        <f t="shared" si="80"/>
        <v>0</v>
      </c>
    </row>
    <row r="274" spans="1:7" s="276" customFormat="1" ht="24" customHeight="1" x14ac:dyDescent="0.2">
      <c r="A274" s="267" t="str">
        <f t="shared" si="76"/>
        <v/>
      </c>
      <c r="B274" s="268" t="str">
        <f t="shared" si="79"/>
        <v/>
      </c>
      <c r="C274" s="269"/>
      <c r="D274" s="270" t="str">
        <f t="shared" si="77"/>
        <v/>
      </c>
      <c r="E274" s="271"/>
      <c r="F274" s="272">
        <f t="shared" si="78"/>
        <v>0</v>
      </c>
      <c r="G274" s="275">
        <f t="shared" si="80"/>
        <v>0</v>
      </c>
    </row>
    <row r="275" spans="1:7" s="276" customFormat="1" ht="24" customHeight="1" x14ac:dyDescent="0.2">
      <c r="A275" s="267" t="str">
        <f t="shared" si="76"/>
        <v/>
      </c>
      <c r="B275" s="268" t="str">
        <f t="shared" si="79"/>
        <v/>
      </c>
      <c r="C275" s="269"/>
      <c r="D275" s="270" t="str">
        <f t="shared" si="77"/>
        <v/>
      </c>
      <c r="E275" s="271"/>
      <c r="F275" s="272">
        <f t="shared" si="78"/>
        <v>0</v>
      </c>
      <c r="G275" s="275">
        <f t="shared" si="80"/>
        <v>0</v>
      </c>
    </row>
    <row r="276" spans="1:7" s="276" customFormat="1" ht="24" customHeight="1" x14ac:dyDescent="0.2">
      <c r="A276" s="267" t="str">
        <f t="shared" si="76"/>
        <v/>
      </c>
      <c r="B276" s="268" t="str">
        <f t="shared" si="79"/>
        <v/>
      </c>
      <c r="C276" s="269"/>
      <c r="D276" s="270" t="str">
        <f t="shared" si="77"/>
        <v/>
      </c>
      <c r="E276" s="271"/>
      <c r="F276" s="273">
        <f t="shared" si="78"/>
        <v>0</v>
      </c>
      <c r="G276" s="275">
        <f t="shared" si="80"/>
        <v>0</v>
      </c>
    </row>
    <row r="277" spans="1:7" ht="24" customHeight="1" x14ac:dyDescent="0.2">
      <c r="A277" s="125"/>
      <c r="B277" s="99"/>
      <c r="C277" s="99"/>
      <c r="D277" s="110"/>
      <c r="E277" s="111"/>
      <c r="F277" s="188" t="s">
        <v>33</v>
      </c>
      <c r="G277" s="126">
        <f>SUBTOTAL(9,G263:G276)</f>
        <v>0</v>
      </c>
    </row>
    <row r="278" spans="1:7" ht="24" customHeight="1" x14ac:dyDescent="0.2">
      <c r="A278" s="125"/>
      <c r="B278" s="99"/>
      <c r="C278" s="127" t="s">
        <v>722</v>
      </c>
      <c r="D278" s="110"/>
      <c r="E278" s="111"/>
      <c r="F278" s="112"/>
      <c r="G278" s="128"/>
    </row>
    <row r="279" spans="1:7" s="276" customFormat="1" ht="24" customHeight="1" x14ac:dyDescent="0.2">
      <c r="A279" s="267" t="str">
        <f t="shared" ref="A279:A286" si="81">IFERROR(VLOOKUP(C279,Tabla_Insumos,4,FALSE),"")</f>
        <v/>
      </c>
      <c r="B279" s="268" t="str">
        <f t="shared" ref="B279:B286" si="82">IFERROR(VLOOKUP(C279,Tabla_Insumos,5,FALSE),"")</f>
        <v/>
      </c>
      <c r="C279" s="269"/>
      <c r="D279" s="270" t="str">
        <f t="shared" ref="D279:D286" si="83">IFERROR(VLOOKUP(C279,Tabla_Insumos,2,FALSE),"")</f>
        <v/>
      </c>
      <c r="E279" s="271"/>
      <c r="F279" s="274">
        <f t="shared" ref="F279:F286" si="84">IFERROR(VLOOKUP(C279,Tabla_Insumos,3,FALSE),0)</f>
        <v>0</v>
      </c>
      <c r="G279" s="275">
        <f>ROUND(E279*F279,2)</f>
        <v>0</v>
      </c>
    </row>
    <row r="280" spans="1:7" s="276" customFormat="1" ht="24" customHeight="1" x14ac:dyDescent="0.2">
      <c r="A280" s="267" t="str">
        <f t="shared" si="81"/>
        <v/>
      </c>
      <c r="B280" s="268" t="str">
        <f t="shared" si="82"/>
        <v/>
      </c>
      <c r="C280" s="269"/>
      <c r="D280" s="270" t="str">
        <f t="shared" si="83"/>
        <v/>
      </c>
      <c r="E280" s="271"/>
      <c r="F280" s="274">
        <f t="shared" si="84"/>
        <v>0</v>
      </c>
      <c r="G280" s="275">
        <f>ROUND(E280*F280,2)</f>
        <v>0</v>
      </c>
    </row>
    <row r="281" spans="1:7" s="276" customFormat="1" ht="24" customHeight="1" x14ac:dyDescent="0.2">
      <c r="A281" s="267" t="str">
        <f t="shared" si="81"/>
        <v/>
      </c>
      <c r="B281" s="268" t="str">
        <f t="shared" si="82"/>
        <v/>
      </c>
      <c r="C281" s="269"/>
      <c r="D281" s="270" t="str">
        <f t="shared" si="83"/>
        <v/>
      </c>
      <c r="E281" s="271"/>
      <c r="F281" s="274">
        <f t="shared" si="84"/>
        <v>0</v>
      </c>
      <c r="G281" s="275">
        <f t="shared" ref="G281:G286" si="85">ROUND(E281*F281,2)</f>
        <v>0</v>
      </c>
    </row>
    <row r="282" spans="1:7" s="276" customFormat="1" ht="24" customHeight="1" x14ac:dyDescent="0.2">
      <c r="A282" s="267" t="str">
        <f t="shared" si="81"/>
        <v/>
      </c>
      <c r="B282" s="268" t="str">
        <f t="shared" si="82"/>
        <v/>
      </c>
      <c r="C282" s="269"/>
      <c r="D282" s="270" t="str">
        <f t="shared" si="83"/>
        <v/>
      </c>
      <c r="E282" s="271"/>
      <c r="F282" s="274">
        <f t="shared" si="84"/>
        <v>0</v>
      </c>
      <c r="G282" s="275">
        <f t="shared" si="85"/>
        <v>0</v>
      </c>
    </row>
    <row r="283" spans="1:7" s="276" customFormat="1" ht="24" customHeight="1" x14ac:dyDescent="0.2">
      <c r="A283" s="267" t="str">
        <f t="shared" si="81"/>
        <v/>
      </c>
      <c r="B283" s="268" t="str">
        <f t="shared" si="82"/>
        <v/>
      </c>
      <c r="C283" s="269"/>
      <c r="D283" s="270" t="str">
        <f t="shared" si="83"/>
        <v/>
      </c>
      <c r="E283" s="271"/>
      <c r="F283" s="272">
        <f t="shared" si="84"/>
        <v>0</v>
      </c>
      <c r="G283" s="275">
        <f t="shared" si="85"/>
        <v>0</v>
      </c>
    </row>
    <row r="284" spans="1:7" s="276" customFormat="1" ht="24" customHeight="1" x14ac:dyDescent="0.2">
      <c r="A284" s="267" t="str">
        <f t="shared" si="81"/>
        <v/>
      </c>
      <c r="B284" s="268" t="str">
        <f t="shared" si="82"/>
        <v/>
      </c>
      <c r="C284" s="269"/>
      <c r="D284" s="270" t="str">
        <f t="shared" si="83"/>
        <v/>
      </c>
      <c r="E284" s="271"/>
      <c r="F284" s="272">
        <f t="shared" si="84"/>
        <v>0</v>
      </c>
      <c r="G284" s="275">
        <f t="shared" si="85"/>
        <v>0</v>
      </c>
    </row>
    <row r="285" spans="1:7" s="276" customFormat="1" ht="24" customHeight="1" x14ac:dyDescent="0.2">
      <c r="A285" s="267" t="str">
        <f t="shared" si="81"/>
        <v/>
      </c>
      <c r="B285" s="268" t="str">
        <f t="shared" si="82"/>
        <v/>
      </c>
      <c r="C285" s="269"/>
      <c r="D285" s="270" t="str">
        <f t="shared" si="83"/>
        <v/>
      </c>
      <c r="E285" s="271"/>
      <c r="F285" s="272">
        <f t="shared" si="84"/>
        <v>0</v>
      </c>
      <c r="G285" s="275">
        <f t="shared" si="85"/>
        <v>0</v>
      </c>
    </row>
    <row r="286" spans="1:7" s="276" customFormat="1" ht="24" customHeight="1" x14ac:dyDescent="0.2">
      <c r="A286" s="267" t="str">
        <f t="shared" si="81"/>
        <v/>
      </c>
      <c r="B286" s="268" t="str">
        <f t="shared" si="82"/>
        <v/>
      </c>
      <c r="C286" s="269"/>
      <c r="D286" s="270" t="str">
        <f t="shared" si="83"/>
        <v/>
      </c>
      <c r="E286" s="271"/>
      <c r="F286" s="272">
        <f t="shared" si="84"/>
        <v>0</v>
      </c>
      <c r="G286" s="275">
        <f t="shared" si="85"/>
        <v>0</v>
      </c>
    </row>
    <row r="287" spans="1:7" ht="24" customHeight="1" x14ac:dyDescent="0.2">
      <c r="A287" s="125"/>
      <c r="B287" s="99"/>
      <c r="C287" s="99"/>
      <c r="D287" s="110"/>
      <c r="E287" s="111"/>
      <c r="F287" s="188" t="s">
        <v>34</v>
      </c>
      <c r="G287" s="126">
        <f>SUBTOTAL(9,G279:G286)</f>
        <v>0</v>
      </c>
    </row>
    <row r="288" spans="1:7" ht="24" customHeight="1" x14ac:dyDescent="0.2">
      <c r="A288" s="125"/>
      <c r="B288" s="99"/>
      <c r="C288" s="127" t="s">
        <v>723</v>
      </c>
      <c r="D288" s="110"/>
      <c r="E288" s="111"/>
      <c r="F288" s="112"/>
      <c r="G288" s="128"/>
    </row>
    <row r="289" spans="1:8" s="276" customFormat="1" ht="24" customHeight="1" x14ac:dyDescent="0.2">
      <c r="A289" s="267" t="str">
        <f t="shared" ref="A289:A297" si="86">IFERROR(VLOOKUP(C289,Tabla_Insumos,4,FALSE),"")</f>
        <v/>
      </c>
      <c r="B289" s="268" t="str">
        <f t="shared" ref="B289:B297" si="87">IFERROR(VLOOKUP(C289,Tabla_Insumos,5,FALSE),"")</f>
        <v/>
      </c>
      <c r="C289" s="269"/>
      <c r="D289" s="270" t="str">
        <f t="shared" ref="D289:D297" si="88">IFERROR(VLOOKUP(C289,Tabla_Insumos,2,FALSE),"")</f>
        <v/>
      </c>
      <c r="E289" s="271"/>
      <c r="F289" s="272">
        <f t="shared" ref="F289:F297" si="89">IFERROR(VLOOKUP(C289,Tabla_Insumos,3,FALSE),0)</f>
        <v>0</v>
      </c>
      <c r="G289" s="275">
        <f t="shared" ref="G289:G297" si="90">ROUND(E289*F289,2)</f>
        <v>0</v>
      </c>
    </row>
    <row r="290" spans="1:8" s="276" customFormat="1" ht="24" customHeight="1" x14ac:dyDescent="0.2">
      <c r="A290" s="267" t="str">
        <f t="shared" si="86"/>
        <v/>
      </c>
      <c r="B290" s="268" t="str">
        <f t="shared" si="87"/>
        <v/>
      </c>
      <c r="C290" s="269"/>
      <c r="D290" s="270" t="str">
        <f t="shared" si="88"/>
        <v/>
      </c>
      <c r="E290" s="271"/>
      <c r="F290" s="272">
        <f t="shared" si="89"/>
        <v>0</v>
      </c>
      <c r="G290" s="275">
        <f t="shared" si="90"/>
        <v>0</v>
      </c>
    </row>
    <row r="291" spans="1:8" s="276" customFormat="1" ht="24" customHeight="1" x14ac:dyDescent="0.2">
      <c r="A291" s="267" t="str">
        <f t="shared" si="86"/>
        <v/>
      </c>
      <c r="B291" s="268" t="str">
        <f t="shared" si="87"/>
        <v/>
      </c>
      <c r="C291" s="269"/>
      <c r="D291" s="270" t="str">
        <f t="shared" si="88"/>
        <v/>
      </c>
      <c r="E291" s="271"/>
      <c r="F291" s="272">
        <f t="shared" si="89"/>
        <v>0</v>
      </c>
      <c r="G291" s="275">
        <f t="shared" si="90"/>
        <v>0</v>
      </c>
    </row>
    <row r="292" spans="1:8" s="276" customFormat="1" ht="24" customHeight="1" x14ac:dyDescent="0.2">
      <c r="A292" s="267" t="str">
        <f t="shared" si="86"/>
        <v/>
      </c>
      <c r="B292" s="268" t="str">
        <f t="shared" si="87"/>
        <v/>
      </c>
      <c r="C292" s="269"/>
      <c r="D292" s="270" t="str">
        <f t="shared" si="88"/>
        <v/>
      </c>
      <c r="E292" s="271"/>
      <c r="F292" s="272">
        <f t="shared" si="89"/>
        <v>0</v>
      </c>
      <c r="G292" s="275">
        <f t="shared" si="90"/>
        <v>0</v>
      </c>
    </row>
    <row r="293" spans="1:8" s="276" customFormat="1" ht="24" customHeight="1" x14ac:dyDescent="0.2">
      <c r="A293" s="267" t="str">
        <f t="shared" si="86"/>
        <v/>
      </c>
      <c r="B293" s="268" t="str">
        <f t="shared" si="87"/>
        <v/>
      </c>
      <c r="C293" s="269"/>
      <c r="D293" s="270" t="str">
        <f t="shared" si="88"/>
        <v/>
      </c>
      <c r="E293" s="271"/>
      <c r="F293" s="272">
        <f t="shared" si="89"/>
        <v>0</v>
      </c>
      <c r="G293" s="275">
        <f t="shared" si="90"/>
        <v>0</v>
      </c>
    </row>
    <row r="294" spans="1:8" s="276" customFormat="1" ht="24" customHeight="1" x14ac:dyDescent="0.2">
      <c r="A294" s="267" t="str">
        <f t="shared" si="86"/>
        <v/>
      </c>
      <c r="B294" s="268" t="str">
        <f t="shared" si="87"/>
        <v/>
      </c>
      <c r="C294" s="269"/>
      <c r="D294" s="270" t="str">
        <f t="shared" si="88"/>
        <v/>
      </c>
      <c r="E294" s="271"/>
      <c r="F294" s="272">
        <f t="shared" si="89"/>
        <v>0</v>
      </c>
      <c r="G294" s="275">
        <f t="shared" si="90"/>
        <v>0</v>
      </c>
    </row>
    <row r="295" spans="1:8" s="276" customFormat="1" ht="24" customHeight="1" x14ac:dyDescent="0.2">
      <c r="A295" s="267" t="str">
        <f t="shared" si="86"/>
        <v/>
      </c>
      <c r="B295" s="268" t="str">
        <f t="shared" si="87"/>
        <v/>
      </c>
      <c r="C295" s="269"/>
      <c r="D295" s="270" t="str">
        <f t="shared" si="88"/>
        <v/>
      </c>
      <c r="E295" s="271"/>
      <c r="F295" s="272">
        <f t="shared" si="89"/>
        <v>0</v>
      </c>
      <c r="G295" s="275">
        <f t="shared" si="90"/>
        <v>0</v>
      </c>
    </row>
    <row r="296" spans="1:8" s="276" customFormat="1" ht="24" customHeight="1" x14ac:dyDescent="0.2">
      <c r="A296" s="267" t="str">
        <f t="shared" si="86"/>
        <v/>
      </c>
      <c r="B296" s="268" t="str">
        <f t="shared" si="87"/>
        <v/>
      </c>
      <c r="C296" s="269"/>
      <c r="D296" s="270" t="str">
        <f t="shared" si="88"/>
        <v/>
      </c>
      <c r="E296" s="271"/>
      <c r="F296" s="272">
        <f t="shared" si="89"/>
        <v>0</v>
      </c>
      <c r="G296" s="275">
        <f t="shared" si="90"/>
        <v>0</v>
      </c>
    </row>
    <row r="297" spans="1:8" s="276" customFormat="1" ht="24" customHeight="1" x14ac:dyDescent="0.2">
      <c r="A297" s="267" t="str">
        <f t="shared" si="86"/>
        <v/>
      </c>
      <c r="B297" s="268" t="str">
        <f t="shared" si="87"/>
        <v/>
      </c>
      <c r="C297" s="269"/>
      <c r="D297" s="270" t="str">
        <f t="shared" si="88"/>
        <v/>
      </c>
      <c r="E297" s="271"/>
      <c r="F297" s="272">
        <f t="shared" si="89"/>
        <v>0</v>
      </c>
      <c r="G297" s="275">
        <f t="shared" si="90"/>
        <v>0</v>
      </c>
    </row>
    <row r="298" spans="1:8" ht="24" customHeight="1" x14ac:dyDescent="0.2">
      <c r="A298" s="129"/>
      <c r="B298" s="110"/>
      <c r="C298" s="99"/>
      <c r="D298" s="110"/>
      <c r="E298" s="111"/>
      <c r="F298" s="188" t="s">
        <v>35</v>
      </c>
      <c r="G298" s="126">
        <f>SUBTOTAL(9,G289:G297)</f>
        <v>0</v>
      </c>
    </row>
    <row r="299" spans="1:8" ht="24" customHeight="1" thickBot="1" x14ac:dyDescent="0.25">
      <c r="A299" s="130"/>
      <c r="B299" s="131"/>
      <c r="C299" s="132"/>
      <c r="D299" s="131"/>
      <c r="E299" s="133"/>
      <c r="F299" s="134"/>
      <c r="G299" s="135"/>
    </row>
    <row r="300" spans="1:8" ht="24" customHeight="1" thickBot="1" x14ac:dyDescent="0.25">
      <c r="A300" s="136" t="str">
        <f>B258</f>
        <v>3.1.1</v>
      </c>
      <c r="B300" s="137" t="str">
        <f>C258</f>
        <v>Hormigones de limpieza y no resistentes</v>
      </c>
      <c r="C300" s="138"/>
      <c r="D300" s="138" t="s">
        <v>36</v>
      </c>
      <c r="E300" s="139"/>
      <c r="F300" s="140" t="s">
        <v>37</v>
      </c>
      <c r="G300" s="141">
        <f>SUBTOTAL(9,G263:G299)</f>
        <v>0</v>
      </c>
    </row>
    <row r="301" spans="1:8" ht="24" customHeight="1" thickTop="1" thickBot="1" x14ac:dyDescent="0.25"/>
    <row r="302" spans="1:8" ht="24" customHeight="1" thickTop="1" x14ac:dyDescent="0.2">
      <c r="A302" s="173" t="s">
        <v>39</v>
      </c>
      <c r="B302" s="174"/>
      <c r="C302" s="174"/>
      <c r="D302" s="174"/>
      <c r="E302" s="174"/>
      <c r="F302" s="174"/>
      <c r="G302" s="175"/>
      <c r="H302" s="100">
        <f>COUNTIF($A$2:A308,"ANALISIS DE PRECIOS")</f>
        <v>7</v>
      </c>
    </row>
    <row r="303" spans="1:8" ht="24" customHeight="1" x14ac:dyDescent="0.2">
      <c r="A303" s="101" t="s">
        <v>719</v>
      </c>
      <c r="B303" s="102" t="str">
        <f>Comitente</f>
        <v>DIRECCIÓN DE INFRAESTRUCTURA ESCOLAR</v>
      </c>
      <c r="C303" s="96"/>
      <c r="D303" s="103"/>
      <c r="E303" s="103"/>
      <c r="F303" s="104"/>
      <c r="G303" s="105"/>
    </row>
    <row r="304" spans="1:8" ht="24" customHeight="1" x14ac:dyDescent="0.2">
      <c r="A304" s="101" t="s">
        <v>720</v>
      </c>
      <c r="B304" s="102">
        <f>Contratista</f>
        <v>0</v>
      </c>
      <c r="C304" s="97"/>
      <c r="D304" s="97"/>
      <c r="E304" s="97"/>
      <c r="F304" s="106"/>
      <c r="G304" s="107"/>
    </row>
    <row r="305" spans="1:141" ht="24" customHeight="1" x14ac:dyDescent="0.2">
      <c r="A305" s="101" t="s">
        <v>26</v>
      </c>
      <c r="B305" s="102" t="str">
        <f>Obra</f>
        <v>ESCUELA BATALLA DE TUCUMAN</v>
      </c>
      <c r="C305" s="97"/>
      <c r="D305" s="97"/>
      <c r="E305" s="97"/>
      <c r="F305" s="106" t="s">
        <v>40</v>
      </c>
      <c r="G305" s="108">
        <f>Fecha_Base</f>
        <v>0</v>
      </c>
    </row>
    <row r="306" spans="1:141" ht="24" customHeight="1" x14ac:dyDescent="0.2">
      <c r="A306" s="109" t="s">
        <v>718</v>
      </c>
      <c r="B306" s="98" t="str">
        <f>Ubicación</f>
        <v>Calle Mendoza y Calle Nº17 - Pocito</v>
      </c>
      <c r="C306" s="98"/>
      <c r="D306" s="110"/>
      <c r="E306" s="111"/>
      <c r="F306" s="112"/>
      <c r="G306" s="113"/>
    </row>
    <row r="307" spans="1:141" ht="24" customHeight="1" x14ac:dyDescent="0.2">
      <c r="A307" s="109" t="s">
        <v>41</v>
      </c>
      <c r="B307" s="114" t="str">
        <f>IFERROR(VALUE(LEFT(B308,FIND("-",B308)-1)),"")</f>
        <v/>
      </c>
      <c r="C307" s="99" t="str">
        <f>IFERROR(VLOOKUP(B307,Tabla_CyP,2,FALSE),"")</f>
        <v/>
      </c>
      <c r="E307" s="111"/>
      <c r="F307" s="112"/>
      <c r="G307" s="113"/>
    </row>
    <row r="308" spans="1:141" ht="24" customHeight="1" x14ac:dyDescent="0.2">
      <c r="A308" s="109" t="s">
        <v>27</v>
      </c>
      <c r="B308" s="115" t="str">
        <f>IFERROR(VLOOKUP(COUNTIF($A$2:A308,"ANALISIS DE PRECIOS"),Tabla_NumeroItem,4,FALSE),"")</f>
        <v>3.1.3</v>
      </c>
      <c r="C308" s="99" t="str">
        <f>IFERROR(VLOOKUP(B308,Tabla_CyP,2,FALSE),"")</f>
        <v>Hormigones para plateas, zapatas, bases y vigas de fundación</v>
      </c>
      <c r="D308" s="110"/>
      <c r="E308" s="111"/>
      <c r="F308" s="106" t="s">
        <v>28</v>
      </c>
      <c r="G308" s="116" t="str">
        <f>IFERROR(VLOOKUP(B308,Tabla_CyP,4,FALSE),"")</f>
        <v>m3</v>
      </c>
    </row>
    <row r="309" spans="1:141" ht="24" customHeight="1" x14ac:dyDescent="0.2">
      <c r="A309" s="109"/>
      <c r="B309" s="98"/>
      <c r="C309" s="99"/>
      <c r="D309" s="110"/>
      <c r="E309" s="111"/>
      <c r="F309" s="112"/>
      <c r="G309" s="113"/>
    </row>
    <row r="310" spans="1:141" ht="24" customHeight="1" x14ac:dyDescent="0.2">
      <c r="A310" s="381" t="s">
        <v>584</v>
      </c>
      <c r="B310" s="382"/>
      <c r="C310" s="383" t="s">
        <v>0</v>
      </c>
      <c r="D310" s="383" t="s">
        <v>29</v>
      </c>
      <c r="E310" s="385" t="s">
        <v>30</v>
      </c>
      <c r="F310" s="387" t="s">
        <v>31</v>
      </c>
      <c r="G310" s="389" t="s">
        <v>32</v>
      </c>
    </row>
    <row r="311" spans="1:141" s="119" customFormat="1" ht="24" customHeight="1" x14ac:dyDescent="0.2">
      <c r="A311" s="117" t="s">
        <v>585</v>
      </c>
      <c r="B311" s="118" t="s">
        <v>586</v>
      </c>
      <c r="C311" s="384"/>
      <c r="D311" s="384"/>
      <c r="E311" s="386"/>
      <c r="F311" s="388"/>
      <c r="G311" s="390"/>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77"/>
      <c r="AE311" s="277"/>
      <c r="AF311" s="277"/>
      <c r="AG311" s="277"/>
      <c r="AH311" s="277"/>
      <c r="AI311" s="277"/>
      <c r="AJ311" s="277"/>
      <c r="AK311" s="277"/>
      <c r="AL311" s="277"/>
      <c r="AM311" s="277"/>
      <c r="AN311" s="277"/>
      <c r="AO311" s="277"/>
      <c r="AP311" s="277"/>
      <c r="AQ311" s="277"/>
      <c r="AR311" s="277"/>
      <c r="AS311" s="277"/>
      <c r="AT311" s="277"/>
      <c r="AU311" s="277"/>
      <c r="AV311" s="277"/>
      <c r="AW311" s="277"/>
      <c r="AX311" s="277"/>
      <c r="AY311" s="277"/>
      <c r="AZ311" s="277"/>
      <c r="BA311" s="277"/>
      <c r="BB311" s="277"/>
      <c r="BC311" s="277"/>
      <c r="BD311" s="277"/>
      <c r="BE311" s="277"/>
      <c r="BF311" s="277"/>
      <c r="BG311" s="277"/>
      <c r="BH311" s="277"/>
      <c r="BI311" s="277"/>
      <c r="BJ311" s="277"/>
      <c r="BK311" s="277"/>
      <c r="BL311" s="277"/>
      <c r="BM311" s="277"/>
      <c r="BN311" s="277"/>
      <c r="BO311" s="277"/>
      <c r="BP311" s="277"/>
      <c r="BQ311" s="277"/>
      <c r="BR311" s="277"/>
      <c r="BS311" s="277"/>
      <c r="BT311" s="277"/>
      <c r="BU311" s="277"/>
      <c r="BV311" s="277"/>
      <c r="BW311" s="277"/>
      <c r="BX311" s="277"/>
      <c r="BY311" s="277"/>
      <c r="BZ311" s="277"/>
      <c r="CA311" s="277"/>
      <c r="CB311" s="277"/>
      <c r="CC311" s="277"/>
      <c r="CD311" s="277"/>
      <c r="CE311" s="277"/>
      <c r="CF311" s="277"/>
      <c r="CG311" s="277"/>
      <c r="CH311" s="277"/>
      <c r="CI311" s="277"/>
      <c r="CJ311" s="277"/>
      <c r="CK311" s="277"/>
      <c r="CL311" s="277"/>
      <c r="CM311" s="277"/>
      <c r="CN311" s="277"/>
      <c r="CO311" s="277"/>
      <c r="CP311" s="277"/>
      <c r="CQ311" s="277"/>
      <c r="CR311" s="277"/>
      <c r="CS311" s="277"/>
      <c r="CT311" s="277"/>
      <c r="CU311" s="277"/>
      <c r="CV311" s="277"/>
      <c r="CW311" s="277"/>
      <c r="CX311" s="277"/>
      <c r="CY311" s="277"/>
      <c r="CZ311" s="277"/>
      <c r="DA311" s="277"/>
      <c r="DB311" s="277"/>
      <c r="DC311" s="277"/>
      <c r="DD311" s="277"/>
      <c r="DE311" s="277"/>
      <c r="DF311" s="277"/>
      <c r="DG311" s="277"/>
      <c r="DH311" s="277"/>
      <c r="DI311" s="277"/>
      <c r="DJ311" s="277"/>
      <c r="DK311" s="277"/>
      <c r="DL311" s="277"/>
      <c r="DM311" s="277"/>
      <c r="DN311" s="277"/>
      <c r="DO311" s="277"/>
      <c r="DP311" s="277"/>
      <c r="DQ311" s="277"/>
      <c r="DR311" s="277"/>
      <c r="DS311" s="277"/>
      <c r="DT311" s="277"/>
      <c r="DU311" s="277"/>
      <c r="DV311" s="277"/>
      <c r="DW311" s="277"/>
      <c r="DX311" s="277"/>
      <c r="DY311" s="277"/>
      <c r="DZ311" s="277"/>
      <c r="EA311" s="277"/>
      <c r="EB311" s="277"/>
      <c r="EC311" s="277"/>
      <c r="ED311" s="277"/>
      <c r="EE311" s="277"/>
      <c r="EF311" s="277"/>
      <c r="EG311" s="277"/>
      <c r="EH311" s="277"/>
      <c r="EI311" s="277"/>
      <c r="EJ311" s="277"/>
      <c r="EK311" s="277"/>
    </row>
    <row r="312" spans="1:141" ht="24" customHeight="1" x14ac:dyDescent="0.2">
      <c r="A312" s="187"/>
      <c r="B312" s="120"/>
      <c r="C312" s="185" t="s">
        <v>721</v>
      </c>
      <c r="D312" s="121"/>
      <c r="E312" s="122"/>
      <c r="F312" s="123"/>
      <c r="G312" s="124"/>
    </row>
    <row r="313" spans="1:141" s="276" customFormat="1" ht="24" customHeight="1" x14ac:dyDescent="0.2">
      <c r="A313" s="267" t="str">
        <f t="shared" ref="A313:A326" si="91">IFERROR(VLOOKUP(C313,Tabla_Insumos,4,FALSE),"")</f>
        <v/>
      </c>
      <c r="B313" s="268" t="str">
        <f>IFERROR(VLOOKUP(C313,Tabla_Insumos,5,FALSE),"")</f>
        <v/>
      </c>
      <c r="C313" s="269"/>
      <c r="D313" s="270" t="str">
        <f t="shared" ref="D313:D326" si="92">IFERROR(VLOOKUP(C313,Tabla_Insumos,2,FALSE),"")</f>
        <v/>
      </c>
      <c r="E313" s="271"/>
      <c r="F313" s="272">
        <f t="shared" ref="F313:F326" si="93">IFERROR(VLOOKUP(C313,Tabla_Insumos,3,FALSE),0)</f>
        <v>0</v>
      </c>
      <c r="G313" s="275">
        <f>ROUND(E313*F313,2)</f>
        <v>0</v>
      </c>
    </row>
    <row r="314" spans="1:141" s="276" customFormat="1" ht="24" customHeight="1" x14ac:dyDescent="0.2">
      <c r="A314" s="267" t="str">
        <f t="shared" si="91"/>
        <v/>
      </c>
      <c r="B314" s="268" t="str">
        <f t="shared" ref="B314:B326" si="94">IFERROR(VLOOKUP(C314,Tabla_Insumos,5,FALSE),"")</f>
        <v/>
      </c>
      <c r="C314" s="269"/>
      <c r="D314" s="270" t="str">
        <f t="shared" si="92"/>
        <v/>
      </c>
      <c r="E314" s="271"/>
      <c r="F314" s="272">
        <f t="shared" si="93"/>
        <v>0</v>
      </c>
      <c r="G314" s="275">
        <f t="shared" ref="G314:G326" si="95">ROUND(E314*F314,2)</f>
        <v>0</v>
      </c>
    </row>
    <row r="315" spans="1:141" s="276" customFormat="1" ht="24" customHeight="1" x14ac:dyDescent="0.2">
      <c r="A315" s="267" t="str">
        <f t="shared" si="91"/>
        <v/>
      </c>
      <c r="B315" s="268" t="str">
        <f t="shared" si="94"/>
        <v/>
      </c>
      <c r="C315" s="269"/>
      <c r="D315" s="270" t="str">
        <f t="shared" si="92"/>
        <v/>
      </c>
      <c r="E315" s="271"/>
      <c r="F315" s="272">
        <f t="shared" si="93"/>
        <v>0</v>
      </c>
      <c r="G315" s="275">
        <f t="shared" si="95"/>
        <v>0</v>
      </c>
    </row>
    <row r="316" spans="1:141" s="276" customFormat="1" ht="24" customHeight="1" x14ac:dyDescent="0.2">
      <c r="A316" s="267" t="str">
        <f t="shared" si="91"/>
        <v/>
      </c>
      <c r="B316" s="268" t="str">
        <f t="shared" si="94"/>
        <v/>
      </c>
      <c r="C316" s="269"/>
      <c r="D316" s="270" t="str">
        <f t="shared" si="92"/>
        <v/>
      </c>
      <c r="E316" s="271"/>
      <c r="F316" s="272">
        <f t="shared" si="93"/>
        <v>0</v>
      </c>
      <c r="G316" s="275">
        <f t="shared" si="95"/>
        <v>0</v>
      </c>
    </row>
    <row r="317" spans="1:141" s="276" customFormat="1" ht="24" customHeight="1" x14ac:dyDescent="0.2">
      <c r="A317" s="267" t="str">
        <f t="shared" si="91"/>
        <v/>
      </c>
      <c r="B317" s="268" t="str">
        <f t="shared" si="94"/>
        <v/>
      </c>
      <c r="C317" s="269"/>
      <c r="D317" s="270" t="str">
        <f t="shared" si="92"/>
        <v/>
      </c>
      <c r="E317" s="271"/>
      <c r="F317" s="272">
        <f t="shared" si="93"/>
        <v>0</v>
      </c>
      <c r="G317" s="275">
        <f t="shared" si="95"/>
        <v>0</v>
      </c>
    </row>
    <row r="318" spans="1:141" s="276" customFormat="1" ht="24" customHeight="1" x14ac:dyDescent="0.2">
      <c r="A318" s="267" t="str">
        <f t="shared" si="91"/>
        <v/>
      </c>
      <c r="B318" s="268" t="str">
        <f t="shared" si="94"/>
        <v/>
      </c>
      <c r="C318" s="269"/>
      <c r="D318" s="270" t="str">
        <f t="shared" si="92"/>
        <v/>
      </c>
      <c r="E318" s="271"/>
      <c r="F318" s="272">
        <f t="shared" si="93"/>
        <v>0</v>
      </c>
      <c r="G318" s="275">
        <f t="shared" si="95"/>
        <v>0</v>
      </c>
    </row>
    <row r="319" spans="1:141" s="276" customFormat="1" ht="24" customHeight="1" x14ac:dyDescent="0.2">
      <c r="A319" s="267" t="str">
        <f t="shared" si="91"/>
        <v/>
      </c>
      <c r="B319" s="268" t="str">
        <f t="shared" si="94"/>
        <v/>
      </c>
      <c r="C319" s="269"/>
      <c r="D319" s="270" t="str">
        <f t="shared" si="92"/>
        <v/>
      </c>
      <c r="E319" s="271"/>
      <c r="F319" s="272">
        <f t="shared" si="93"/>
        <v>0</v>
      </c>
      <c r="G319" s="275">
        <f t="shared" si="95"/>
        <v>0</v>
      </c>
    </row>
    <row r="320" spans="1:141" s="276" customFormat="1" ht="24" customHeight="1" x14ac:dyDescent="0.2">
      <c r="A320" s="267" t="str">
        <f t="shared" si="91"/>
        <v/>
      </c>
      <c r="B320" s="268" t="str">
        <f t="shared" si="94"/>
        <v/>
      </c>
      <c r="C320" s="269"/>
      <c r="D320" s="270" t="str">
        <f t="shared" si="92"/>
        <v/>
      </c>
      <c r="E320" s="271"/>
      <c r="F320" s="272">
        <f t="shared" si="93"/>
        <v>0</v>
      </c>
      <c r="G320" s="275">
        <f t="shared" si="95"/>
        <v>0</v>
      </c>
    </row>
    <row r="321" spans="1:7" s="276" customFormat="1" ht="24" customHeight="1" x14ac:dyDescent="0.2">
      <c r="A321" s="267" t="str">
        <f t="shared" si="91"/>
        <v/>
      </c>
      <c r="B321" s="268" t="str">
        <f t="shared" si="94"/>
        <v/>
      </c>
      <c r="C321" s="269"/>
      <c r="D321" s="270" t="str">
        <f t="shared" si="92"/>
        <v/>
      </c>
      <c r="E321" s="271"/>
      <c r="F321" s="272">
        <f t="shared" si="93"/>
        <v>0</v>
      </c>
      <c r="G321" s="275">
        <f t="shared" si="95"/>
        <v>0</v>
      </c>
    </row>
    <row r="322" spans="1:7" s="276" customFormat="1" ht="24" customHeight="1" x14ac:dyDescent="0.2">
      <c r="A322" s="267" t="str">
        <f t="shared" si="91"/>
        <v/>
      </c>
      <c r="B322" s="268" t="str">
        <f t="shared" si="94"/>
        <v/>
      </c>
      <c r="C322" s="269"/>
      <c r="D322" s="270" t="str">
        <f t="shared" si="92"/>
        <v/>
      </c>
      <c r="E322" s="271"/>
      <c r="F322" s="272">
        <f t="shared" si="93"/>
        <v>0</v>
      </c>
      <c r="G322" s="275">
        <f t="shared" si="95"/>
        <v>0</v>
      </c>
    </row>
    <row r="323" spans="1:7" s="276" customFormat="1" ht="24" customHeight="1" x14ac:dyDescent="0.2">
      <c r="A323" s="267" t="str">
        <f t="shared" si="91"/>
        <v/>
      </c>
      <c r="B323" s="268" t="str">
        <f t="shared" si="94"/>
        <v/>
      </c>
      <c r="C323" s="269"/>
      <c r="D323" s="270" t="str">
        <f t="shared" si="92"/>
        <v/>
      </c>
      <c r="E323" s="271"/>
      <c r="F323" s="272">
        <f t="shared" si="93"/>
        <v>0</v>
      </c>
      <c r="G323" s="275">
        <f t="shared" si="95"/>
        <v>0</v>
      </c>
    </row>
    <row r="324" spans="1:7" s="276" customFormat="1" ht="24" customHeight="1" x14ac:dyDescent="0.2">
      <c r="A324" s="267" t="str">
        <f t="shared" si="91"/>
        <v/>
      </c>
      <c r="B324" s="268" t="str">
        <f t="shared" si="94"/>
        <v/>
      </c>
      <c r="C324" s="269"/>
      <c r="D324" s="270" t="str">
        <f t="shared" si="92"/>
        <v/>
      </c>
      <c r="E324" s="271"/>
      <c r="F324" s="272">
        <f t="shared" si="93"/>
        <v>0</v>
      </c>
      <c r="G324" s="275">
        <f t="shared" si="95"/>
        <v>0</v>
      </c>
    </row>
    <row r="325" spans="1:7" s="276" customFormat="1" ht="24" customHeight="1" x14ac:dyDescent="0.2">
      <c r="A325" s="267" t="str">
        <f t="shared" si="91"/>
        <v/>
      </c>
      <c r="B325" s="268" t="str">
        <f t="shared" si="94"/>
        <v/>
      </c>
      <c r="C325" s="269"/>
      <c r="D325" s="270" t="str">
        <f t="shared" si="92"/>
        <v/>
      </c>
      <c r="E325" s="271"/>
      <c r="F325" s="272">
        <f t="shared" si="93"/>
        <v>0</v>
      </c>
      <c r="G325" s="275">
        <f t="shared" si="95"/>
        <v>0</v>
      </c>
    </row>
    <row r="326" spans="1:7" s="276" customFormat="1" ht="24" customHeight="1" x14ac:dyDescent="0.2">
      <c r="A326" s="267" t="str">
        <f t="shared" si="91"/>
        <v/>
      </c>
      <c r="B326" s="268" t="str">
        <f t="shared" si="94"/>
        <v/>
      </c>
      <c r="C326" s="269"/>
      <c r="D326" s="270" t="str">
        <f t="shared" si="92"/>
        <v/>
      </c>
      <c r="E326" s="271"/>
      <c r="F326" s="273">
        <f t="shared" si="93"/>
        <v>0</v>
      </c>
      <c r="G326" s="275">
        <f t="shared" si="95"/>
        <v>0</v>
      </c>
    </row>
    <row r="327" spans="1:7" ht="24" customHeight="1" x14ac:dyDescent="0.2">
      <c r="A327" s="125"/>
      <c r="B327" s="99"/>
      <c r="C327" s="99"/>
      <c r="D327" s="110"/>
      <c r="E327" s="111"/>
      <c r="F327" s="188" t="s">
        <v>33</v>
      </c>
      <c r="G327" s="126">
        <f>SUBTOTAL(9,G313:G326)</f>
        <v>0</v>
      </c>
    </row>
    <row r="328" spans="1:7" ht="24" customHeight="1" x14ac:dyDescent="0.2">
      <c r="A328" s="125"/>
      <c r="B328" s="99"/>
      <c r="C328" s="127" t="s">
        <v>722</v>
      </c>
      <c r="D328" s="110"/>
      <c r="E328" s="111"/>
      <c r="F328" s="112"/>
      <c r="G328" s="128"/>
    </row>
    <row r="329" spans="1:7" s="276" customFormat="1" ht="24" customHeight="1" x14ac:dyDescent="0.2">
      <c r="A329" s="267" t="str">
        <f t="shared" ref="A329:A336" si="96">IFERROR(VLOOKUP(C329,Tabla_Insumos,4,FALSE),"")</f>
        <v/>
      </c>
      <c r="B329" s="268" t="str">
        <f t="shared" ref="B329:B336" si="97">IFERROR(VLOOKUP(C329,Tabla_Insumos,5,FALSE),"")</f>
        <v/>
      </c>
      <c r="C329" s="269"/>
      <c r="D329" s="270" t="str">
        <f t="shared" ref="D329:D336" si="98">IFERROR(VLOOKUP(C329,Tabla_Insumos,2,FALSE),"")</f>
        <v/>
      </c>
      <c r="E329" s="271"/>
      <c r="F329" s="274">
        <f t="shared" ref="F329:F336" si="99">IFERROR(VLOOKUP(C329,Tabla_Insumos,3,FALSE),0)</f>
        <v>0</v>
      </c>
      <c r="G329" s="275">
        <f>ROUND(E329*F329,2)</f>
        <v>0</v>
      </c>
    </row>
    <row r="330" spans="1:7" s="276" customFormat="1" ht="24" customHeight="1" x14ac:dyDescent="0.2">
      <c r="A330" s="267" t="str">
        <f t="shared" si="96"/>
        <v/>
      </c>
      <c r="B330" s="268" t="str">
        <f t="shared" si="97"/>
        <v/>
      </c>
      <c r="C330" s="269"/>
      <c r="D330" s="270" t="str">
        <f t="shared" si="98"/>
        <v/>
      </c>
      <c r="E330" s="271"/>
      <c r="F330" s="274">
        <f t="shared" si="99"/>
        <v>0</v>
      </c>
      <c r="G330" s="275">
        <f>ROUND(E330*F330,2)</f>
        <v>0</v>
      </c>
    </row>
    <row r="331" spans="1:7" s="276" customFormat="1" ht="24" customHeight="1" x14ac:dyDescent="0.2">
      <c r="A331" s="267" t="str">
        <f t="shared" si="96"/>
        <v/>
      </c>
      <c r="B331" s="268" t="str">
        <f t="shared" si="97"/>
        <v/>
      </c>
      <c r="C331" s="269"/>
      <c r="D331" s="270" t="str">
        <f t="shared" si="98"/>
        <v/>
      </c>
      <c r="E331" s="271"/>
      <c r="F331" s="274">
        <f t="shared" si="99"/>
        <v>0</v>
      </c>
      <c r="G331" s="275">
        <f t="shared" ref="G331:G336" si="100">ROUND(E331*F331,2)</f>
        <v>0</v>
      </c>
    </row>
    <row r="332" spans="1:7" s="276" customFormat="1" ht="24" customHeight="1" x14ac:dyDescent="0.2">
      <c r="A332" s="267" t="str">
        <f t="shared" si="96"/>
        <v/>
      </c>
      <c r="B332" s="268" t="str">
        <f t="shared" si="97"/>
        <v/>
      </c>
      <c r="C332" s="269"/>
      <c r="D332" s="270" t="str">
        <f t="shared" si="98"/>
        <v/>
      </c>
      <c r="E332" s="271"/>
      <c r="F332" s="274">
        <f t="shared" si="99"/>
        <v>0</v>
      </c>
      <c r="G332" s="275">
        <f t="shared" si="100"/>
        <v>0</v>
      </c>
    </row>
    <row r="333" spans="1:7" s="276" customFormat="1" ht="24" customHeight="1" x14ac:dyDescent="0.2">
      <c r="A333" s="267" t="str">
        <f t="shared" si="96"/>
        <v/>
      </c>
      <c r="B333" s="268" t="str">
        <f t="shared" si="97"/>
        <v/>
      </c>
      <c r="C333" s="269"/>
      <c r="D333" s="270" t="str">
        <f t="shared" si="98"/>
        <v/>
      </c>
      <c r="E333" s="271"/>
      <c r="F333" s="272">
        <f t="shared" si="99"/>
        <v>0</v>
      </c>
      <c r="G333" s="275">
        <f t="shared" si="100"/>
        <v>0</v>
      </c>
    </row>
    <row r="334" spans="1:7" s="276" customFormat="1" ht="24" customHeight="1" x14ac:dyDescent="0.2">
      <c r="A334" s="267" t="str">
        <f t="shared" si="96"/>
        <v/>
      </c>
      <c r="B334" s="268" t="str">
        <f t="shared" si="97"/>
        <v/>
      </c>
      <c r="C334" s="269"/>
      <c r="D334" s="270" t="str">
        <f t="shared" si="98"/>
        <v/>
      </c>
      <c r="E334" s="271"/>
      <c r="F334" s="272">
        <f t="shared" si="99"/>
        <v>0</v>
      </c>
      <c r="G334" s="275">
        <f t="shared" si="100"/>
        <v>0</v>
      </c>
    </row>
    <row r="335" spans="1:7" s="276" customFormat="1" ht="24" customHeight="1" x14ac:dyDescent="0.2">
      <c r="A335" s="267" t="str">
        <f t="shared" si="96"/>
        <v/>
      </c>
      <c r="B335" s="268" t="str">
        <f t="shared" si="97"/>
        <v/>
      </c>
      <c r="C335" s="269"/>
      <c r="D335" s="270" t="str">
        <f t="shared" si="98"/>
        <v/>
      </c>
      <c r="E335" s="271"/>
      <c r="F335" s="272">
        <f t="shared" si="99"/>
        <v>0</v>
      </c>
      <c r="G335" s="275">
        <f t="shared" si="100"/>
        <v>0</v>
      </c>
    </row>
    <row r="336" spans="1:7" s="276" customFormat="1" ht="24" customHeight="1" x14ac:dyDescent="0.2">
      <c r="A336" s="267" t="str">
        <f t="shared" si="96"/>
        <v/>
      </c>
      <c r="B336" s="268" t="str">
        <f t="shared" si="97"/>
        <v/>
      </c>
      <c r="C336" s="269"/>
      <c r="D336" s="270" t="str">
        <f t="shared" si="98"/>
        <v/>
      </c>
      <c r="E336" s="271"/>
      <c r="F336" s="272">
        <f t="shared" si="99"/>
        <v>0</v>
      </c>
      <c r="G336" s="275">
        <f t="shared" si="100"/>
        <v>0</v>
      </c>
    </row>
    <row r="337" spans="1:8" ht="24" customHeight="1" x14ac:dyDescent="0.2">
      <c r="A337" s="125"/>
      <c r="B337" s="99"/>
      <c r="C337" s="99"/>
      <c r="D337" s="110"/>
      <c r="E337" s="111"/>
      <c r="F337" s="188" t="s">
        <v>34</v>
      </c>
      <c r="G337" s="126">
        <f>SUBTOTAL(9,G329:G336)</f>
        <v>0</v>
      </c>
    </row>
    <row r="338" spans="1:8" ht="24" customHeight="1" x14ac:dyDescent="0.2">
      <c r="A338" s="125"/>
      <c r="B338" s="99"/>
      <c r="C338" s="127" t="s">
        <v>723</v>
      </c>
      <c r="D338" s="110"/>
      <c r="E338" s="111"/>
      <c r="F338" s="112"/>
      <c r="G338" s="128"/>
    </row>
    <row r="339" spans="1:8" s="276" customFormat="1" ht="24" customHeight="1" x14ac:dyDescent="0.2">
      <c r="A339" s="267" t="str">
        <f t="shared" ref="A339:A347" si="101">IFERROR(VLOOKUP(C339,Tabla_Insumos,4,FALSE),"")</f>
        <v/>
      </c>
      <c r="B339" s="268" t="str">
        <f t="shared" ref="B339:B347" si="102">IFERROR(VLOOKUP(C339,Tabla_Insumos,5,FALSE),"")</f>
        <v/>
      </c>
      <c r="C339" s="269"/>
      <c r="D339" s="270" t="str">
        <f t="shared" ref="D339:D347" si="103">IFERROR(VLOOKUP(C339,Tabla_Insumos,2,FALSE),"")</f>
        <v/>
      </c>
      <c r="E339" s="271"/>
      <c r="F339" s="272">
        <f t="shared" ref="F339:F347" si="104">IFERROR(VLOOKUP(C339,Tabla_Insumos,3,FALSE),0)</f>
        <v>0</v>
      </c>
      <c r="G339" s="275">
        <f t="shared" ref="G339:G347" si="105">ROUND(E339*F339,2)</f>
        <v>0</v>
      </c>
    </row>
    <row r="340" spans="1:8" s="276" customFormat="1" ht="24" customHeight="1" x14ac:dyDescent="0.2">
      <c r="A340" s="267" t="str">
        <f t="shared" si="101"/>
        <v/>
      </c>
      <c r="B340" s="268" t="str">
        <f t="shared" si="102"/>
        <v/>
      </c>
      <c r="C340" s="269"/>
      <c r="D340" s="270" t="str">
        <f t="shared" si="103"/>
        <v/>
      </c>
      <c r="E340" s="271"/>
      <c r="F340" s="272">
        <f t="shared" si="104"/>
        <v>0</v>
      </c>
      <c r="G340" s="275">
        <f t="shared" si="105"/>
        <v>0</v>
      </c>
    </row>
    <row r="341" spans="1:8" s="276" customFormat="1" ht="24" customHeight="1" x14ac:dyDescent="0.2">
      <c r="A341" s="267" t="str">
        <f t="shared" si="101"/>
        <v/>
      </c>
      <c r="B341" s="268" t="str">
        <f t="shared" si="102"/>
        <v/>
      </c>
      <c r="C341" s="269"/>
      <c r="D341" s="270" t="str">
        <f t="shared" si="103"/>
        <v/>
      </c>
      <c r="E341" s="271"/>
      <c r="F341" s="272">
        <f t="shared" si="104"/>
        <v>0</v>
      </c>
      <c r="G341" s="275">
        <f t="shared" si="105"/>
        <v>0</v>
      </c>
    </row>
    <row r="342" spans="1:8" s="276" customFormat="1" ht="24" customHeight="1" x14ac:dyDescent="0.2">
      <c r="A342" s="267" t="str">
        <f t="shared" si="101"/>
        <v/>
      </c>
      <c r="B342" s="268" t="str">
        <f t="shared" si="102"/>
        <v/>
      </c>
      <c r="C342" s="269"/>
      <c r="D342" s="270" t="str">
        <f t="shared" si="103"/>
        <v/>
      </c>
      <c r="E342" s="271"/>
      <c r="F342" s="272">
        <f t="shared" si="104"/>
        <v>0</v>
      </c>
      <c r="G342" s="275">
        <f t="shared" si="105"/>
        <v>0</v>
      </c>
    </row>
    <row r="343" spans="1:8" s="276" customFormat="1" ht="24" customHeight="1" x14ac:dyDescent="0.2">
      <c r="A343" s="267" t="str">
        <f t="shared" si="101"/>
        <v/>
      </c>
      <c r="B343" s="268" t="str">
        <f t="shared" si="102"/>
        <v/>
      </c>
      <c r="C343" s="269"/>
      <c r="D343" s="270" t="str">
        <f t="shared" si="103"/>
        <v/>
      </c>
      <c r="E343" s="271"/>
      <c r="F343" s="272">
        <f t="shared" si="104"/>
        <v>0</v>
      </c>
      <c r="G343" s="275">
        <f t="shared" si="105"/>
        <v>0</v>
      </c>
    </row>
    <row r="344" spans="1:8" s="276" customFormat="1" ht="24" customHeight="1" x14ac:dyDescent="0.2">
      <c r="A344" s="267" t="str">
        <f t="shared" si="101"/>
        <v/>
      </c>
      <c r="B344" s="268" t="str">
        <f t="shared" si="102"/>
        <v/>
      </c>
      <c r="C344" s="269"/>
      <c r="D344" s="270" t="str">
        <f t="shared" si="103"/>
        <v/>
      </c>
      <c r="E344" s="271"/>
      <c r="F344" s="272">
        <f t="shared" si="104"/>
        <v>0</v>
      </c>
      <c r="G344" s="275">
        <f t="shared" si="105"/>
        <v>0</v>
      </c>
    </row>
    <row r="345" spans="1:8" s="276" customFormat="1" ht="24" customHeight="1" x14ac:dyDescent="0.2">
      <c r="A345" s="267" t="str">
        <f t="shared" si="101"/>
        <v/>
      </c>
      <c r="B345" s="268" t="str">
        <f t="shared" si="102"/>
        <v/>
      </c>
      <c r="C345" s="269"/>
      <c r="D345" s="270" t="str">
        <f t="shared" si="103"/>
        <v/>
      </c>
      <c r="E345" s="271"/>
      <c r="F345" s="272">
        <f t="shared" si="104"/>
        <v>0</v>
      </c>
      <c r="G345" s="275">
        <f t="shared" si="105"/>
        <v>0</v>
      </c>
    </row>
    <row r="346" spans="1:8" s="276" customFormat="1" ht="24" customHeight="1" x14ac:dyDescent="0.2">
      <c r="A346" s="267" t="str">
        <f t="shared" si="101"/>
        <v/>
      </c>
      <c r="B346" s="268" t="str">
        <f t="shared" si="102"/>
        <v/>
      </c>
      <c r="C346" s="269"/>
      <c r="D346" s="270" t="str">
        <f t="shared" si="103"/>
        <v/>
      </c>
      <c r="E346" s="271"/>
      <c r="F346" s="272">
        <f t="shared" si="104"/>
        <v>0</v>
      </c>
      <c r="G346" s="275">
        <f t="shared" si="105"/>
        <v>0</v>
      </c>
    </row>
    <row r="347" spans="1:8" s="276" customFormat="1" ht="24" customHeight="1" x14ac:dyDescent="0.2">
      <c r="A347" s="267" t="str">
        <f t="shared" si="101"/>
        <v/>
      </c>
      <c r="B347" s="268" t="str">
        <f t="shared" si="102"/>
        <v/>
      </c>
      <c r="C347" s="269"/>
      <c r="D347" s="270" t="str">
        <f t="shared" si="103"/>
        <v/>
      </c>
      <c r="E347" s="271"/>
      <c r="F347" s="272">
        <f t="shared" si="104"/>
        <v>0</v>
      </c>
      <c r="G347" s="275">
        <f t="shared" si="105"/>
        <v>0</v>
      </c>
    </row>
    <row r="348" spans="1:8" ht="24" customHeight="1" x14ac:dyDescent="0.2">
      <c r="A348" s="129"/>
      <c r="B348" s="110"/>
      <c r="C348" s="99"/>
      <c r="D348" s="110"/>
      <c r="E348" s="111"/>
      <c r="F348" s="188" t="s">
        <v>35</v>
      </c>
      <c r="G348" s="126">
        <f>SUBTOTAL(9,G339:G347)</f>
        <v>0</v>
      </c>
    </row>
    <row r="349" spans="1:8" ht="24" customHeight="1" thickBot="1" x14ac:dyDescent="0.25">
      <c r="A349" s="130"/>
      <c r="B349" s="131"/>
      <c r="C349" s="132"/>
      <c r="D349" s="131"/>
      <c r="E349" s="133"/>
      <c r="F349" s="134"/>
      <c r="G349" s="135"/>
    </row>
    <row r="350" spans="1:8" ht="24" customHeight="1" thickBot="1" x14ac:dyDescent="0.25">
      <c r="A350" s="136" t="str">
        <f>B308</f>
        <v>3.1.3</v>
      </c>
      <c r="B350" s="137" t="str">
        <f>C308</f>
        <v>Hormigones para plateas, zapatas, bases y vigas de fundación</v>
      </c>
      <c r="C350" s="138"/>
      <c r="D350" s="138" t="s">
        <v>36</v>
      </c>
      <c r="E350" s="139"/>
      <c r="F350" s="140" t="s">
        <v>37</v>
      </c>
      <c r="G350" s="141">
        <f>SUBTOTAL(9,G313:G349)</f>
        <v>0</v>
      </c>
    </row>
    <row r="351" spans="1:8" ht="24" customHeight="1" thickTop="1" thickBot="1" x14ac:dyDescent="0.25"/>
    <row r="352" spans="1:8" ht="24" customHeight="1" thickTop="1" x14ac:dyDescent="0.2">
      <c r="A352" s="173" t="s">
        <v>39</v>
      </c>
      <c r="B352" s="174"/>
      <c r="C352" s="174"/>
      <c r="D352" s="174"/>
      <c r="E352" s="174"/>
      <c r="F352" s="174"/>
      <c r="G352" s="175"/>
      <c r="H352" s="100">
        <f>COUNTIF($A$2:A358,"ANALISIS DE PRECIOS")</f>
        <v>8</v>
      </c>
    </row>
    <row r="353" spans="1:141" ht="24" customHeight="1" x14ac:dyDescent="0.2">
      <c r="A353" s="101" t="s">
        <v>719</v>
      </c>
      <c r="B353" s="102" t="str">
        <f>Comitente</f>
        <v>DIRECCIÓN DE INFRAESTRUCTURA ESCOLAR</v>
      </c>
      <c r="C353" s="96"/>
      <c r="D353" s="103"/>
      <c r="E353" s="103"/>
      <c r="F353" s="104"/>
      <c r="G353" s="105"/>
    </row>
    <row r="354" spans="1:141" ht="24" customHeight="1" x14ac:dyDescent="0.2">
      <c r="A354" s="101" t="s">
        <v>720</v>
      </c>
      <c r="B354" s="102">
        <f>Contratista</f>
        <v>0</v>
      </c>
      <c r="C354" s="97"/>
      <c r="D354" s="97"/>
      <c r="E354" s="97"/>
      <c r="F354" s="106"/>
      <c r="G354" s="107"/>
    </row>
    <row r="355" spans="1:141" ht="24" customHeight="1" x14ac:dyDescent="0.2">
      <c r="A355" s="101" t="s">
        <v>26</v>
      </c>
      <c r="B355" s="102" t="str">
        <f>Obra</f>
        <v>ESCUELA BATALLA DE TUCUMAN</v>
      </c>
      <c r="C355" s="97"/>
      <c r="D355" s="97"/>
      <c r="E355" s="97"/>
      <c r="F355" s="106" t="s">
        <v>40</v>
      </c>
      <c r="G355" s="108">
        <f>Fecha_Base</f>
        <v>0</v>
      </c>
    </row>
    <row r="356" spans="1:141" ht="24" customHeight="1" x14ac:dyDescent="0.2">
      <c r="A356" s="109" t="s">
        <v>718</v>
      </c>
      <c r="B356" s="98" t="str">
        <f>Ubicación</f>
        <v>Calle Mendoza y Calle Nº17 - Pocito</v>
      </c>
      <c r="C356" s="98"/>
      <c r="D356" s="110"/>
      <c r="E356" s="111"/>
      <c r="F356" s="112"/>
      <c r="G356" s="113"/>
    </row>
    <row r="357" spans="1:141" ht="24" customHeight="1" x14ac:dyDescent="0.2">
      <c r="A357" s="109" t="s">
        <v>41</v>
      </c>
      <c r="B357" s="114" t="str">
        <f>IFERROR(VALUE(LEFT(B358,FIND("-",B358)-1)),"")</f>
        <v/>
      </c>
      <c r="C357" s="99" t="str">
        <f>IFERROR(VLOOKUP(B357,Tabla_CyP,2,FALSE),"")</f>
        <v/>
      </c>
      <c r="E357" s="111"/>
      <c r="F357" s="112"/>
      <c r="G357" s="113"/>
    </row>
    <row r="358" spans="1:141" ht="24" customHeight="1" x14ac:dyDescent="0.2">
      <c r="A358" s="109" t="s">
        <v>27</v>
      </c>
      <c r="B358" s="115" t="str">
        <f>IFERROR(VLOOKUP(COUNTIF($A$2:A358,"ANALISIS DE PRECIOS"),Tabla_NumeroItem,4,FALSE),"")</f>
        <v>3.1.4</v>
      </c>
      <c r="C358" s="99" t="str">
        <f>IFERROR(VLOOKUP(B358,Tabla_CyP,2,FALSE),"")</f>
        <v>Hormigones para vigas de arriostramiento</v>
      </c>
      <c r="D358" s="110"/>
      <c r="E358" s="111"/>
      <c r="F358" s="106" t="s">
        <v>28</v>
      </c>
      <c r="G358" s="116" t="str">
        <f>IFERROR(VLOOKUP(B358,Tabla_CyP,4,FALSE),"")</f>
        <v>m3</v>
      </c>
    </row>
    <row r="359" spans="1:141" ht="24" customHeight="1" x14ac:dyDescent="0.2">
      <c r="A359" s="109"/>
      <c r="B359" s="98"/>
      <c r="C359" s="99"/>
      <c r="D359" s="110"/>
      <c r="E359" s="111"/>
      <c r="F359" s="112"/>
      <c r="G359" s="113"/>
    </row>
    <row r="360" spans="1:141" ht="24" customHeight="1" x14ac:dyDescent="0.2">
      <c r="A360" s="381" t="s">
        <v>584</v>
      </c>
      <c r="B360" s="382"/>
      <c r="C360" s="383" t="s">
        <v>0</v>
      </c>
      <c r="D360" s="383" t="s">
        <v>29</v>
      </c>
      <c r="E360" s="385" t="s">
        <v>30</v>
      </c>
      <c r="F360" s="387" t="s">
        <v>31</v>
      </c>
      <c r="G360" s="389" t="s">
        <v>32</v>
      </c>
    </row>
    <row r="361" spans="1:141" s="119" customFormat="1" ht="24" customHeight="1" x14ac:dyDescent="0.2">
      <c r="A361" s="117" t="s">
        <v>585</v>
      </c>
      <c r="B361" s="118" t="s">
        <v>586</v>
      </c>
      <c r="C361" s="384"/>
      <c r="D361" s="384"/>
      <c r="E361" s="386"/>
      <c r="F361" s="388"/>
      <c r="G361" s="390"/>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77"/>
      <c r="AE361" s="277"/>
      <c r="AF361" s="277"/>
      <c r="AG361" s="277"/>
      <c r="AH361" s="277"/>
      <c r="AI361" s="277"/>
      <c r="AJ361" s="277"/>
      <c r="AK361" s="277"/>
      <c r="AL361" s="277"/>
      <c r="AM361" s="277"/>
      <c r="AN361" s="277"/>
      <c r="AO361" s="277"/>
      <c r="AP361" s="277"/>
      <c r="AQ361" s="277"/>
      <c r="AR361" s="277"/>
      <c r="AS361" s="277"/>
      <c r="AT361" s="277"/>
      <c r="AU361" s="277"/>
      <c r="AV361" s="277"/>
      <c r="AW361" s="277"/>
      <c r="AX361" s="277"/>
      <c r="AY361" s="277"/>
      <c r="AZ361" s="277"/>
      <c r="BA361" s="277"/>
      <c r="BB361" s="277"/>
      <c r="BC361" s="277"/>
      <c r="BD361" s="277"/>
      <c r="BE361" s="277"/>
      <c r="BF361" s="277"/>
      <c r="BG361" s="277"/>
      <c r="BH361" s="277"/>
      <c r="BI361" s="277"/>
      <c r="BJ361" s="277"/>
      <c r="BK361" s="277"/>
      <c r="BL361" s="277"/>
      <c r="BM361" s="277"/>
      <c r="BN361" s="277"/>
      <c r="BO361" s="277"/>
      <c r="BP361" s="277"/>
      <c r="BQ361" s="277"/>
      <c r="BR361" s="277"/>
      <c r="BS361" s="277"/>
      <c r="BT361" s="277"/>
      <c r="BU361" s="277"/>
      <c r="BV361" s="277"/>
      <c r="BW361" s="277"/>
      <c r="BX361" s="277"/>
      <c r="BY361" s="277"/>
      <c r="BZ361" s="277"/>
      <c r="CA361" s="277"/>
      <c r="CB361" s="277"/>
      <c r="CC361" s="277"/>
      <c r="CD361" s="277"/>
      <c r="CE361" s="277"/>
      <c r="CF361" s="277"/>
      <c r="CG361" s="277"/>
      <c r="CH361" s="277"/>
      <c r="CI361" s="277"/>
      <c r="CJ361" s="277"/>
      <c r="CK361" s="277"/>
      <c r="CL361" s="277"/>
      <c r="CM361" s="277"/>
      <c r="CN361" s="277"/>
      <c r="CO361" s="277"/>
      <c r="CP361" s="277"/>
      <c r="CQ361" s="277"/>
      <c r="CR361" s="277"/>
      <c r="CS361" s="277"/>
      <c r="CT361" s="277"/>
      <c r="CU361" s="277"/>
      <c r="CV361" s="277"/>
      <c r="CW361" s="277"/>
      <c r="CX361" s="277"/>
      <c r="CY361" s="277"/>
      <c r="CZ361" s="277"/>
      <c r="DA361" s="277"/>
      <c r="DB361" s="277"/>
      <c r="DC361" s="277"/>
      <c r="DD361" s="277"/>
      <c r="DE361" s="277"/>
      <c r="DF361" s="277"/>
      <c r="DG361" s="277"/>
      <c r="DH361" s="277"/>
      <c r="DI361" s="277"/>
      <c r="DJ361" s="277"/>
      <c r="DK361" s="277"/>
      <c r="DL361" s="277"/>
      <c r="DM361" s="277"/>
      <c r="DN361" s="277"/>
      <c r="DO361" s="277"/>
      <c r="DP361" s="277"/>
      <c r="DQ361" s="277"/>
      <c r="DR361" s="277"/>
      <c r="DS361" s="277"/>
      <c r="DT361" s="277"/>
      <c r="DU361" s="277"/>
      <c r="DV361" s="277"/>
      <c r="DW361" s="277"/>
      <c r="DX361" s="277"/>
      <c r="DY361" s="277"/>
      <c r="DZ361" s="277"/>
      <c r="EA361" s="277"/>
      <c r="EB361" s="277"/>
      <c r="EC361" s="277"/>
      <c r="ED361" s="277"/>
      <c r="EE361" s="277"/>
      <c r="EF361" s="277"/>
      <c r="EG361" s="277"/>
      <c r="EH361" s="277"/>
      <c r="EI361" s="277"/>
      <c r="EJ361" s="277"/>
      <c r="EK361" s="277"/>
    </row>
    <row r="362" spans="1:141" ht="24" customHeight="1" x14ac:dyDescent="0.2">
      <c r="A362" s="187"/>
      <c r="B362" s="120"/>
      <c r="C362" s="185" t="s">
        <v>721</v>
      </c>
      <c r="D362" s="121"/>
      <c r="E362" s="122"/>
      <c r="F362" s="123"/>
      <c r="G362" s="124"/>
    </row>
    <row r="363" spans="1:141" s="276" customFormat="1" ht="24" customHeight="1" x14ac:dyDescent="0.2">
      <c r="A363" s="267" t="str">
        <f t="shared" ref="A363:A376" si="106">IFERROR(VLOOKUP(C363,Tabla_Insumos,4,FALSE),"")</f>
        <v/>
      </c>
      <c r="B363" s="268" t="str">
        <f>IFERROR(VLOOKUP(C363,Tabla_Insumos,5,FALSE),"")</f>
        <v/>
      </c>
      <c r="C363" s="269"/>
      <c r="D363" s="270" t="str">
        <f t="shared" ref="D363:D376" si="107">IFERROR(VLOOKUP(C363,Tabla_Insumos,2,FALSE),"")</f>
        <v/>
      </c>
      <c r="E363" s="271"/>
      <c r="F363" s="272">
        <f t="shared" ref="F363:F376" si="108">IFERROR(VLOOKUP(C363,Tabla_Insumos,3,FALSE),0)</f>
        <v>0</v>
      </c>
      <c r="G363" s="275">
        <f>ROUND(E363*F363,2)</f>
        <v>0</v>
      </c>
    </row>
    <row r="364" spans="1:141" s="276" customFormat="1" ht="24" customHeight="1" x14ac:dyDescent="0.2">
      <c r="A364" s="267" t="str">
        <f t="shared" si="106"/>
        <v/>
      </c>
      <c r="B364" s="268" t="str">
        <f t="shared" ref="B364:B376" si="109">IFERROR(VLOOKUP(C364,Tabla_Insumos,5,FALSE),"")</f>
        <v/>
      </c>
      <c r="C364" s="269"/>
      <c r="D364" s="270" t="str">
        <f t="shared" si="107"/>
        <v/>
      </c>
      <c r="E364" s="271"/>
      <c r="F364" s="272">
        <f t="shared" si="108"/>
        <v>0</v>
      </c>
      <c r="G364" s="275">
        <f t="shared" ref="G364:G376" si="110">ROUND(E364*F364,2)</f>
        <v>0</v>
      </c>
    </row>
    <row r="365" spans="1:141" s="276" customFormat="1" ht="24" customHeight="1" x14ac:dyDescent="0.2">
      <c r="A365" s="267" t="str">
        <f t="shared" si="106"/>
        <v/>
      </c>
      <c r="B365" s="268" t="str">
        <f t="shared" si="109"/>
        <v/>
      </c>
      <c r="C365" s="269"/>
      <c r="D365" s="270" t="str">
        <f t="shared" si="107"/>
        <v/>
      </c>
      <c r="E365" s="271"/>
      <c r="F365" s="272">
        <f t="shared" si="108"/>
        <v>0</v>
      </c>
      <c r="G365" s="275">
        <f t="shared" si="110"/>
        <v>0</v>
      </c>
    </row>
    <row r="366" spans="1:141" s="276" customFormat="1" ht="24" customHeight="1" x14ac:dyDescent="0.2">
      <c r="A366" s="267" t="str">
        <f t="shared" si="106"/>
        <v/>
      </c>
      <c r="B366" s="268" t="str">
        <f t="shared" si="109"/>
        <v/>
      </c>
      <c r="C366" s="269"/>
      <c r="D366" s="270" t="str">
        <f t="shared" si="107"/>
        <v/>
      </c>
      <c r="E366" s="271"/>
      <c r="F366" s="272">
        <f t="shared" si="108"/>
        <v>0</v>
      </c>
      <c r="G366" s="275">
        <f t="shared" si="110"/>
        <v>0</v>
      </c>
    </row>
    <row r="367" spans="1:141" s="276" customFormat="1" ht="24" customHeight="1" x14ac:dyDescent="0.2">
      <c r="A367" s="267" t="str">
        <f t="shared" si="106"/>
        <v/>
      </c>
      <c r="B367" s="268" t="str">
        <f t="shared" si="109"/>
        <v/>
      </c>
      <c r="C367" s="269"/>
      <c r="D367" s="270" t="str">
        <f t="shared" si="107"/>
        <v/>
      </c>
      <c r="E367" s="271"/>
      <c r="F367" s="272">
        <f t="shared" si="108"/>
        <v>0</v>
      </c>
      <c r="G367" s="275">
        <f t="shared" si="110"/>
        <v>0</v>
      </c>
    </row>
    <row r="368" spans="1:141" s="276" customFormat="1" ht="24" customHeight="1" x14ac:dyDescent="0.2">
      <c r="A368" s="267" t="str">
        <f t="shared" si="106"/>
        <v/>
      </c>
      <c r="B368" s="268" t="str">
        <f t="shared" si="109"/>
        <v/>
      </c>
      <c r="C368" s="269"/>
      <c r="D368" s="270" t="str">
        <f t="shared" si="107"/>
        <v/>
      </c>
      <c r="E368" s="271"/>
      <c r="F368" s="272">
        <f t="shared" si="108"/>
        <v>0</v>
      </c>
      <c r="G368" s="275">
        <f t="shared" si="110"/>
        <v>0</v>
      </c>
    </row>
    <row r="369" spans="1:7" s="276" customFormat="1" ht="24" customHeight="1" x14ac:dyDescent="0.2">
      <c r="A369" s="267" t="str">
        <f t="shared" si="106"/>
        <v/>
      </c>
      <c r="B369" s="268" t="str">
        <f t="shared" si="109"/>
        <v/>
      </c>
      <c r="C369" s="269"/>
      <c r="D369" s="270" t="str">
        <f t="shared" si="107"/>
        <v/>
      </c>
      <c r="E369" s="271"/>
      <c r="F369" s="272">
        <f t="shared" si="108"/>
        <v>0</v>
      </c>
      <c r="G369" s="275">
        <f t="shared" si="110"/>
        <v>0</v>
      </c>
    </row>
    <row r="370" spans="1:7" s="276" customFormat="1" ht="24" customHeight="1" x14ac:dyDescent="0.2">
      <c r="A370" s="267" t="str">
        <f t="shared" si="106"/>
        <v/>
      </c>
      <c r="B370" s="268" t="str">
        <f t="shared" si="109"/>
        <v/>
      </c>
      <c r="C370" s="269"/>
      <c r="D370" s="270" t="str">
        <f t="shared" si="107"/>
        <v/>
      </c>
      <c r="E370" s="271"/>
      <c r="F370" s="272">
        <f t="shared" si="108"/>
        <v>0</v>
      </c>
      <c r="G370" s="275">
        <f t="shared" si="110"/>
        <v>0</v>
      </c>
    </row>
    <row r="371" spans="1:7" s="276" customFormat="1" ht="24" customHeight="1" x14ac:dyDescent="0.2">
      <c r="A371" s="267" t="str">
        <f t="shared" si="106"/>
        <v/>
      </c>
      <c r="B371" s="268" t="str">
        <f t="shared" si="109"/>
        <v/>
      </c>
      <c r="C371" s="269"/>
      <c r="D371" s="270" t="str">
        <f t="shared" si="107"/>
        <v/>
      </c>
      <c r="E371" s="271"/>
      <c r="F371" s="272">
        <f t="shared" si="108"/>
        <v>0</v>
      </c>
      <c r="G371" s="275">
        <f t="shared" si="110"/>
        <v>0</v>
      </c>
    </row>
    <row r="372" spans="1:7" s="276" customFormat="1" ht="24" customHeight="1" x14ac:dyDescent="0.2">
      <c r="A372" s="267" t="str">
        <f t="shared" si="106"/>
        <v/>
      </c>
      <c r="B372" s="268" t="str">
        <f t="shared" si="109"/>
        <v/>
      </c>
      <c r="C372" s="269"/>
      <c r="D372" s="270" t="str">
        <f t="shared" si="107"/>
        <v/>
      </c>
      <c r="E372" s="271"/>
      <c r="F372" s="272">
        <f t="shared" si="108"/>
        <v>0</v>
      </c>
      <c r="G372" s="275">
        <f t="shared" si="110"/>
        <v>0</v>
      </c>
    </row>
    <row r="373" spans="1:7" s="276" customFormat="1" ht="24" customHeight="1" x14ac:dyDescent="0.2">
      <c r="A373" s="267" t="str">
        <f t="shared" si="106"/>
        <v/>
      </c>
      <c r="B373" s="268" t="str">
        <f t="shared" si="109"/>
        <v/>
      </c>
      <c r="C373" s="269"/>
      <c r="D373" s="270" t="str">
        <f t="shared" si="107"/>
        <v/>
      </c>
      <c r="E373" s="271"/>
      <c r="F373" s="272">
        <f t="shared" si="108"/>
        <v>0</v>
      </c>
      <c r="G373" s="275">
        <f t="shared" si="110"/>
        <v>0</v>
      </c>
    </row>
    <row r="374" spans="1:7" s="276" customFormat="1" ht="24" customHeight="1" x14ac:dyDescent="0.2">
      <c r="A374" s="267" t="str">
        <f t="shared" si="106"/>
        <v/>
      </c>
      <c r="B374" s="268" t="str">
        <f t="shared" si="109"/>
        <v/>
      </c>
      <c r="C374" s="269"/>
      <c r="D374" s="270" t="str">
        <f t="shared" si="107"/>
        <v/>
      </c>
      <c r="E374" s="271"/>
      <c r="F374" s="272">
        <f t="shared" si="108"/>
        <v>0</v>
      </c>
      <c r="G374" s="275">
        <f t="shared" si="110"/>
        <v>0</v>
      </c>
    </row>
    <row r="375" spans="1:7" s="276" customFormat="1" ht="24" customHeight="1" x14ac:dyDescent="0.2">
      <c r="A375" s="267" t="str">
        <f t="shared" si="106"/>
        <v/>
      </c>
      <c r="B375" s="268" t="str">
        <f t="shared" si="109"/>
        <v/>
      </c>
      <c r="C375" s="269"/>
      <c r="D375" s="270" t="str">
        <f t="shared" si="107"/>
        <v/>
      </c>
      <c r="E375" s="271"/>
      <c r="F375" s="272">
        <f t="shared" si="108"/>
        <v>0</v>
      </c>
      <c r="G375" s="275">
        <f t="shared" si="110"/>
        <v>0</v>
      </c>
    </row>
    <row r="376" spans="1:7" s="276" customFormat="1" ht="24" customHeight="1" x14ac:dyDescent="0.2">
      <c r="A376" s="267" t="str">
        <f t="shared" si="106"/>
        <v/>
      </c>
      <c r="B376" s="268" t="str">
        <f t="shared" si="109"/>
        <v/>
      </c>
      <c r="C376" s="269"/>
      <c r="D376" s="270" t="str">
        <f t="shared" si="107"/>
        <v/>
      </c>
      <c r="E376" s="271"/>
      <c r="F376" s="273">
        <f t="shared" si="108"/>
        <v>0</v>
      </c>
      <c r="G376" s="275">
        <f t="shared" si="110"/>
        <v>0</v>
      </c>
    </row>
    <row r="377" spans="1:7" ht="24" customHeight="1" x14ac:dyDescent="0.2">
      <c r="A377" s="125"/>
      <c r="B377" s="99"/>
      <c r="C377" s="99"/>
      <c r="D377" s="110"/>
      <c r="E377" s="111"/>
      <c r="F377" s="188" t="s">
        <v>33</v>
      </c>
      <c r="G377" s="126">
        <f>SUBTOTAL(9,G363:G376)</f>
        <v>0</v>
      </c>
    </row>
    <row r="378" spans="1:7" ht="24" customHeight="1" x14ac:dyDescent="0.2">
      <c r="A378" s="125"/>
      <c r="B378" s="99"/>
      <c r="C378" s="127" t="s">
        <v>722</v>
      </c>
      <c r="D378" s="110"/>
      <c r="E378" s="111"/>
      <c r="F378" s="112"/>
      <c r="G378" s="128"/>
    </row>
    <row r="379" spans="1:7" s="276" customFormat="1" ht="24" customHeight="1" x14ac:dyDescent="0.2">
      <c r="A379" s="267" t="str">
        <f t="shared" ref="A379:A386" si="111">IFERROR(VLOOKUP(C379,Tabla_Insumos,4,FALSE),"")</f>
        <v/>
      </c>
      <c r="B379" s="268" t="str">
        <f t="shared" ref="B379:B386" si="112">IFERROR(VLOOKUP(C379,Tabla_Insumos,5,FALSE),"")</f>
        <v/>
      </c>
      <c r="C379" s="269"/>
      <c r="D379" s="270" t="str">
        <f t="shared" ref="D379:D386" si="113">IFERROR(VLOOKUP(C379,Tabla_Insumos,2,FALSE),"")</f>
        <v/>
      </c>
      <c r="E379" s="271"/>
      <c r="F379" s="274">
        <f t="shared" ref="F379:F386" si="114">IFERROR(VLOOKUP(C379,Tabla_Insumos,3,FALSE),0)</f>
        <v>0</v>
      </c>
      <c r="G379" s="275">
        <f>ROUND(E379*F379,2)</f>
        <v>0</v>
      </c>
    </row>
    <row r="380" spans="1:7" s="276" customFormat="1" ht="24" customHeight="1" x14ac:dyDescent="0.2">
      <c r="A380" s="267" t="str">
        <f t="shared" si="111"/>
        <v/>
      </c>
      <c r="B380" s="268" t="str">
        <f t="shared" si="112"/>
        <v/>
      </c>
      <c r="C380" s="269"/>
      <c r="D380" s="270" t="str">
        <f t="shared" si="113"/>
        <v/>
      </c>
      <c r="E380" s="271"/>
      <c r="F380" s="274">
        <f t="shared" si="114"/>
        <v>0</v>
      </c>
      <c r="G380" s="275">
        <f>ROUND(E380*F380,2)</f>
        <v>0</v>
      </c>
    </row>
    <row r="381" spans="1:7" s="276" customFormat="1" ht="24" customHeight="1" x14ac:dyDescent="0.2">
      <c r="A381" s="267" t="str">
        <f t="shared" si="111"/>
        <v/>
      </c>
      <c r="B381" s="268" t="str">
        <f t="shared" si="112"/>
        <v/>
      </c>
      <c r="C381" s="269"/>
      <c r="D381" s="270" t="str">
        <f t="shared" si="113"/>
        <v/>
      </c>
      <c r="E381" s="271"/>
      <c r="F381" s="274">
        <f t="shared" si="114"/>
        <v>0</v>
      </c>
      <c r="G381" s="275">
        <f t="shared" ref="G381:G386" si="115">ROUND(E381*F381,2)</f>
        <v>0</v>
      </c>
    </row>
    <row r="382" spans="1:7" s="276" customFormat="1" ht="24" customHeight="1" x14ac:dyDescent="0.2">
      <c r="A382" s="267" t="str">
        <f t="shared" si="111"/>
        <v/>
      </c>
      <c r="B382" s="268" t="str">
        <f t="shared" si="112"/>
        <v/>
      </c>
      <c r="C382" s="269"/>
      <c r="D382" s="270" t="str">
        <f t="shared" si="113"/>
        <v/>
      </c>
      <c r="E382" s="271"/>
      <c r="F382" s="274">
        <f t="shared" si="114"/>
        <v>0</v>
      </c>
      <c r="G382" s="275">
        <f t="shared" si="115"/>
        <v>0</v>
      </c>
    </row>
    <row r="383" spans="1:7" s="276" customFormat="1" ht="24" customHeight="1" x14ac:dyDescent="0.2">
      <c r="A383" s="267" t="str">
        <f t="shared" si="111"/>
        <v/>
      </c>
      <c r="B383" s="268" t="str">
        <f t="shared" si="112"/>
        <v/>
      </c>
      <c r="C383" s="269"/>
      <c r="D383" s="270" t="str">
        <f t="shared" si="113"/>
        <v/>
      </c>
      <c r="E383" s="271"/>
      <c r="F383" s="272">
        <f t="shared" si="114"/>
        <v>0</v>
      </c>
      <c r="G383" s="275">
        <f t="shared" si="115"/>
        <v>0</v>
      </c>
    </row>
    <row r="384" spans="1:7" s="276" customFormat="1" ht="24" customHeight="1" x14ac:dyDescent="0.2">
      <c r="A384" s="267" t="str">
        <f t="shared" si="111"/>
        <v/>
      </c>
      <c r="B384" s="268" t="str">
        <f t="shared" si="112"/>
        <v/>
      </c>
      <c r="C384" s="269"/>
      <c r="D384" s="270" t="str">
        <f t="shared" si="113"/>
        <v/>
      </c>
      <c r="E384" s="271"/>
      <c r="F384" s="272">
        <f t="shared" si="114"/>
        <v>0</v>
      </c>
      <c r="G384" s="275">
        <f t="shared" si="115"/>
        <v>0</v>
      </c>
    </row>
    <row r="385" spans="1:7" s="276" customFormat="1" ht="24" customHeight="1" x14ac:dyDescent="0.2">
      <c r="A385" s="267" t="str">
        <f t="shared" si="111"/>
        <v/>
      </c>
      <c r="B385" s="268" t="str">
        <f t="shared" si="112"/>
        <v/>
      </c>
      <c r="C385" s="269"/>
      <c r="D385" s="270" t="str">
        <f t="shared" si="113"/>
        <v/>
      </c>
      <c r="E385" s="271"/>
      <c r="F385" s="272">
        <f t="shared" si="114"/>
        <v>0</v>
      </c>
      <c r="G385" s="275">
        <f t="shared" si="115"/>
        <v>0</v>
      </c>
    </row>
    <row r="386" spans="1:7" s="276" customFormat="1" ht="24" customHeight="1" x14ac:dyDescent="0.2">
      <c r="A386" s="267" t="str">
        <f t="shared" si="111"/>
        <v/>
      </c>
      <c r="B386" s="268" t="str">
        <f t="shared" si="112"/>
        <v/>
      </c>
      <c r="C386" s="269"/>
      <c r="D386" s="270" t="str">
        <f t="shared" si="113"/>
        <v/>
      </c>
      <c r="E386" s="271"/>
      <c r="F386" s="272">
        <f t="shared" si="114"/>
        <v>0</v>
      </c>
      <c r="G386" s="275">
        <f t="shared" si="115"/>
        <v>0</v>
      </c>
    </row>
    <row r="387" spans="1:7" ht="24" customHeight="1" x14ac:dyDescent="0.2">
      <c r="A387" s="125"/>
      <c r="B387" s="99"/>
      <c r="C387" s="99"/>
      <c r="D387" s="110"/>
      <c r="E387" s="111"/>
      <c r="F387" s="188" t="s">
        <v>34</v>
      </c>
      <c r="G387" s="126">
        <f>SUBTOTAL(9,G379:G386)</f>
        <v>0</v>
      </c>
    </row>
    <row r="388" spans="1:7" ht="24" customHeight="1" x14ac:dyDescent="0.2">
      <c r="A388" s="125"/>
      <c r="B388" s="99"/>
      <c r="C388" s="127" t="s">
        <v>723</v>
      </c>
      <c r="D388" s="110"/>
      <c r="E388" s="111"/>
      <c r="F388" s="112"/>
      <c r="G388" s="128"/>
    </row>
    <row r="389" spans="1:7" s="276" customFormat="1" ht="24" customHeight="1" x14ac:dyDescent="0.2">
      <c r="A389" s="267" t="str">
        <f t="shared" ref="A389:A397" si="116">IFERROR(VLOOKUP(C389,Tabla_Insumos,4,FALSE),"")</f>
        <v/>
      </c>
      <c r="B389" s="268" t="str">
        <f t="shared" ref="B389:B397" si="117">IFERROR(VLOOKUP(C389,Tabla_Insumos,5,FALSE),"")</f>
        <v/>
      </c>
      <c r="C389" s="269"/>
      <c r="D389" s="270" t="str">
        <f t="shared" ref="D389:D397" si="118">IFERROR(VLOOKUP(C389,Tabla_Insumos,2,FALSE),"")</f>
        <v/>
      </c>
      <c r="E389" s="271"/>
      <c r="F389" s="272">
        <f t="shared" ref="F389:F397" si="119">IFERROR(VLOOKUP(C389,Tabla_Insumos,3,FALSE),0)</f>
        <v>0</v>
      </c>
      <c r="G389" s="275">
        <f t="shared" ref="G389:G397" si="120">ROUND(E389*F389,2)</f>
        <v>0</v>
      </c>
    </row>
    <row r="390" spans="1:7" s="276" customFormat="1" ht="24" customHeight="1" x14ac:dyDescent="0.2">
      <c r="A390" s="267" t="str">
        <f t="shared" si="116"/>
        <v/>
      </c>
      <c r="B390" s="268" t="str">
        <f t="shared" si="117"/>
        <v/>
      </c>
      <c r="C390" s="269"/>
      <c r="D390" s="270" t="str">
        <f t="shared" si="118"/>
        <v/>
      </c>
      <c r="E390" s="271"/>
      <c r="F390" s="272">
        <f t="shared" si="119"/>
        <v>0</v>
      </c>
      <c r="G390" s="275">
        <f t="shared" si="120"/>
        <v>0</v>
      </c>
    </row>
    <row r="391" spans="1:7" s="276" customFormat="1" ht="24" customHeight="1" x14ac:dyDescent="0.2">
      <c r="A391" s="267" t="str">
        <f t="shared" si="116"/>
        <v/>
      </c>
      <c r="B391" s="268" t="str">
        <f t="shared" si="117"/>
        <v/>
      </c>
      <c r="C391" s="269"/>
      <c r="D391" s="270" t="str">
        <f t="shared" si="118"/>
        <v/>
      </c>
      <c r="E391" s="271"/>
      <c r="F391" s="272">
        <f t="shared" si="119"/>
        <v>0</v>
      </c>
      <c r="G391" s="275">
        <f t="shared" si="120"/>
        <v>0</v>
      </c>
    </row>
    <row r="392" spans="1:7" s="276" customFormat="1" ht="24" customHeight="1" x14ac:dyDescent="0.2">
      <c r="A392" s="267" t="str">
        <f t="shared" si="116"/>
        <v/>
      </c>
      <c r="B392" s="268" t="str">
        <f t="shared" si="117"/>
        <v/>
      </c>
      <c r="C392" s="269"/>
      <c r="D392" s="270" t="str">
        <f t="shared" si="118"/>
        <v/>
      </c>
      <c r="E392" s="271"/>
      <c r="F392" s="272">
        <f t="shared" si="119"/>
        <v>0</v>
      </c>
      <c r="G392" s="275">
        <f t="shared" si="120"/>
        <v>0</v>
      </c>
    </row>
    <row r="393" spans="1:7" s="276" customFormat="1" ht="24" customHeight="1" x14ac:dyDescent="0.2">
      <c r="A393" s="267" t="str">
        <f t="shared" si="116"/>
        <v/>
      </c>
      <c r="B393" s="268" t="str">
        <f t="shared" si="117"/>
        <v/>
      </c>
      <c r="C393" s="269"/>
      <c r="D393" s="270" t="str">
        <f t="shared" si="118"/>
        <v/>
      </c>
      <c r="E393" s="271"/>
      <c r="F393" s="272">
        <f t="shared" si="119"/>
        <v>0</v>
      </c>
      <c r="G393" s="275">
        <f t="shared" si="120"/>
        <v>0</v>
      </c>
    </row>
    <row r="394" spans="1:7" s="276" customFormat="1" ht="24" customHeight="1" x14ac:dyDescent="0.2">
      <c r="A394" s="267" t="str">
        <f t="shared" si="116"/>
        <v/>
      </c>
      <c r="B394" s="268" t="str">
        <f t="shared" si="117"/>
        <v/>
      </c>
      <c r="C394" s="269"/>
      <c r="D394" s="270" t="str">
        <f t="shared" si="118"/>
        <v/>
      </c>
      <c r="E394" s="271"/>
      <c r="F394" s="272">
        <f t="shared" si="119"/>
        <v>0</v>
      </c>
      <c r="G394" s="275">
        <f t="shared" si="120"/>
        <v>0</v>
      </c>
    </row>
    <row r="395" spans="1:7" s="276" customFormat="1" ht="24" customHeight="1" x14ac:dyDescent="0.2">
      <c r="A395" s="267" t="str">
        <f t="shared" si="116"/>
        <v/>
      </c>
      <c r="B395" s="268" t="str">
        <f t="shared" si="117"/>
        <v/>
      </c>
      <c r="C395" s="269"/>
      <c r="D395" s="270" t="str">
        <f t="shared" si="118"/>
        <v/>
      </c>
      <c r="E395" s="271"/>
      <c r="F395" s="272">
        <f t="shared" si="119"/>
        <v>0</v>
      </c>
      <c r="G395" s="275">
        <f t="shared" si="120"/>
        <v>0</v>
      </c>
    </row>
    <row r="396" spans="1:7" s="276" customFormat="1" ht="24" customHeight="1" x14ac:dyDescent="0.2">
      <c r="A396" s="267" t="str">
        <f t="shared" si="116"/>
        <v/>
      </c>
      <c r="B396" s="268" t="str">
        <f t="shared" si="117"/>
        <v/>
      </c>
      <c r="C396" s="269"/>
      <c r="D396" s="270" t="str">
        <f t="shared" si="118"/>
        <v/>
      </c>
      <c r="E396" s="271"/>
      <c r="F396" s="272">
        <f t="shared" si="119"/>
        <v>0</v>
      </c>
      <c r="G396" s="275">
        <f t="shared" si="120"/>
        <v>0</v>
      </c>
    </row>
    <row r="397" spans="1:7" s="276" customFormat="1" ht="24" customHeight="1" x14ac:dyDescent="0.2">
      <c r="A397" s="267" t="str">
        <f t="shared" si="116"/>
        <v/>
      </c>
      <c r="B397" s="268" t="str">
        <f t="shared" si="117"/>
        <v/>
      </c>
      <c r="C397" s="269"/>
      <c r="D397" s="270" t="str">
        <f t="shared" si="118"/>
        <v/>
      </c>
      <c r="E397" s="271"/>
      <c r="F397" s="272">
        <f t="shared" si="119"/>
        <v>0</v>
      </c>
      <c r="G397" s="275">
        <f t="shared" si="120"/>
        <v>0</v>
      </c>
    </row>
    <row r="398" spans="1:7" ht="24" customHeight="1" x14ac:dyDescent="0.2">
      <c r="A398" s="129"/>
      <c r="B398" s="110"/>
      <c r="C398" s="99"/>
      <c r="D398" s="110"/>
      <c r="E398" s="111"/>
      <c r="F398" s="188" t="s">
        <v>35</v>
      </c>
      <c r="G398" s="126">
        <f>SUBTOTAL(9,G389:G397)</f>
        <v>0</v>
      </c>
    </row>
    <row r="399" spans="1:7" ht="24" customHeight="1" thickBot="1" x14ac:dyDescent="0.25">
      <c r="A399" s="130"/>
      <c r="B399" s="131"/>
      <c r="C399" s="132"/>
      <c r="D399" s="131"/>
      <c r="E399" s="133"/>
      <c r="F399" s="134"/>
      <c r="G399" s="135"/>
    </row>
    <row r="400" spans="1:7" ht="24" customHeight="1" thickBot="1" x14ac:dyDescent="0.25">
      <c r="A400" s="136" t="str">
        <f>B358</f>
        <v>3.1.4</v>
      </c>
      <c r="B400" s="137" t="str">
        <f>C358</f>
        <v>Hormigones para vigas de arriostramiento</v>
      </c>
      <c r="C400" s="138"/>
      <c r="D400" s="138" t="s">
        <v>36</v>
      </c>
      <c r="E400" s="139"/>
      <c r="F400" s="140" t="s">
        <v>37</v>
      </c>
      <c r="G400" s="141">
        <f>SUBTOTAL(9,G363:G399)</f>
        <v>0</v>
      </c>
    </row>
    <row r="401" spans="1:141" ht="24" customHeight="1" thickTop="1" thickBot="1" x14ac:dyDescent="0.25"/>
    <row r="402" spans="1:141" ht="24" customHeight="1" thickTop="1" x14ac:dyDescent="0.2">
      <c r="A402" s="173" t="s">
        <v>39</v>
      </c>
      <c r="B402" s="174"/>
      <c r="C402" s="174"/>
      <c r="D402" s="174"/>
      <c r="E402" s="174"/>
      <c r="F402" s="174"/>
      <c r="G402" s="175"/>
      <c r="H402" s="100">
        <f>COUNTIF($A$2:A408,"ANALISIS DE PRECIOS")</f>
        <v>9</v>
      </c>
    </row>
    <row r="403" spans="1:141" ht="24" customHeight="1" x14ac:dyDescent="0.2">
      <c r="A403" s="101" t="s">
        <v>719</v>
      </c>
      <c r="B403" s="102" t="str">
        <f>Comitente</f>
        <v>DIRECCIÓN DE INFRAESTRUCTURA ESCOLAR</v>
      </c>
      <c r="C403" s="96"/>
      <c r="D403" s="103"/>
      <c r="E403" s="103"/>
      <c r="F403" s="104"/>
      <c r="G403" s="105"/>
    </row>
    <row r="404" spans="1:141" ht="24" customHeight="1" x14ac:dyDescent="0.2">
      <c r="A404" s="101" t="s">
        <v>720</v>
      </c>
      <c r="B404" s="102">
        <f>Contratista</f>
        <v>0</v>
      </c>
      <c r="C404" s="97"/>
      <c r="D404" s="97"/>
      <c r="E404" s="97"/>
      <c r="F404" s="106"/>
      <c r="G404" s="107"/>
    </row>
    <row r="405" spans="1:141" ht="24" customHeight="1" x14ac:dyDescent="0.2">
      <c r="A405" s="101" t="s">
        <v>26</v>
      </c>
      <c r="B405" s="102" t="str">
        <f>Obra</f>
        <v>ESCUELA BATALLA DE TUCUMAN</v>
      </c>
      <c r="C405" s="97"/>
      <c r="D405" s="97"/>
      <c r="E405" s="97"/>
      <c r="F405" s="106" t="s">
        <v>40</v>
      </c>
      <c r="G405" s="108">
        <f>Fecha_Base</f>
        <v>0</v>
      </c>
    </row>
    <row r="406" spans="1:141" ht="24" customHeight="1" x14ac:dyDescent="0.2">
      <c r="A406" s="109" t="s">
        <v>718</v>
      </c>
      <c r="B406" s="98" t="str">
        <f>Ubicación</f>
        <v>Calle Mendoza y Calle Nº17 - Pocito</v>
      </c>
      <c r="C406" s="98"/>
      <c r="D406" s="110"/>
      <c r="E406" s="111"/>
      <c r="F406" s="112"/>
      <c r="G406" s="113"/>
    </row>
    <row r="407" spans="1:141" ht="24" customHeight="1" x14ac:dyDescent="0.2">
      <c r="A407" s="109" t="s">
        <v>41</v>
      </c>
      <c r="B407" s="114" t="str">
        <f>IFERROR(VALUE(LEFT(B408,FIND("-",B408)-1)),"")</f>
        <v/>
      </c>
      <c r="C407" s="99" t="str">
        <f>IFERROR(VLOOKUP(B407,Tabla_CyP,2,FALSE),"")</f>
        <v/>
      </c>
      <c r="E407" s="111"/>
      <c r="F407" s="112"/>
      <c r="G407" s="113"/>
    </row>
    <row r="408" spans="1:141" ht="24" customHeight="1" x14ac:dyDescent="0.2">
      <c r="A408" s="109" t="s">
        <v>27</v>
      </c>
      <c r="B408" s="115" t="str">
        <f>IFERROR(VLOOKUP(COUNTIF($A$2:A408,"ANALISIS DE PRECIOS"),Tabla_NumeroItem,4,FALSE),"")</f>
        <v>3.1.5</v>
      </c>
      <c r="C408" s="99" t="str">
        <f>IFERROR(VLOOKUP(B408,Tabla_CyP,2,FALSE),"")</f>
        <v>Hormigones para columnas de carga</v>
      </c>
      <c r="D408" s="110"/>
      <c r="E408" s="111"/>
      <c r="F408" s="106" t="s">
        <v>28</v>
      </c>
      <c r="G408" s="116" t="str">
        <f>IFERROR(VLOOKUP(B408,Tabla_CyP,4,FALSE),"")</f>
        <v>m3</v>
      </c>
    </row>
    <row r="409" spans="1:141" ht="24" customHeight="1" x14ac:dyDescent="0.2">
      <c r="A409" s="109"/>
      <c r="B409" s="98"/>
      <c r="C409" s="99"/>
      <c r="D409" s="110"/>
      <c r="E409" s="111"/>
      <c r="F409" s="112"/>
      <c r="G409" s="113"/>
    </row>
    <row r="410" spans="1:141" ht="24" customHeight="1" x14ac:dyDescent="0.2">
      <c r="A410" s="381" t="s">
        <v>584</v>
      </c>
      <c r="B410" s="382"/>
      <c r="C410" s="383" t="s">
        <v>0</v>
      </c>
      <c r="D410" s="383" t="s">
        <v>29</v>
      </c>
      <c r="E410" s="385" t="s">
        <v>30</v>
      </c>
      <c r="F410" s="387" t="s">
        <v>31</v>
      </c>
      <c r="G410" s="389" t="s">
        <v>32</v>
      </c>
    </row>
    <row r="411" spans="1:141" s="119" customFormat="1" ht="24" customHeight="1" x14ac:dyDescent="0.2">
      <c r="A411" s="117" t="s">
        <v>585</v>
      </c>
      <c r="B411" s="118" t="s">
        <v>586</v>
      </c>
      <c r="C411" s="384"/>
      <c r="D411" s="384"/>
      <c r="E411" s="386"/>
      <c r="F411" s="388"/>
      <c r="G411" s="390"/>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c r="AN411" s="277"/>
      <c r="AO411" s="277"/>
      <c r="AP411" s="277"/>
      <c r="AQ411" s="277"/>
      <c r="AR411" s="277"/>
      <c r="AS411" s="277"/>
      <c r="AT411" s="277"/>
      <c r="AU411" s="277"/>
      <c r="AV411" s="277"/>
      <c r="AW411" s="277"/>
      <c r="AX411" s="277"/>
      <c r="AY411" s="277"/>
      <c r="AZ411" s="277"/>
      <c r="BA411" s="277"/>
      <c r="BB411" s="277"/>
      <c r="BC411" s="277"/>
      <c r="BD411" s="277"/>
      <c r="BE411" s="277"/>
      <c r="BF411" s="277"/>
      <c r="BG411" s="277"/>
      <c r="BH411" s="277"/>
      <c r="BI411" s="277"/>
      <c r="BJ411" s="277"/>
      <c r="BK411" s="277"/>
      <c r="BL411" s="277"/>
      <c r="BM411" s="277"/>
      <c r="BN411" s="277"/>
      <c r="BO411" s="277"/>
      <c r="BP411" s="277"/>
      <c r="BQ411" s="277"/>
      <c r="BR411" s="277"/>
      <c r="BS411" s="277"/>
      <c r="BT411" s="277"/>
      <c r="BU411" s="277"/>
      <c r="BV411" s="277"/>
      <c r="BW411" s="277"/>
      <c r="BX411" s="277"/>
      <c r="BY411" s="277"/>
      <c r="BZ411" s="277"/>
      <c r="CA411" s="277"/>
      <c r="CB411" s="277"/>
      <c r="CC411" s="277"/>
      <c r="CD411" s="277"/>
      <c r="CE411" s="277"/>
      <c r="CF411" s="277"/>
      <c r="CG411" s="277"/>
      <c r="CH411" s="277"/>
      <c r="CI411" s="277"/>
      <c r="CJ411" s="277"/>
      <c r="CK411" s="277"/>
      <c r="CL411" s="277"/>
      <c r="CM411" s="277"/>
      <c r="CN411" s="277"/>
      <c r="CO411" s="277"/>
      <c r="CP411" s="277"/>
      <c r="CQ411" s="277"/>
      <c r="CR411" s="277"/>
      <c r="CS411" s="277"/>
      <c r="CT411" s="277"/>
      <c r="CU411" s="277"/>
      <c r="CV411" s="277"/>
      <c r="CW411" s="277"/>
      <c r="CX411" s="277"/>
      <c r="CY411" s="277"/>
      <c r="CZ411" s="277"/>
      <c r="DA411" s="277"/>
      <c r="DB411" s="277"/>
      <c r="DC411" s="277"/>
      <c r="DD411" s="277"/>
      <c r="DE411" s="277"/>
      <c r="DF411" s="277"/>
      <c r="DG411" s="277"/>
      <c r="DH411" s="277"/>
      <c r="DI411" s="277"/>
      <c r="DJ411" s="277"/>
      <c r="DK411" s="277"/>
      <c r="DL411" s="277"/>
      <c r="DM411" s="277"/>
      <c r="DN411" s="277"/>
      <c r="DO411" s="277"/>
      <c r="DP411" s="277"/>
      <c r="DQ411" s="277"/>
      <c r="DR411" s="277"/>
      <c r="DS411" s="277"/>
      <c r="DT411" s="277"/>
      <c r="DU411" s="277"/>
      <c r="DV411" s="277"/>
      <c r="DW411" s="277"/>
      <c r="DX411" s="277"/>
      <c r="DY411" s="277"/>
      <c r="DZ411" s="277"/>
      <c r="EA411" s="277"/>
      <c r="EB411" s="277"/>
      <c r="EC411" s="277"/>
      <c r="ED411" s="277"/>
      <c r="EE411" s="277"/>
      <c r="EF411" s="277"/>
      <c r="EG411" s="277"/>
      <c r="EH411" s="277"/>
      <c r="EI411" s="277"/>
      <c r="EJ411" s="277"/>
      <c r="EK411" s="277"/>
    </row>
    <row r="412" spans="1:141" ht="24" customHeight="1" x14ac:dyDescent="0.2">
      <c r="A412" s="187"/>
      <c r="B412" s="120"/>
      <c r="C412" s="185" t="s">
        <v>721</v>
      </c>
      <c r="D412" s="121"/>
      <c r="E412" s="122"/>
      <c r="F412" s="123"/>
      <c r="G412" s="124"/>
    </row>
    <row r="413" spans="1:141" s="276" customFormat="1" ht="24" customHeight="1" x14ac:dyDescent="0.2">
      <c r="A413" s="267" t="str">
        <f t="shared" ref="A413:A426" si="121">IFERROR(VLOOKUP(C413,Tabla_Insumos,4,FALSE),"")</f>
        <v/>
      </c>
      <c r="B413" s="268" t="str">
        <f>IFERROR(VLOOKUP(C413,Tabla_Insumos,5,FALSE),"")</f>
        <v/>
      </c>
      <c r="C413" s="269"/>
      <c r="D413" s="270" t="str">
        <f t="shared" ref="D413:D426" si="122">IFERROR(VLOOKUP(C413,Tabla_Insumos,2,FALSE),"")</f>
        <v/>
      </c>
      <c r="E413" s="271"/>
      <c r="F413" s="272">
        <f t="shared" ref="F413:F426" si="123">IFERROR(VLOOKUP(C413,Tabla_Insumos,3,FALSE),0)</f>
        <v>0</v>
      </c>
      <c r="G413" s="275">
        <f>ROUND(E413*F413,2)</f>
        <v>0</v>
      </c>
    </row>
    <row r="414" spans="1:141" s="276" customFormat="1" ht="24" customHeight="1" x14ac:dyDescent="0.2">
      <c r="A414" s="267" t="str">
        <f t="shared" si="121"/>
        <v/>
      </c>
      <c r="B414" s="268" t="str">
        <f t="shared" ref="B414:B426" si="124">IFERROR(VLOOKUP(C414,Tabla_Insumos,5,FALSE),"")</f>
        <v/>
      </c>
      <c r="C414" s="269"/>
      <c r="D414" s="270" t="str">
        <f t="shared" si="122"/>
        <v/>
      </c>
      <c r="E414" s="271"/>
      <c r="F414" s="272">
        <f t="shared" si="123"/>
        <v>0</v>
      </c>
      <c r="G414" s="275">
        <f t="shared" ref="G414:G426" si="125">ROUND(E414*F414,2)</f>
        <v>0</v>
      </c>
    </row>
    <row r="415" spans="1:141" s="276" customFormat="1" ht="24" customHeight="1" x14ac:dyDescent="0.2">
      <c r="A415" s="267" t="str">
        <f t="shared" si="121"/>
        <v/>
      </c>
      <c r="B415" s="268" t="str">
        <f t="shared" si="124"/>
        <v/>
      </c>
      <c r="C415" s="269"/>
      <c r="D415" s="270" t="str">
        <f t="shared" si="122"/>
        <v/>
      </c>
      <c r="E415" s="271"/>
      <c r="F415" s="272">
        <f t="shared" si="123"/>
        <v>0</v>
      </c>
      <c r="G415" s="275">
        <f t="shared" si="125"/>
        <v>0</v>
      </c>
    </row>
    <row r="416" spans="1:141" s="276" customFormat="1" ht="24" customHeight="1" x14ac:dyDescent="0.2">
      <c r="A416" s="267" t="str">
        <f t="shared" si="121"/>
        <v/>
      </c>
      <c r="B416" s="268" t="str">
        <f t="shared" si="124"/>
        <v/>
      </c>
      <c r="C416" s="269"/>
      <c r="D416" s="270" t="str">
        <f t="shared" si="122"/>
        <v/>
      </c>
      <c r="E416" s="271"/>
      <c r="F416" s="272">
        <f t="shared" si="123"/>
        <v>0</v>
      </c>
      <c r="G416" s="275">
        <f t="shared" si="125"/>
        <v>0</v>
      </c>
    </row>
    <row r="417" spans="1:7" s="276" customFormat="1" ht="24" customHeight="1" x14ac:dyDescent="0.2">
      <c r="A417" s="267" t="str">
        <f t="shared" si="121"/>
        <v/>
      </c>
      <c r="B417" s="268" t="str">
        <f t="shared" si="124"/>
        <v/>
      </c>
      <c r="C417" s="269"/>
      <c r="D417" s="270" t="str">
        <f t="shared" si="122"/>
        <v/>
      </c>
      <c r="E417" s="271"/>
      <c r="F417" s="272">
        <f t="shared" si="123"/>
        <v>0</v>
      </c>
      <c r="G417" s="275">
        <f t="shared" si="125"/>
        <v>0</v>
      </c>
    </row>
    <row r="418" spans="1:7" s="276" customFormat="1" ht="24" customHeight="1" x14ac:dyDescent="0.2">
      <c r="A418" s="267" t="str">
        <f t="shared" si="121"/>
        <v/>
      </c>
      <c r="B418" s="268" t="str">
        <f t="shared" si="124"/>
        <v/>
      </c>
      <c r="C418" s="269"/>
      <c r="D418" s="270" t="str">
        <f t="shared" si="122"/>
        <v/>
      </c>
      <c r="E418" s="271"/>
      <c r="F418" s="272">
        <f t="shared" si="123"/>
        <v>0</v>
      </c>
      <c r="G418" s="275">
        <f t="shared" si="125"/>
        <v>0</v>
      </c>
    </row>
    <row r="419" spans="1:7" s="276" customFormat="1" ht="24" customHeight="1" x14ac:dyDescent="0.2">
      <c r="A419" s="267" t="str">
        <f t="shared" si="121"/>
        <v/>
      </c>
      <c r="B419" s="268" t="str">
        <f t="shared" si="124"/>
        <v/>
      </c>
      <c r="C419" s="269"/>
      <c r="D419" s="270" t="str">
        <f t="shared" si="122"/>
        <v/>
      </c>
      <c r="E419" s="271"/>
      <c r="F419" s="272">
        <f t="shared" si="123"/>
        <v>0</v>
      </c>
      <c r="G419" s="275">
        <f t="shared" si="125"/>
        <v>0</v>
      </c>
    </row>
    <row r="420" spans="1:7" s="276" customFormat="1" ht="24" customHeight="1" x14ac:dyDescent="0.2">
      <c r="A420" s="267" t="str">
        <f t="shared" si="121"/>
        <v/>
      </c>
      <c r="B420" s="268" t="str">
        <f t="shared" si="124"/>
        <v/>
      </c>
      <c r="C420" s="269"/>
      <c r="D420" s="270" t="str">
        <f t="shared" si="122"/>
        <v/>
      </c>
      <c r="E420" s="271"/>
      <c r="F420" s="272">
        <f t="shared" si="123"/>
        <v>0</v>
      </c>
      <c r="G420" s="275">
        <f t="shared" si="125"/>
        <v>0</v>
      </c>
    </row>
    <row r="421" spans="1:7" s="276" customFormat="1" ht="24" customHeight="1" x14ac:dyDescent="0.2">
      <c r="A421" s="267" t="str">
        <f t="shared" si="121"/>
        <v/>
      </c>
      <c r="B421" s="268" t="str">
        <f t="shared" si="124"/>
        <v/>
      </c>
      <c r="C421" s="269"/>
      <c r="D421" s="270" t="str">
        <f t="shared" si="122"/>
        <v/>
      </c>
      <c r="E421" s="271"/>
      <c r="F421" s="272">
        <f t="shared" si="123"/>
        <v>0</v>
      </c>
      <c r="G421" s="275">
        <f t="shared" si="125"/>
        <v>0</v>
      </c>
    </row>
    <row r="422" spans="1:7" s="276" customFormat="1" ht="24" customHeight="1" x14ac:dyDescent="0.2">
      <c r="A422" s="267" t="str">
        <f t="shared" si="121"/>
        <v/>
      </c>
      <c r="B422" s="268" t="str">
        <f t="shared" si="124"/>
        <v/>
      </c>
      <c r="C422" s="269"/>
      <c r="D422" s="270" t="str">
        <f t="shared" si="122"/>
        <v/>
      </c>
      <c r="E422" s="271"/>
      <c r="F422" s="272">
        <f t="shared" si="123"/>
        <v>0</v>
      </c>
      <c r="G422" s="275">
        <f t="shared" si="125"/>
        <v>0</v>
      </c>
    </row>
    <row r="423" spans="1:7" s="276" customFormat="1" ht="24" customHeight="1" x14ac:dyDescent="0.2">
      <c r="A423" s="267" t="str">
        <f t="shared" si="121"/>
        <v/>
      </c>
      <c r="B423" s="268" t="str">
        <f t="shared" si="124"/>
        <v/>
      </c>
      <c r="C423" s="269"/>
      <c r="D423" s="270" t="str">
        <f t="shared" si="122"/>
        <v/>
      </c>
      <c r="E423" s="271"/>
      <c r="F423" s="272">
        <f t="shared" si="123"/>
        <v>0</v>
      </c>
      <c r="G423" s="275">
        <f t="shared" si="125"/>
        <v>0</v>
      </c>
    </row>
    <row r="424" spans="1:7" s="276" customFormat="1" ht="24" customHeight="1" x14ac:dyDescent="0.2">
      <c r="A424" s="267" t="str">
        <f t="shared" si="121"/>
        <v/>
      </c>
      <c r="B424" s="268" t="str">
        <f t="shared" si="124"/>
        <v/>
      </c>
      <c r="C424" s="269"/>
      <c r="D424" s="270" t="str">
        <f t="shared" si="122"/>
        <v/>
      </c>
      <c r="E424" s="271"/>
      <c r="F424" s="272">
        <f t="shared" si="123"/>
        <v>0</v>
      </c>
      <c r="G424" s="275">
        <f t="shared" si="125"/>
        <v>0</v>
      </c>
    </row>
    <row r="425" spans="1:7" s="276" customFormat="1" ht="24" customHeight="1" x14ac:dyDescent="0.2">
      <c r="A425" s="267" t="str">
        <f t="shared" si="121"/>
        <v/>
      </c>
      <c r="B425" s="268" t="str">
        <f t="shared" si="124"/>
        <v/>
      </c>
      <c r="C425" s="269"/>
      <c r="D425" s="270" t="str">
        <f t="shared" si="122"/>
        <v/>
      </c>
      <c r="E425" s="271"/>
      <c r="F425" s="272">
        <f t="shared" si="123"/>
        <v>0</v>
      </c>
      <c r="G425" s="275">
        <f t="shared" si="125"/>
        <v>0</v>
      </c>
    </row>
    <row r="426" spans="1:7" s="276" customFormat="1" ht="24" customHeight="1" x14ac:dyDescent="0.2">
      <c r="A426" s="267" t="str">
        <f t="shared" si="121"/>
        <v/>
      </c>
      <c r="B426" s="268" t="str">
        <f t="shared" si="124"/>
        <v/>
      </c>
      <c r="C426" s="269"/>
      <c r="D426" s="270" t="str">
        <f t="shared" si="122"/>
        <v/>
      </c>
      <c r="E426" s="271"/>
      <c r="F426" s="273">
        <f t="shared" si="123"/>
        <v>0</v>
      </c>
      <c r="G426" s="275">
        <f t="shared" si="125"/>
        <v>0</v>
      </c>
    </row>
    <row r="427" spans="1:7" ht="24" customHeight="1" x14ac:dyDescent="0.2">
      <c r="A427" s="125"/>
      <c r="B427" s="99"/>
      <c r="C427" s="99"/>
      <c r="D427" s="110"/>
      <c r="E427" s="111"/>
      <c r="F427" s="188" t="s">
        <v>33</v>
      </c>
      <c r="G427" s="126">
        <f>SUBTOTAL(9,G413:G426)</f>
        <v>0</v>
      </c>
    </row>
    <row r="428" spans="1:7" ht="24" customHeight="1" x14ac:dyDescent="0.2">
      <c r="A428" s="125"/>
      <c r="B428" s="99"/>
      <c r="C428" s="127" t="s">
        <v>722</v>
      </c>
      <c r="D428" s="110"/>
      <c r="E428" s="111"/>
      <c r="F428" s="112"/>
      <c r="G428" s="128"/>
    </row>
    <row r="429" spans="1:7" s="276" customFormat="1" ht="24" customHeight="1" x14ac:dyDescent="0.2">
      <c r="A429" s="267" t="str">
        <f t="shared" ref="A429:A436" si="126">IFERROR(VLOOKUP(C429,Tabla_Insumos,4,FALSE),"")</f>
        <v/>
      </c>
      <c r="B429" s="268" t="str">
        <f t="shared" ref="B429:B436" si="127">IFERROR(VLOOKUP(C429,Tabla_Insumos,5,FALSE),"")</f>
        <v/>
      </c>
      <c r="C429" s="269"/>
      <c r="D429" s="270" t="str">
        <f t="shared" ref="D429:D436" si="128">IFERROR(VLOOKUP(C429,Tabla_Insumos,2,FALSE),"")</f>
        <v/>
      </c>
      <c r="E429" s="271"/>
      <c r="F429" s="274">
        <f t="shared" ref="F429:F436" si="129">IFERROR(VLOOKUP(C429,Tabla_Insumos,3,FALSE),0)</f>
        <v>0</v>
      </c>
      <c r="G429" s="275">
        <f>ROUND(E429*F429,2)</f>
        <v>0</v>
      </c>
    </row>
    <row r="430" spans="1:7" s="276" customFormat="1" ht="24" customHeight="1" x14ac:dyDescent="0.2">
      <c r="A430" s="267" t="str">
        <f t="shared" si="126"/>
        <v/>
      </c>
      <c r="B430" s="268" t="str">
        <f t="shared" si="127"/>
        <v/>
      </c>
      <c r="C430" s="269"/>
      <c r="D430" s="270" t="str">
        <f t="shared" si="128"/>
        <v/>
      </c>
      <c r="E430" s="271"/>
      <c r="F430" s="274">
        <f t="shared" si="129"/>
        <v>0</v>
      </c>
      <c r="G430" s="275">
        <f>ROUND(E430*F430,2)</f>
        <v>0</v>
      </c>
    </row>
    <row r="431" spans="1:7" s="276" customFormat="1" ht="24" customHeight="1" x14ac:dyDescent="0.2">
      <c r="A431" s="267" t="str">
        <f t="shared" si="126"/>
        <v/>
      </c>
      <c r="B431" s="268" t="str">
        <f t="shared" si="127"/>
        <v/>
      </c>
      <c r="C431" s="269"/>
      <c r="D431" s="270" t="str">
        <f t="shared" si="128"/>
        <v/>
      </c>
      <c r="E431" s="271"/>
      <c r="F431" s="274">
        <f t="shared" si="129"/>
        <v>0</v>
      </c>
      <c r="G431" s="275">
        <f t="shared" ref="G431:G436" si="130">ROUND(E431*F431,2)</f>
        <v>0</v>
      </c>
    </row>
    <row r="432" spans="1:7" s="276" customFormat="1" ht="24" customHeight="1" x14ac:dyDescent="0.2">
      <c r="A432" s="267" t="str">
        <f t="shared" si="126"/>
        <v/>
      </c>
      <c r="B432" s="268" t="str">
        <f t="shared" si="127"/>
        <v/>
      </c>
      <c r="C432" s="269"/>
      <c r="D432" s="270" t="str">
        <f t="shared" si="128"/>
        <v/>
      </c>
      <c r="E432" s="271"/>
      <c r="F432" s="274">
        <f t="shared" si="129"/>
        <v>0</v>
      </c>
      <c r="G432" s="275">
        <f t="shared" si="130"/>
        <v>0</v>
      </c>
    </row>
    <row r="433" spans="1:7" s="276" customFormat="1" ht="24" customHeight="1" x14ac:dyDescent="0.2">
      <c r="A433" s="267" t="str">
        <f t="shared" si="126"/>
        <v/>
      </c>
      <c r="B433" s="268" t="str">
        <f t="shared" si="127"/>
        <v/>
      </c>
      <c r="C433" s="269"/>
      <c r="D433" s="270" t="str">
        <f t="shared" si="128"/>
        <v/>
      </c>
      <c r="E433" s="271"/>
      <c r="F433" s="272">
        <f t="shared" si="129"/>
        <v>0</v>
      </c>
      <c r="G433" s="275">
        <f t="shared" si="130"/>
        <v>0</v>
      </c>
    </row>
    <row r="434" spans="1:7" s="276" customFormat="1" ht="24" customHeight="1" x14ac:dyDescent="0.2">
      <c r="A434" s="267" t="str">
        <f t="shared" si="126"/>
        <v/>
      </c>
      <c r="B434" s="268" t="str">
        <f t="shared" si="127"/>
        <v/>
      </c>
      <c r="C434" s="269"/>
      <c r="D434" s="270" t="str">
        <f t="shared" si="128"/>
        <v/>
      </c>
      <c r="E434" s="271"/>
      <c r="F434" s="272">
        <f t="shared" si="129"/>
        <v>0</v>
      </c>
      <c r="G434" s="275">
        <f t="shared" si="130"/>
        <v>0</v>
      </c>
    </row>
    <row r="435" spans="1:7" s="276" customFormat="1" ht="24" customHeight="1" x14ac:dyDescent="0.2">
      <c r="A435" s="267" t="str">
        <f t="shared" si="126"/>
        <v/>
      </c>
      <c r="B435" s="268" t="str">
        <f t="shared" si="127"/>
        <v/>
      </c>
      <c r="C435" s="269"/>
      <c r="D435" s="270" t="str">
        <f t="shared" si="128"/>
        <v/>
      </c>
      <c r="E435" s="271"/>
      <c r="F435" s="272">
        <f t="shared" si="129"/>
        <v>0</v>
      </c>
      <c r="G435" s="275">
        <f t="shared" si="130"/>
        <v>0</v>
      </c>
    </row>
    <row r="436" spans="1:7" s="276" customFormat="1" ht="24" customHeight="1" x14ac:dyDescent="0.2">
      <c r="A436" s="267" t="str">
        <f t="shared" si="126"/>
        <v/>
      </c>
      <c r="B436" s="268" t="str">
        <f t="shared" si="127"/>
        <v/>
      </c>
      <c r="C436" s="269"/>
      <c r="D436" s="270" t="str">
        <f t="shared" si="128"/>
        <v/>
      </c>
      <c r="E436" s="271"/>
      <c r="F436" s="272">
        <f t="shared" si="129"/>
        <v>0</v>
      </c>
      <c r="G436" s="275">
        <f t="shared" si="130"/>
        <v>0</v>
      </c>
    </row>
    <row r="437" spans="1:7" ht="24" customHeight="1" x14ac:dyDescent="0.2">
      <c r="A437" s="125"/>
      <c r="B437" s="99"/>
      <c r="C437" s="99"/>
      <c r="D437" s="110"/>
      <c r="E437" s="111"/>
      <c r="F437" s="188" t="s">
        <v>34</v>
      </c>
      <c r="G437" s="126">
        <f>SUBTOTAL(9,G429:G436)</f>
        <v>0</v>
      </c>
    </row>
    <row r="438" spans="1:7" ht="24" customHeight="1" x14ac:dyDescent="0.2">
      <c r="A438" s="125"/>
      <c r="B438" s="99"/>
      <c r="C438" s="127" t="s">
        <v>723</v>
      </c>
      <c r="D438" s="110"/>
      <c r="E438" s="111"/>
      <c r="F438" s="112"/>
      <c r="G438" s="128"/>
    </row>
    <row r="439" spans="1:7" s="276" customFormat="1" ht="24" customHeight="1" x14ac:dyDescent="0.2">
      <c r="A439" s="267" t="str">
        <f t="shared" ref="A439:A447" si="131">IFERROR(VLOOKUP(C439,Tabla_Insumos,4,FALSE),"")</f>
        <v/>
      </c>
      <c r="B439" s="268" t="str">
        <f t="shared" ref="B439:B447" si="132">IFERROR(VLOOKUP(C439,Tabla_Insumos,5,FALSE),"")</f>
        <v/>
      </c>
      <c r="C439" s="269"/>
      <c r="D439" s="270" t="str">
        <f t="shared" ref="D439:D447" si="133">IFERROR(VLOOKUP(C439,Tabla_Insumos,2,FALSE),"")</f>
        <v/>
      </c>
      <c r="E439" s="271"/>
      <c r="F439" s="272">
        <f t="shared" ref="F439:F447" si="134">IFERROR(VLOOKUP(C439,Tabla_Insumos,3,FALSE),0)</f>
        <v>0</v>
      </c>
      <c r="G439" s="275">
        <f t="shared" ref="G439:G447" si="135">ROUND(E439*F439,2)</f>
        <v>0</v>
      </c>
    </row>
    <row r="440" spans="1:7" s="276" customFormat="1" ht="24" customHeight="1" x14ac:dyDescent="0.2">
      <c r="A440" s="267" t="str">
        <f t="shared" si="131"/>
        <v/>
      </c>
      <c r="B440" s="268" t="str">
        <f t="shared" si="132"/>
        <v/>
      </c>
      <c r="C440" s="269"/>
      <c r="D440" s="270" t="str">
        <f t="shared" si="133"/>
        <v/>
      </c>
      <c r="E440" s="271"/>
      <c r="F440" s="272">
        <f t="shared" si="134"/>
        <v>0</v>
      </c>
      <c r="G440" s="275">
        <f t="shared" si="135"/>
        <v>0</v>
      </c>
    </row>
    <row r="441" spans="1:7" s="276" customFormat="1" ht="24" customHeight="1" x14ac:dyDescent="0.2">
      <c r="A441" s="267" t="str">
        <f t="shared" si="131"/>
        <v/>
      </c>
      <c r="B441" s="268" t="str">
        <f t="shared" si="132"/>
        <v/>
      </c>
      <c r="C441" s="269"/>
      <c r="D441" s="270" t="str">
        <f t="shared" si="133"/>
        <v/>
      </c>
      <c r="E441" s="271"/>
      <c r="F441" s="272">
        <f t="shared" si="134"/>
        <v>0</v>
      </c>
      <c r="G441" s="275">
        <f t="shared" si="135"/>
        <v>0</v>
      </c>
    </row>
    <row r="442" spans="1:7" s="276" customFormat="1" ht="24" customHeight="1" x14ac:dyDescent="0.2">
      <c r="A442" s="267" t="str">
        <f t="shared" si="131"/>
        <v/>
      </c>
      <c r="B442" s="268" t="str">
        <f t="shared" si="132"/>
        <v/>
      </c>
      <c r="C442" s="269"/>
      <c r="D442" s="270" t="str">
        <f t="shared" si="133"/>
        <v/>
      </c>
      <c r="E442" s="271"/>
      <c r="F442" s="272">
        <f t="shared" si="134"/>
        <v>0</v>
      </c>
      <c r="G442" s="275">
        <f t="shared" si="135"/>
        <v>0</v>
      </c>
    </row>
    <row r="443" spans="1:7" s="276" customFormat="1" ht="24" customHeight="1" x14ac:dyDescent="0.2">
      <c r="A443" s="267" t="str">
        <f t="shared" si="131"/>
        <v/>
      </c>
      <c r="B443" s="268" t="str">
        <f t="shared" si="132"/>
        <v/>
      </c>
      <c r="C443" s="269"/>
      <c r="D443" s="270" t="str">
        <f t="shared" si="133"/>
        <v/>
      </c>
      <c r="E443" s="271"/>
      <c r="F443" s="272">
        <f t="shared" si="134"/>
        <v>0</v>
      </c>
      <c r="G443" s="275">
        <f t="shared" si="135"/>
        <v>0</v>
      </c>
    </row>
    <row r="444" spans="1:7" s="276" customFormat="1" ht="24" customHeight="1" x14ac:dyDescent="0.2">
      <c r="A444" s="267" t="str">
        <f t="shared" si="131"/>
        <v/>
      </c>
      <c r="B444" s="268" t="str">
        <f t="shared" si="132"/>
        <v/>
      </c>
      <c r="C444" s="269"/>
      <c r="D444" s="270" t="str">
        <f t="shared" si="133"/>
        <v/>
      </c>
      <c r="E444" s="271"/>
      <c r="F444" s="272">
        <f t="shared" si="134"/>
        <v>0</v>
      </c>
      <c r="G444" s="275">
        <f t="shared" si="135"/>
        <v>0</v>
      </c>
    </row>
    <row r="445" spans="1:7" s="276" customFormat="1" ht="24" customHeight="1" x14ac:dyDescent="0.2">
      <c r="A445" s="267" t="str">
        <f t="shared" si="131"/>
        <v/>
      </c>
      <c r="B445" s="268" t="str">
        <f t="shared" si="132"/>
        <v/>
      </c>
      <c r="C445" s="269"/>
      <c r="D445" s="270" t="str">
        <f t="shared" si="133"/>
        <v/>
      </c>
      <c r="E445" s="271"/>
      <c r="F445" s="272">
        <f t="shared" si="134"/>
        <v>0</v>
      </c>
      <c r="G445" s="275">
        <f t="shared" si="135"/>
        <v>0</v>
      </c>
    </row>
    <row r="446" spans="1:7" s="276" customFormat="1" ht="24" customHeight="1" x14ac:dyDescent="0.2">
      <c r="A446" s="267" t="str">
        <f t="shared" si="131"/>
        <v/>
      </c>
      <c r="B446" s="268" t="str">
        <f t="shared" si="132"/>
        <v/>
      </c>
      <c r="C446" s="269"/>
      <c r="D446" s="270" t="str">
        <f t="shared" si="133"/>
        <v/>
      </c>
      <c r="E446" s="271"/>
      <c r="F446" s="272">
        <f t="shared" si="134"/>
        <v>0</v>
      </c>
      <c r="G446" s="275">
        <f t="shared" si="135"/>
        <v>0</v>
      </c>
    </row>
    <row r="447" spans="1:7" s="276" customFormat="1" ht="24" customHeight="1" x14ac:dyDescent="0.2">
      <c r="A447" s="267" t="str">
        <f t="shared" si="131"/>
        <v/>
      </c>
      <c r="B447" s="268" t="str">
        <f t="shared" si="132"/>
        <v/>
      </c>
      <c r="C447" s="269"/>
      <c r="D447" s="270" t="str">
        <f t="shared" si="133"/>
        <v/>
      </c>
      <c r="E447" s="271"/>
      <c r="F447" s="272">
        <f t="shared" si="134"/>
        <v>0</v>
      </c>
      <c r="G447" s="275">
        <f t="shared" si="135"/>
        <v>0</v>
      </c>
    </row>
    <row r="448" spans="1:7" ht="24" customHeight="1" x14ac:dyDescent="0.2">
      <c r="A448" s="129"/>
      <c r="B448" s="110"/>
      <c r="C448" s="99"/>
      <c r="D448" s="110"/>
      <c r="E448" s="111"/>
      <c r="F448" s="188" t="s">
        <v>35</v>
      </c>
      <c r="G448" s="126">
        <f>SUBTOTAL(9,G439:G447)</f>
        <v>0</v>
      </c>
    </row>
    <row r="449" spans="1:141" ht="24" customHeight="1" thickBot="1" x14ac:dyDescent="0.25">
      <c r="A449" s="130"/>
      <c r="B449" s="131"/>
      <c r="C449" s="132"/>
      <c r="D449" s="131"/>
      <c r="E449" s="133"/>
      <c r="F449" s="134"/>
      <c r="G449" s="135"/>
    </row>
    <row r="450" spans="1:141" ht="24" customHeight="1" thickBot="1" x14ac:dyDescent="0.25">
      <c r="A450" s="136" t="str">
        <f>B408</f>
        <v>3.1.5</v>
      </c>
      <c r="B450" s="137" t="str">
        <f>C408</f>
        <v>Hormigones para columnas de carga</v>
      </c>
      <c r="C450" s="138"/>
      <c r="D450" s="138" t="s">
        <v>36</v>
      </c>
      <c r="E450" s="139"/>
      <c r="F450" s="140" t="s">
        <v>37</v>
      </c>
      <c r="G450" s="141">
        <f>SUBTOTAL(9,G413:G449)</f>
        <v>0</v>
      </c>
    </row>
    <row r="451" spans="1:141" ht="24" customHeight="1" thickTop="1" thickBot="1" x14ac:dyDescent="0.25"/>
    <row r="452" spans="1:141" ht="24" customHeight="1" thickTop="1" x14ac:dyDescent="0.2">
      <c r="A452" s="173" t="s">
        <v>39</v>
      </c>
      <c r="B452" s="174"/>
      <c r="C452" s="174"/>
      <c r="D452" s="174"/>
      <c r="E452" s="174"/>
      <c r="F452" s="174"/>
      <c r="G452" s="175"/>
      <c r="H452" s="100">
        <f>COUNTIF($A$2:A458,"ANALISIS DE PRECIOS")</f>
        <v>10</v>
      </c>
    </row>
    <row r="453" spans="1:141" ht="24" customHeight="1" x14ac:dyDescent="0.2">
      <c r="A453" s="101" t="s">
        <v>719</v>
      </c>
      <c r="B453" s="102" t="str">
        <f>Comitente</f>
        <v>DIRECCIÓN DE INFRAESTRUCTURA ESCOLAR</v>
      </c>
      <c r="C453" s="96"/>
      <c r="D453" s="103"/>
      <c r="E453" s="103"/>
      <c r="F453" s="104"/>
      <c r="G453" s="105"/>
    </row>
    <row r="454" spans="1:141" ht="24" customHeight="1" x14ac:dyDescent="0.2">
      <c r="A454" s="101" t="s">
        <v>720</v>
      </c>
      <c r="B454" s="102">
        <f>Contratista</f>
        <v>0</v>
      </c>
      <c r="C454" s="97"/>
      <c r="D454" s="97"/>
      <c r="E454" s="97"/>
      <c r="F454" s="106"/>
      <c r="G454" s="107"/>
    </row>
    <row r="455" spans="1:141" ht="24" customHeight="1" x14ac:dyDescent="0.2">
      <c r="A455" s="101" t="s">
        <v>26</v>
      </c>
      <c r="B455" s="102" t="str">
        <f>Obra</f>
        <v>ESCUELA BATALLA DE TUCUMAN</v>
      </c>
      <c r="C455" s="97"/>
      <c r="D455" s="97"/>
      <c r="E455" s="97"/>
      <c r="F455" s="106" t="s">
        <v>40</v>
      </c>
      <c r="G455" s="108">
        <f>Fecha_Base</f>
        <v>0</v>
      </c>
    </row>
    <row r="456" spans="1:141" ht="24" customHeight="1" x14ac:dyDescent="0.2">
      <c r="A456" s="109" t="s">
        <v>718</v>
      </c>
      <c r="B456" s="98" t="str">
        <f>Ubicación</f>
        <v>Calle Mendoza y Calle Nº17 - Pocito</v>
      </c>
      <c r="C456" s="98"/>
      <c r="D456" s="110"/>
      <c r="E456" s="111"/>
      <c r="F456" s="112"/>
      <c r="G456" s="113"/>
    </row>
    <row r="457" spans="1:141" ht="24" customHeight="1" x14ac:dyDescent="0.2">
      <c r="A457" s="109" t="s">
        <v>41</v>
      </c>
      <c r="B457" s="114" t="str">
        <f>IFERROR(VALUE(LEFT(B458,FIND("-",B458)-1)),"")</f>
        <v/>
      </c>
      <c r="C457" s="99" t="str">
        <f>IFERROR(VLOOKUP(B457,Tabla_CyP,2,FALSE),"")</f>
        <v/>
      </c>
      <c r="E457" s="111"/>
      <c r="F457" s="112"/>
      <c r="G457" s="113"/>
    </row>
    <row r="458" spans="1:141" ht="24" customHeight="1" x14ac:dyDescent="0.2">
      <c r="A458" s="109" t="s">
        <v>27</v>
      </c>
      <c r="B458" s="115" t="str">
        <f>IFERROR(VLOOKUP(COUNTIF($A$2:A458,"ANALISIS DE PRECIOS"),Tabla_NumeroItem,4,FALSE),"")</f>
        <v>3.1.6</v>
      </c>
      <c r="C458" s="99" t="str">
        <f>IFERROR(VLOOKUP(B458,Tabla_CyP,2,FALSE),"")</f>
        <v>Hormigones para columnas de encadenado</v>
      </c>
      <c r="D458" s="110"/>
      <c r="E458" s="111"/>
      <c r="F458" s="106" t="s">
        <v>28</v>
      </c>
      <c r="G458" s="116" t="str">
        <f>IFERROR(VLOOKUP(B458,Tabla_CyP,4,FALSE),"")</f>
        <v>m3</v>
      </c>
    </row>
    <row r="459" spans="1:141" ht="24" customHeight="1" x14ac:dyDescent="0.2">
      <c r="A459" s="109"/>
      <c r="B459" s="98"/>
      <c r="C459" s="99"/>
      <c r="D459" s="110"/>
      <c r="E459" s="111"/>
      <c r="F459" s="112"/>
      <c r="G459" s="113"/>
    </row>
    <row r="460" spans="1:141" ht="24" customHeight="1" x14ac:dyDescent="0.2">
      <c r="A460" s="381" t="s">
        <v>584</v>
      </c>
      <c r="B460" s="382"/>
      <c r="C460" s="383" t="s">
        <v>0</v>
      </c>
      <c r="D460" s="383" t="s">
        <v>29</v>
      </c>
      <c r="E460" s="385" t="s">
        <v>30</v>
      </c>
      <c r="F460" s="387" t="s">
        <v>31</v>
      </c>
      <c r="G460" s="389" t="s">
        <v>32</v>
      </c>
    </row>
    <row r="461" spans="1:141" s="119" customFormat="1" ht="24" customHeight="1" x14ac:dyDescent="0.2">
      <c r="A461" s="117" t="s">
        <v>585</v>
      </c>
      <c r="B461" s="118" t="s">
        <v>586</v>
      </c>
      <c r="C461" s="384"/>
      <c r="D461" s="384"/>
      <c r="E461" s="386"/>
      <c r="F461" s="388"/>
      <c r="G461" s="390"/>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c r="AN461" s="277"/>
      <c r="AO461" s="277"/>
      <c r="AP461" s="277"/>
      <c r="AQ461" s="277"/>
      <c r="AR461" s="277"/>
      <c r="AS461" s="277"/>
      <c r="AT461" s="277"/>
      <c r="AU461" s="277"/>
      <c r="AV461" s="277"/>
      <c r="AW461" s="277"/>
      <c r="AX461" s="277"/>
      <c r="AY461" s="277"/>
      <c r="AZ461" s="277"/>
      <c r="BA461" s="277"/>
      <c r="BB461" s="277"/>
      <c r="BC461" s="277"/>
      <c r="BD461" s="277"/>
      <c r="BE461" s="277"/>
      <c r="BF461" s="277"/>
      <c r="BG461" s="277"/>
      <c r="BH461" s="277"/>
      <c r="BI461" s="277"/>
      <c r="BJ461" s="277"/>
      <c r="BK461" s="277"/>
      <c r="BL461" s="277"/>
      <c r="BM461" s="277"/>
      <c r="BN461" s="277"/>
      <c r="BO461" s="277"/>
      <c r="BP461" s="277"/>
      <c r="BQ461" s="277"/>
      <c r="BR461" s="277"/>
      <c r="BS461" s="277"/>
      <c r="BT461" s="277"/>
      <c r="BU461" s="277"/>
      <c r="BV461" s="277"/>
      <c r="BW461" s="277"/>
      <c r="BX461" s="277"/>
      <c r="BY461" s="277"/>
      <c r="BZ461" s="277"/>
      <c r="CA461" s="277"/>
      <c r="CB461" s="277"/>
      <c r="CC461" s="277"/>
      <c r="CD461" s="277"/>
      <c r="CE461" s="277"/>
      <c r="CF461" s="277"/>
      <c r="CG461" s="277"/>
      <c r="CH461" s="277"/>
      <c r="CI461" s="277"/>
      <c r="CJ461" s="277"/>
      <c r="CK461" s="277"/>
      <c r="CL461" s="277"/>
      <c r="CM461" s="277"/>
      <c r="CN461" s="277"/>
      <c r="CO461" s="277"/>
      <c r="CP461" s="277"/>
      <c r="CQ461" s="277"/>
      <c r="CR461" s="277"/>
      <c r="CS461" s="277"/>
      <c r="CT461" s="277"/>
      <c r="CU461" s="277"/>
      <c r="CV461" s="277"/>
      <c r="CW461" s="277"/>
      <c r="CX461" s="277"/>
      <c r="CY461" s="277"/>
      <c r="CZ461" s="277"/>
      <c r="DA461" s="277"/>
      <c r="DB461" s="277"/>
      <c r="DC461" s="277"/>
      <c r="DD461" s="277"/>
      <c r="DE461" s="277"/>
      <c r="DF461" s="277"/>
      <c r="DG461" s="277"/>
      <c r="DH461" s="277"/>
      <c r="DI461" s="277"/>
      <c r="DJ461" s="277"/>
      <c r="DK461" s="277"/>
      <c r="DL461" s="277"/>
      <c r="DM461" s="277"/>
      <c r="DN461" s="277"/>
      <c r="DO461" s="277"/>
      <c r="DP461" s="277"/>
      <c r="DQ461" s="277"/>
      <c r="DR461" s="277"/>
      <c r="DS461" s="277"/>
      <c r="DT461" s="277"/>
      <c r="DU461" s="277"/>
      <c r="DV461" s="277"/>
      <c r="DW461" s="277"/>
      <c r="DX461" s="277"/>
      <c r="DY461" s="277"/>
      <c r="DZ461" s="277"/>
      <c r="EA461" s="277"/>
      <c r="EB461" s="277"/>
      <c r="EC461" s="277"/>
      <c r="ED461" s="277"/>
      <c r="EE461" s="277"/>
      <c r="EF461" s="277"/>
      <c r="EG461" s="277"/>
      <c r="EH461" s="277"/>
      <c r="EI461" s="277"/>
      <c r="EJ461" s="277"/>
      <c r="EK461" s="277"/>
    </row>
    <row r="462" spans="1:141" ht="24" customHeight="1" x14ac:dyDescent="0.2">
      <c r="A462" s="187"/>
      <c r="B462" s="120"/>
      <c r="C462" s="185" t="s">
        <v>721</v>
      </c>
      <c r="D462" s="121"/>
      <c r="E462" s="122"/>
      <c r="F462" s="123"/>
      <c r="G462" s="124"/>
    </row>
    <row r="463" spans="1:141" s="276" customFormat="1" ht="24" customHeight="1" x14ac:dyDescent="0.2">
      <c r="A463" s="267" t="str">
        <f t="shared" ref="A463:A476" si="136">IFERROR(VLOOKUP(C463,Tabla_Insumos,4,FALSE),"")</f>
        <v/>
      </c>
      <c r="B463" s="268" t="str">
        <f>IFERROR(VLOOKUP(C463,Tabla_Insumos,5,FALSE),"")</f>
        <v/>
      </c>
      <c r="C463" s="269"/>
      <c r="D463" s="270" t="str">
        <f t="shared" ref="D463:D476" si="137">IFERROR(VLOOKUP(C463,Tabla_Insumos,2,FALSE),"")</f>
        <v/>
      </c>
      <c r="E463" s="271"/>
      <c r="F463" s="272">
        <f t="shared" ref="F463:F476" si="138">IFERROR(VLOOKUP(C463,Tabla_Insumos,3,FALSE),0)</f>
        <v>0</v>
      </c>
      <c r="G463" s="275">
        <f>ROUND(E463*F463,2)</f>
        <v>0</v>
      </c>
    </row>
    <row r="464" spans="1:141" s="276" customFormat="1" ht="24" customHeight="1" x14ac:dyDescent="0.2">
      <c r="A464" s="267" t="str">
        <f t="shared" si="136"/>
        <v/>
      </c>
      <c r="B464" s="268" t="str">
        <f t="shared" ref="B464:B476" si="139">IFERROR(VLOOKUP(C464,Tabla_Insumos,5,FALSE),"")</f>
        <v/>
      </c>
      <c r="C464" s="269"/>
      <c r="D464" s="270" t="str">
        <f t="shared" si="137"/>
        <v/>
      </c>
      <c r="E464" s="271"/>
      <c r="F464" s="272">
        <f t="shared" si="138"/>
        <v>0</v>
      </c>
      <c r="G464" s="275">
        <f t="shared" ref="G464:G476" si="140">ROUND(E464*F464,2)</f>
        <v>0</v>
      </c>
    </row>
    <row r="465" spans="1:7" s="276" customFormat="1" ht="24" customHeight="1" x14ac:dyDescent="0.2">
      <c r="A465" s="267" t="str">
        <f t="shared" si="136"/>
        <v/>
      </c>
      <c r="B465" s="268" t="str">
        <f t="shared" si="139"/>
        <v/>
      </c>
      <c r="C465" s="269"/>
      <c r="D465" s="270" t="str">
        <f t="shared" si="137"/>
        <v/>
      </c>
      <c r="E465" s="271"/>
      <c r="F465" s="272">
        <f t="shared" si="138"/>
        <v>0</v>
      </c>
      <c r="G465" s="275">
        <f t="shared" si="140"/>
        <v>0</v>
      </c>
    </row>
    <row r="466" spans="1:7" s="276" customFormat="1" ht="24" customHeight="1" x14ac:dyDescent="0.2">
      <c r="A466" s="267" t="str">
        <f t="shared" si="136"/>
        <v/>
      </c>
      <c r="B466" s="268" t="str">
        <f t="shared" si="139"/>
        <v/>
      </c>
      <c r="C466" s="269"/>
      <c r="D466" s="270" t="str">
        <f t="shared" si="137"/>
        <v/>
      </c>
      <c r="E466" s="271"/>
      <c r="F466" s="272">
        <f t="shared" si="138"/>
        <v>0</v>
      </c>
      <c r="G466" s="275">
        <f t="shared" si="140"/>
        <v>0</v>
      </c>
    </row>
    <row r="467" spans="1:7" s="276" customFormat="1" ht="24" customHeight="1" x14ac:dyDescent="0.2">
      <c r="A467" s="267" t="str">
        <f t="shared" si="136"/>
        <v/>
      </c>
      <c r="B467" s="268" t="str">
        <f t="shared" si="139"/>
        <v/>
      </c>
      <c r="C467" s="269"/>
      <c r="D467" s="270" t="str">
        <f t="shared" si="137"/>
        <v/>
      </c>
      <c r="E467" s="271"/>
      <c r="F467" s="272">
        <f t="shared" si="138"/>
        <v>0</v>
      </c>
      <c r="G467" s="275">
        <f t="shared" si="140"/>
        <v>0</v>
      </c>
    </row>
    <row r="468" spans="1:7" s="276" customFormat="1" ht="24" customHeight="1" x14ac:dyDescent="0.2">
      <c r="A468" s="267" t="str">
        <f t="shared" si="136"/>
        <v/>
      </c>
      <c r="B468" s="268" t="str">
        <f t="shared" si="139"/>
        <v/>
      </c>
      <c r="C468" s="269"/>
      <c r="D468" s="270" t="str">
        <f t="shared" si="137"/>
        <v/>
      </c>
      <c r="E468" s="271"/>
      <c r="F468" s="272">
        <f t="shared" si="138"/>
        <v>0</v>
      </c>
      <c r="G468" s="275">
        <f t="shared" si="140"/>
        <v>0</v>
      </c>
    </row>
    <row r="469" spans="1:7" s="276" customFormat="1" ht="24" customHeight="1" x14ac:dyDescent="0.2">
      <c r="A469" s="267" t="str">
        <f t="shared" si="136"/>
        <v/>
      </c>
      <c r="B469" s="268" t="str">
        <f t="shared" si="139"/>
        <v/>
      </c>
      <c r="C469" s="269"/>
      <c r="D469" s="270" t="str">
        <f t="shared" si="137"/>
        <v/>
      </c>
      <c r="E469" s="271"/>
      <c r="F469" s="272">
        <f t="shared" si="138"/>
        <v>0</v>
      </c>
      <c r="G469" s="275">
        <f t="shared" si="140"/>
        <v>0</v>
      </c>
    </row>
    <row r="470" spans="1:7" s="276" customFormat="1" ht="24" customHeight="1" x14ac:dyDescent="0.2">
      <c r="A470" s="267" t="str">
        <f t="shared" si="136"/>
        <v/>
      </c>
      <c r="B470" s="268" t="str">
        <f t="shared" si="139"/>
        <v/>
      </c>
      <c r="C470" s="269"/>
      <c r="D470" s="270" t="str">
        <f t="shared" si="137"/>
        <v/>
      </c>
      <c r="E470" s="271"/>
      <c r="F470" s="272">
        <f t="shared" si="138"/>
        <v>0</v>
      </c>
      <c r="G470" s="275">
        <f t="shared" si="140"/>
        <v>0</v>
      </c>
    </row>
    <row r="471" spans="1:7" s="276" customFormat="1" ht="24" customHeight="1" x14ac:dyDescent="0.2">
      <c r="A471" s="267" t="str">
        <f t="shared" si="136"/>
        <v/>
      </c>
      <c r="B471" s="268" t="str">
        <f t="shared" si="139"/>
        <v/>
      </c>
      <c r="C471" s="269"/>
      <c r="D471" s="270" t="str">
        <f t="shared" si="137"/>
        <v/>
      </c>
      <c r="E471" s="271"/>
      <c r="F471" s="272">
        <f t="shared" si="138"/>
        <v>0</v>
      </c>
      <c r="G471" s="275">
        <f t="shared" si="140"/>
        <v>0</v>
      </c>
    </row>
    <row r="472" spans="1:7" s="276" customFormat="1" ht="24" customHeight="1" x14ac:dyDescent="0.2">
      <c r="A472" s="267" t="str">
        <f t="shared" si="136"/>
        <v/>
      </c>
      <c r="B472" s="268" t="str">
        <f t="shared" si="139"/>
        <v/>
      </c>
      <c r="C472" s="269"/>
      <c r="D472" s="270" t="str">
        <f t="shared" si="137"/>
        <v/>
      </c>
      <c r="E472" s="271"/>
      <c r="F472" s="272">
        <f t="shared" si="138"/>
        <v>0</v>
      </c>
      <c r="G472" s="275">
        <f t="shared" si="140"/>
        <v>0</v>
      </c>
    </row>
    <row r="473" spans="1:7" s="276" customFormat="1" ht="24" customHeight="1" x14ac:dyDescent="0.2">
      <c r="A473" s="267" t="str">
        <f t="shared" si="136"/>
        <v/>
      </c>
      <c r="B473" s="268" t="str">
        <f t="shared" si="139"/>
        <v/>
      </c>
      <c r="C473" s="269"/>
      <c r="D473" s="270" t="str">
        <f t="shared" si="137"/>
        <v/>
      </c>
      <c r="E473" s="271"/>
      <c r="F473" s="272">
        <f t="shared" si="138"/>
        <v>0</v>
      </c>
      <c r="G473" s="275">
        <f t="shared" si="140"/>
        <v>0</v>
      </c>
    </row>
    <row r="474" spans="1:7" s="276" customFormat="1" ht="24" customHeight="1" x14ac:dyDescent="0.2">
      <c r="A474" s="267" t="str">
        <f t="shared" si="136"/>
        <v/>
      </c>
      <c r="B474" s="268" t="str">
        <f t="shared" si="139"/>
        <v/>
      </c>
      <c r="C474" s="269"/>
      <c r="D474" s="270" t="str">
        <f t="shared" si="137"/>
        <v/>
      </c>
      <c r="E474" s="271"/>
      <c r="F474" s="272">
        <f t="shared" si="138"/>
        <v>0</v>
      </c>
      <c r="G474" s="275">
        <f t="shared" si="140"/>
        <v>0</v>
      </c>
    </row>
    <row r="475" spans="1:7" s="276" customFormat="1" ht="24" customHeight="1" x14ac:dyDescent="0.2">
      <c r="A475" s="267" t="str">
        <f t="shared" si="136"/>
        <v/>
      </c>
      <c r="B475" s="268" t="str">
        <f t="shared" si="139"/>
        <v/>
      </c>
      <c r="C475" s="269"/>
      <c r="D475" s="270" t="str">
        <f t="shared" si="137"/>
        <v/>
      </c>
      <c r="E475" s="271"/>
      <c r="F475" s="272">
        <f t="shared" si="138"/>
        <v>0</v>
      </c>
      <c r="G475" s="275">
        <f t="shared" si="140"/>
        <v>0</v>
      </c>
    </row>
    <row r="476" spans="1:7" s="276" customFormat="1" ht="24" customHeight="1" x14ac:dyDescent="0.2">
      <c r="A476" s="267" t="str">
        <f t="shared" si="136"/>
        <v/>
      </c>
      <c r="B476" s="268" t="str">
        <f t="shared" si="139"/>
        <v/>
      </c>
      <c r="C476" s="269"/>
      <c r="D476" s="270" t="str">
        <f t="shared" si="137"/>
        <v/>
      </c>
      <c r="E476" s="271"/>
      <c r="F476" s="273">
        <f t="shared" si="138"/>
        <v>0</v>
      </c>
      <c r="G476" s="275">
        <f t="shared" si="140"/>
        <v>0</v>
      </c>
    </row>
    <row r="477" spans="1:7" ht="24" customHeight="1" x14ac:dyDescent="0.2">
      <c r="A477" s="125"/>
      <c r="B477" s="99"/>
      <c r="C477" s="99"/>
      <c r="D477" s="110"/>
      <c r="E477" s="111"/>
      <c r="F477" s="188" t="s">
        <v>33</v>
      </c>
      <c r="G477" s="126">
        <f>SUBTOTAL(9,G463:G476)</f>
        <v>0</v>
      </c>
    </row>
    <row r="478" spans="1:7" ht="24" customHeight="1" x14ac:dyDescent="0.2">
      <c r="A478" s="125"/>
      <c r="B478" s="99"/>
      <c r="C478" s="127" t="s">
        <v>722</v>
      </c>
      <c r="D478" s="110"/>
      <c r="E478" s="111"/>
      <c r="F478" s="112"/>
      <c r="G478" s="128"/>
    </row>
    <row r="479" spans="1:7" s="276" customFormat="1" ht="24" customHeight="1" x14ac:dyDescent="0.2">
      <c r="A479" s="267" t="str">
        <f t="shared" ref="A479:A486" si="141">IFERROR(VLOOKUP(C479,Tabla_Insumos,4,FALSE),"")</f>
        <v/>
      </c>
      <c r="B479" s="268" t="str">
        <f t="shared" ref="B479:B486" si="142">IFERROR(VLOOKUP(C479,Tabla_Insumos,5,FALSE),"")</f>
        <v/>
      </c>
      <c r="C479" s="269"/>
      <c r="D479" s="270" t="str">
        <f t="shared" ref="D479:D486" si="143">IFERROR(VLOOKUP(C479,Tabla_Insumos,2,FALSE),"")</f>
        <v/>
      </c>
      <c r="E479" s="271"/>
      <c r="F479" s="274">
        <f t="shared" ref="F479:F486" si="144">IFERROR(VLOOKUP(C479,Tabla_Insumos,3,FALSE),0)</f>
        <v>0</v>
      </c>
      <c r="G479" s="275">
        <f>ROUND(E479*F479,2)</f>
        <v>0</v>
      </c>
    </row>
    <row r="480" spans="1:7" s="276" customFormat="1" ht="24" customHeight="1" x14ac:dyDescent="0.2">
      <c r="A480" s="267" t="str">
        <f t="shared" si="141"/>
        <v/>
      </c>
      <c r="B480" s="268" t="str">
        <f t="shared" si="142"/>
        <v/>
      </c>
      <c r="C480" s="269"/>
      <c r="D480" s="270" t="str">
        <f t="shared" si="143"/>
        <v/>
      </c>
      <c r="E480" s="271"/>
      <c r="F480" s="274">
        <f t="shared" si="144"/>
        <v>0</v>
      </c>
      <c r="G480" s="275">
        <f>ROUND(E480*F480,2)</f>
        <v>0</v>
      </c>
    </row>
    <row r="481" spans="1:7" s="276" customFormat="1" ht="24" customHeight="1" x14ac:dyDescent="0.2">
      <c r="A481" s="267" t="str">
        <f t="shared" si="141"/>
        <v/>
      </c>
      <c r="B481" s="268" t="str">
        <f t="shared" si="142"/>
        <v/>
      </c>
      <c r="C481" s="269"/>
      <c r="D481" s="270" t="str">
        <f t="shared" si="143"/>
        <v/>
      </c>
      <c r="E481" s="271"/>
      <c r="F481" s="274">
        <f t="shared" si="144"/>
        <v>0</v>
      </c>
      <c r="G481" s="275">
        <f t="shared" ref="G481:G486" si="145">ROUND(E481*F481,2)</f>
        <v>0</v>
      </c>
    </row>
    <row r="482" spans="1:7" s="276" customFormat="1" ht="24" customHeight="1" x14ac:dyDescent="0.2">
      <c r="A482" s="267" t="str">
        <f t="shared" si="141"/>
        <v/>
      </c>
      <c r="B482" s="268" t="str">
        <f t="shared" si="142"/>
        <v/>
      </c>
      <c r="C482" s="269"/>
      <c r="D482" s="270" t="str">
        <f t="shared" si="143"/>
        <v/>
      </c>
      <c r="E482" s="271"/>
      <c r="F482" s="274">
        <f t="shared" si="144"/>
        <v>0</v>
      </c>
      <c r="G482" s="275">
        <f t="shared" si="145"/>
        <v>0</v>
      </c>
    </row>
    <row r="483" spans="1:7" s="276" customFormat="1" ht="24" customHeight="1" x14ac:dyDescent="0.2">
      <c r="A483" s="267" t="str">
        <f t="shared" si="141"/>
        <v/>
      </c>
      <c r="B483" s="268" t="str">
        <f t="shared" si="142"/>
        <v/>
      </c>
      <c r="C483" s="269"/>
      <c r="D483" s="270" t="str">
        <f t="shared" si="143"/>
        <v/>
      </c>
      <c r="E483" s="271"/>
      <c r="F483" s="272">
        <f t="shared" si="144"/>
        <v>0</v>
      </c>
      <c r="G483" s="275">
        <f t="shared" si="145"/>
        <v>0</v>
      </c>
    </row>
    <row r="484" spans="1:7" s="276" customFormat="1" ht="24" customHeight="1" x14ac:dyDescent="0.2">
      <c r="A484" s="267" t="str">
        <f t="shared" si="141"/>
        <v/>
      </c>
      <c r="B484" s="268" t="str">
        <f t="shared" si="142"/>
        <v/>
      </c>
      <c r="C484" s="269"/>
      <c r="D484" s="270" t="str">
        <f t="shared" si="143"/>
        <v/>
      </c>
      <c r="E484" s="271"/>
      <c r="F484" s="272">
        <f t="shared" si="144"/>
        <v>0</v>
      </c>
      <c r="G484" s="275">
        <f t="shared" si="145"/>
        <v>0</v>
      </c>
    </row>
    <row r="485" spans="1:7" s="276" customFormat="1" ht="24" customHeight="1" x14ac:dyDescent="0.2">
      <c r="A485" s="267" t="str">
        <f t="shared" si="141"/>
        <v/>
      </c>
      <c r="B485" s="268" t="str">
        <f t="shared" si="142"/>
        <v/>
      </c>
      <c r="C485" s="269"/>
      <c r="D485" s="270" t="str">
        <f t="shared" si="143"/>
        <v/>
      </c>
      <c r="E485" s="271"/>
      <c r="F485" s="272">
        <f t="shared" si="144"/>
        <v>0</v>
      </c>
      <c r="G485" s="275">
        <f t="shared" si="145"/>
        <v>0</v>
      </c>
    </row>
    <row r="486" spans="1:7" s="276" customFormat="1" ht="24" customHeight="1" x14ac:dyDescent="0.2">
      <c r="A486" s="267" t="str">
        <f t="shared" si="141"/>
        <v/>
      </c>
      <c r="B486" s="268" t="str">
        <f t="shared" si="142"/>
        <v/>
      </c>
      <c r="C486" s="269"/>
      <c r="D486" s="270" t="str">
        <f t="shared" si="143"/>
        <v/>
      </c>
      <c r="E486" s="271"/>
      <c r="F486" s="272">
        <f t="shared" si="144"/>
        <v>0</v>
      </c>
      <c r="G486" s="275">
        <f t="shared" si="145"/>
        <v>0</v>
      </c>
    </row>
    <row r="487" spans="1:7" ht="24" customHeight="1" x14ac:dyDescent="0.2">
      <c r="A487" s="125"/>
      <c r="B487" s="99"/>
      <c r="C487" s="99"/>
      <c r="D487" s="110"/>
      <c r="E487" s="111"/>
      <c r="F487" s="188" t="s">
        <v>34</v>
      </c>
      <c r="G487" s="126">
        <f>SUBTOTAL(9,G479:G486)</f>
        <v>0</v>
      </c>
    </row>
    <row r="488" spans="1:7" ht="24" customHeight="1" x14ac:dyDescent="0.2">
      <c r="A488" s="125"/>
      <c r="B488" s="99"/>
      <c r="C488" s="127" t="s">
        <v>723</v>
      </c>
      <c r="D488" s="110"/>
      <c r="E488" s="111"/>
      <c r="F488" s="112"/>
      <c r="G488" s="128"/>
    </row>
    <row r="489" spans="1:7" s="276" customFormat="1" ht="24" customHeight="1" x14ac:dyDescent="0.2">
      <c r="A489" s="267" t="str">
        <f t="shared" ref="A489:A497" si="146">IFERROR(VLOOKUP(C489,Tabla_Insumos,4,FALSE),"")</f>
        <v/>
      </c>
      <c r="B489" s="268" t="str">
        <f t="shared" ref="B489:B497" si="147">IFERROR(VLOOKUP(C489,Tabla_Insumos,5,FALSE),"")</f>
        <v/>
      </c>
      <c r="C489" s="269"/>
      <c r="D489" s="270" t="str">
        <f t="shared" ref="D489:D497" si="148">IFERROR(VLOOKUP(C489,Tabla_Insumos,2,FALSE),"")</f>
        <v/>
      </c>
      <c r="E489" s="271"/>
      <c r="F489" s="272">
        <f t="shared" ref="F489:F497" si="149">IFERROR(VLOOKUP(C489,Tabla_Insumos,3,FALSE),0)</f>
        <v>0</v>
      </c>
      <c r="G489" s="275">
        <f t="shared" ref="G489:G497" si="150">ROUND(E489*F489,2)</f>
        <v>0</v>
      </c>
    </row>
    <row r="490" spans="1:7" s="276" customFormat="1" ht="24" customHeight="1" x14ac:dyDescent="0.2">
      <c r="A490" s="267" t="str">
        <f t="shared" si="146"/>
        <v/>
      </c>
      <c r="B490" s="268" t="str">
        <f t="shared" si="147"/>
        <v/>
      </c>
      <c r="C490" s="269"/>
      <c r="D490" s="270" t="str">
        <f t="shared" si="148"/>
        <v/>
      </c>
      <c r="E490" s="271"/>
      <c r="F490" s="272">
        <f t="shared" si="149"/>
        <v>0</v>
      </c>
      <c r="G490" s="275">
        <f t="shared" si="150"/>
        <v>0</v>
      </c>
    </row>
    <row r="491" spans="1:7" s="276" customFormat="1" ht="24" customHeight="1" x14ac:dyDescent="0.2">
      <c r="A491" s="267" t="str">
        <f t="shared" si="146"/>
        <v/>
      </c>
      <c r="B491" s="268" t="str">
        <f t="shared" si="147"/>
        <v/>
      </c>
      <c r="C491" s="269"/>
      <c r="D491" s="270" t="str">
        <f t="shared" si="148"/>
        <v/>
      </c>
      <c r="E491" s="271"/>
      <c r="F491" s="272">
        <f t="shared" si="149"/>
        <v>0</v>
      </c>
      <c r="G491" s="275">
        <f t="shared" si="150"/>
        <v>0</v>
      </c>
    </row>
    <row r="492" spans="1:7" s="276" customFormat="1" ht="24" customHeight="1" x14ac:dyDescent="0.2">
      <c r="A492" s="267" t="str">
        <f t="shared" si="146"/>
        <v/>
      </c>
      <c r="B492" s="268" t="str">
        <f t="shared" si="147"/>
        <v/>
      </c>
      <c r="C492" s="269"/>
      <c r="D492" s="270" t="str">
        <f t="shared" si="148"/>
        <v/>
      </c>
      <c r="E492" s="271"/>
      <c r="F492" s="272">
        <f t="shared" si="149"/>
        <v>0</v>
      </c>
      <c r="G492" s="275">
        <f t="shared" si="150"/>
        <v>0</v>
      </c>
    </row>
    <row r="493" spans="1:7" s="276" customFormat="1" ht="24" customHeight="1" x14ac:dyDescent="0.2">
      <c r="A493" s="267" t="str">
        <f t="shared" si="146"/>
        <v/>
      </c>
      <c r="B493" s="268" t="str">
        <f t="shared" si="147"/>
        <v/>
      </c>
      <c r="C493" s="269"/>
      <c r="D493" s="270" t="str">
        <f t="shared" si="148"/>
        <v/>
      </c>
      <c r="E493" s="271"/>
      <c r="F493" s="272">
        <f t="shared" si="149"/>
        <v>0</v>
      </c>
      <c r="G493" s="275">
        <f t="shared" si="150"/>
        <v>0</v>
      </c>
    </row>
    <row r="494" spans="1:7" s="276" customFormat="1" ht="24" customHeight="1" x14ac:dyDescent="0.2">
      <c r="A494" s="267" t="str">
        <f t="shared" si="146"/>
        <v/>
      </c>
      <c r="B494" s="268" t="str">
        <f t="shared" si="147"/>
        <v/>
      </c>
      <c r="C494" s="269"/>
      <c r="D494" s="270" t="str">
        <f t="shared" si="148"/>
        <v/>
      </c>
      <c r="E494" s="271"/>
      <c r="F494" s="272">
        <f t="shared" si="149"/>
        <v>0</v>
      </c>
      <c r="G494" s="275">
        <f t="shared" si="150"/>
        <v>0</v>
      </c>
    </row>
    <row r="495" spans="1:7" s="276" customFormat="1" ht="24" customHeight="1" x14ac:dyDescent="0.2">
      <c r="A495" s="267" t="str">
        <f t="shared" si="146"/>
        <v/>
      </c>
      <c r="B495" s="268" t="str">
        <f t="shared" si="147"/>
        <v/>
      </c>
      <c r="C495" s="269"/>
      <c r="D495" s="270" t="str">
        <f t="shared" si="148"/>
        <v/>
      </c>
      <c r="E495" s="271"/>
      <c r="F495" s="272">
        <f t="shared" si="149"/>
        <v>0</v>
      </c>
      <c r="G495" s="275">
        <f t="shared" si="150"/>
        <v>0</v>
      </c>
    </row>
    <row r="496" spans="1:7" s="276" customFormat="1" ht="24" customHeight="1" x14ac:dyDescent="0.2">
      <c r="A496" s="267" t="str">
        <f t="shared" si="146"/>
        <v/>
      </c>
      <c r="B496" s="268" t="str">
        <f t="shared" si="147"/>
        <v/>
      </c>
      <c r="C496" s="269"/>
      <c r="D496" s="270" t="str">
        <f t="shared" si="148"/>
        <v/>
      </c>
      <c r="E496" s="271"/>
      <c r="F496" s="272">
        <f t="shared" si="149"/>
        <v>0</v>
      </c>
      <c r="G496" s="275">
        <f t="shared" si="150"/>
        <v>0</v>
      </c>
    </row>
    <row r="497" spans="1:141" s="276" customFormat="1" ht="24" customHeight="1" x14ac:dyDescent="0.2">
      <c r="A497" s="267" t="str">
        <f t="shared" si="146"/>
        <v/>
      </c>
      <c r="B497" s="268" t="str">
        <f t="shared" si="147"/>
        <v/>
      </c>
      <c r="C497" s="269"/>
      <c r="D497" s="270" t="str">
        <f t="shared" si="148"/>
        <v/>
      </c>
      <c r="E497" s="271"/>
      <c r="F497" s="272">
        <f t="shared" si="149"/>
        <v>0</v>
      </c>
      <c r="G497" s="275">
        <f t="shared" si="150"/>
        <v>0</v>
      </c>
    </row>
    <row r="498" spans="1:141" ht="24" customHeight="1" x14ac:dyDescent="0.2">
      <c r="A498" s="129"/>
      <c r="B498" s="110"/>
      <c r="C498" s="99"/>
      <c r="D498" s="110"/>
      <c r="E498" s="111"/>
      <c r="F498" s="188" t="s">
        <v>35</v>
      </c>
      <c r="G498" s="126">
        <f>SUBTOTAL(9,G489:G497)</f>
        <v>0</v>
      </c>
    </row>
    <row r="499" spans="1:141" ht="24" customHeight="1" thickBot="1" x14ac:dyDescent="0.25">
      <c r="A499" s="130"/>
      <c r="B499" s="131"/>
      <c r="C499" s="132"/>
      <c r="D499" s="131"/>
      <c r="E499" s="133"/>
      <c r="F499" s="134"/>
      <c r="G499" s="135"/>
    </row>
    <row r="500" spans="1:141" ht="24" customHeight="1" thickBot="1" x14ac:dyDescent="0.25">
      <c r="A500" s="136" t="str">
        <f>B458</f>
        <v>3.1.6</v>
      </c>
      <c r="B500" s="137" t="str">
        <f>C458</f>
        <v>Hormigones para columnas de encadenado</v>
      </c>
      <c r="C500" s="138"/>
      <c r="D500" s="138" t="s">
        <v>36</v>
      </c>
      <c r="E500" s="139"/>
      <c r="F500" s="140" t="s">
        <v>37</v>
      </c>
      <c r="G500" s="141">
        <f>SUBTOTAL(9,G463:G499)</f>
        <v>0</v>
      </c>
    </row>
    <row r="501" spans="1:141" ht="24" customHeight="1" thickTop="1" thickBot="1" x14ac:dyDescent="0.25"/>
    <row r="502" spans="1:141" ht="24" customHeight="1" thickTop="1" x14ac:dyDescent="0.2">
      <c r="A502" s="173" t="s">
        <v>39</v>
      </c>
      <c r="B502" s="174"/>
      <c r="C502" s="174"/>
      <c r="D502" s="174"/>
      <c r="E502" s="174"/>
      <c r="F502" s="174"/>
      <c r="G502" s="175"/>
      <c r="H502" s="100">
        <f>COUNTIF($A$2:A508,"ANALISIS DE PRECIOS")</f>
        <v>11</v>
      </c>
    </row>
    <row r="503" spans="1:141" ht="24" customHeight="1" x14ac:dyDescent="0.2">
      <c r="A503" s="101" t="s">
        <v>719</v>
      </c>
      <c r="B503" s="102" t="str">
        <f>Comitente</f>
        <v>DIRECCIÓN DE INFRAESTRUCTURA ESCOLAR</v>
      </c>
      <c r="C503" s="96"/>
      <c r="D503" s="103"/>
      <c r="E503" s="103"/>
      <c r="F503" s="104"/>
      <c r="G503" s="105"/>
    </row>
    <row r="504" spans="1:141" ht="24" customHeight="1" x14ac:dyDescent="0.2">
      <c r="A504" s="101" t="s">
        <v>720</v>
      </c>
      <c r="B504" s="102">
        <f>Contratista</f>
        <v>0</v>
      </c>
      <c r="C504" s="97"/>
      <c r="D504" s="97"/>
      <c r="E504" s="97"/>
      <c r="F504" s="106"/>
      <c r="G504" s="107"/>
    </row>
    <row r="505" spans="1:141" ht="24" customHeight="1" x14ac:dyDescent="0.2">
      <c r="A505" s="101" t="s">
        <v>26</v>
      </c>
      <c r="B505" s="102" t="str">
        <f>Obra</f>
        <v>ESCUELA BATALLA DE TUCUMAN</v>
      </c>
      <c r="C505" s="97"/>
      <c r="D505" s="97"/>
      <c r="E505" s="97"/>
      <c r="F505" s="106" t="s">
        <v>40</v>
      </c>
      <c r="G505" s="108">
        <f>Fecha_Base</f>
        <v>0</v>
      </c>
    </row>
    <row r="506" spans="1:141" ht="24" customHeight="1" x14ac:dyDescent="0.2">
      <c r="A506" s="109" t="s">
        <v>718</v>
      </c>
      <c r="B506" s="98" t="str">
        <f>Ubicación</f>
        <v>Calle Mendoza y Calle Nº17 - Pocito</v>
      </c>
      <c r="C506" s="98"/>
      <c r="D506" s="110"/>
      <c r="E506" s="111"/>
      <c r="F506" s="112"/>
      <c r="G506" s="113"/>
    </row>
    <row r="507" spans="1:141" ht="24" customHeight="1" x14ac:dyDescent="0.2">
      <c r="A507" s="109" t="s">
        <v>41</v>
      </c>
      <c r="B507" s="114" t="str">
        <f>IFERROR(VALUE(LEFT(B508,FIND("-",B508)-1)),"")</f>
        <v/>
      </c>
      <c r="C507" s="99" t="str">
        <f>IFERROR(VLOOKUP(B507,Tabla_CyP,2,FALSE),"")</f>
        <v/>
      </c>
      <c r="E507" s="111"/>
      <c r="F507" s="112"/>
      <c r="G507" s="113"/>
    </row>
    <row r="508" spans="1:141" ht="24" customHeight="1" x14ac:dyDescent="0.2">
      <c r="A508" s="109" t="s">
        <v>27</v>
      </c>
      <c r="B508" s="115" t="str">
        <f>IFERROR(VLOOKUP(COUNTIF($A$2:A508,"ANALISIS DE PRECIOS"),Tabla_NumeroItem,4,FALSE),"")</f>
        <v>3.1.7</v>
      </c>
      <c r="C508" s="99" t="str">
        <f>IFERROR(VLOOKUP(B508,Tabla_CyP,2,FALSE),"")</f>
        <v>Hormigones para vigas  de carga</v>
      </c>
      <c r="D508" s="110"/>
      <c r="E508" s="111"/>
      <c r="F508" s="106" t="s">
        <v>28</v>
      </c>
      <c r="G508" s="116" t="str">
        <f>IFERROR(VLOOKUP(B508,Tabla_CyP,4,FALSE),"")</f>
        <v>m3</v>
      </c>
    </row>
    <row r="509" spans="1:141" ht="24" customHeight="1" x14ac:dyDescent="0.2">
      <c r="A509" s="109"/>
      <c r="B509" s="98"/>
      <c r="C509" s="99"/>
      <c r="D509" s="110"/>
      <c r="E509" s="111"/>
      <c r="F509" s="112"/>
      <c r="G509" s="113"/>
    </row>
    <row r="510" spans="1:141" ht="24" customHeight="1" x14ac:dyDescent="0.2">
      <c r="A510" s="381" t="s">
        <v>584</v>
      </c>
      <c r="B510" s="382"/>
      <c r="C510" s="383" t="s">
        <v>0</v>
      </c>
      <c r="D510" s="383" t="s">
        <v>29</v>
      </c>
      <c r="E510" s="385" t="s">
        <v>30</v>
      </c>
      <c r="F510" s="387" t="s">
        <v>31</v>
      </c>
      <c r="G510" s="389" t="s">
        <v>32</v>
      </c>
    </row>
    <row r="511" spans="1:141" s="119" customFormat="1" ht="24" customHeight="1" x14ac:dyDescent="0.2">
      <c r="A511" s="117" t="s">
        <v>585</v>
      </c>
      <c r="B511" s="118" t="s">
        <v>586</v>
      </c>
      <c r="C511" s="384"/>
      <c r="D511" s="384"/>
      <c r="E511" s="386"/>
      <c r="F511" s="388"/>
      <c r="G511" s="390"/>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277"/>
      <c r="AF511" s="277"/>
      <c r="AG511" s="277"/>
      <c r="AH511" s="277"/>
      <c r="AI511" s="277"/>
      <c r="AJ511" s="277"/>
      <c r="AK511" s="277"/>
      <c r="AL511" s="277"/>
      <c r="AM511" s="277"/>
      <c r="AN511" s="277"/>
      <c r="AO511" s="277"/>
      <c r="AP511" s="277"/>
      <c r="AQ511" s="277"/>
      <c r="AR511" s="277"/>
      <c r="AS511" s="277"/>
      <c r="AT511" s="277"/>
      <c r="AU511" s="277"/>
      <c r="AV511" s="277"/>
      <c r="AW511" s="277"/>
      <c r="AX511" s="277"/>
      <c r="AY511" s="277"/>
      <c r="AZ511" s="277"/>
      <c r="BA511" s="277"/>
      <c r="BB511" s="277"/>
      <c r="BC511" s="277"/>
      <c r="BD511" s="277"/>
      <c r="BE511" s="277"/>
      <c r="BF511" s="277"/>
      <c r="BG511" s="277"/>
      <c r="BH511" s="277"/>
      <c r="BI511" s="277"/>
      <c r="BJ511" s="277"/>
      <c r="BK511" s="277"/>
      <c r="BL511" s="277"/>
      <c r="BM511" s="277"/>
      <c r="BN511" s="277"/>
      <c r="BO511" s="277"/>
      <c r="BP511" s="277"/>
      <c r="BQ511" s="277"/>
      <c r="BR511" s="277"/>
      <c r="BS511" s="277"/>
      <c r="BT511" s="277"/>
      <c r="BU511" s="277"/>
      <c r="BV511" s="277"/>
      <c r="BW511" s="277"/>
      <c r="BX511" s="277"/>
      <c r="BY511" s="277"/>
      <c r="BZ511" s="277"/>
      <c r="CA511" s="277"/>
      <c r="CB511" s="277"/>
      <c r="CC511" s="277"/>
      <c r="CD511" s="277"/>
      <c r="CE511" s="277"/>
      <c r="CF511" s="277"/>
      <c r="CG511" s="277"/>
      <c r="CH511" s="277"/>
      <c r="CI511" s="277"/>
      <c r="CJ511" s="277"/>
      <c r="CK511" s="277"/>
      <c r="CL511" s="277"/>
      <c r="CM511" s="277"/>
      <c r="CN511" s="277"/>
      <c r="CO511" s="277"/>
      <c r="CP511" s="277"/>
      <c r="CQ511" s="277"/>
      <c r="CR511" s="277"/>
      <c r="CS511" s="277"/>
      <c r="CT511" s="277"/>
      <c r="CU511" s="277"/>
      <c r="CV511" s="277"/>
      <c r="CW511" s="277"/>
      <c r="CX511" s="277"/>
      <c r="CY511" s="277"/>
      <c r="CZ511" s="277"/>
      <c r="DA511" s="277"/>
      <c r="DB511" s="277"/>
      <c r="DC511" s="277"/>
      <c r="DD511" s="277"/>
      <c r="DE511" s="277"/>
      <c r="DF511" s="277"/>
      <c r="DG511" s="277"/>
      <c r="DH511" s="277"/>
      <c r="DI511" s="277"/>
      <c r="DJ511" s="277"/>
      <c r="DK511" s="277"/>
      <c r="DL511" s="277"/>
      <c r="DM511" s="277"/>
      <c r="DN511" s="277"/>
      <c r="DO511" s="277"/>
      <c r="DP511" s="277"/>
      <c r="DQ511" s="277"/>
      <c r="DR511" s="277"/>
      <c r="DS511" s="277"/>
      <c r="DT511" s="277"/>
      <c r="DU511" s="277"/>
      <c r="DV511" s="277"/>
      <c r="DW511" s="277"/>
      <c r="DX511" s="277"/>
      <c r="DY511" s="277"/>
      <c r="DZ511" s="277"/>
      <c r="EA511" s="277"/>
      <c r="EB511" s="277"/>
      <c r="EC511" s="277"/>
      <c r="ED511" s="277"/>
      <c r="EE511" s="277"/>
      <c r="EF511" s="277"/>
      <c r="EG511" s="277"/>
      <c r="EH511" s="277"/>
      <c r="EI511" s="277"/>
      <c r="EJ511" s="277"/>
      <c r="EK511" s="277"/>
    </row>
    <row r="512" spans="1:141" ht="24" customHeight="1" x14ac:dyDescent="0.2">
      <c r="A512" s="187"/>
      <c r="B512" s="120"/>
      <c r="C512" s="185" t="s">
        <v>721</v>
      </c>
      <c r="D512" s="121"/>
      <c r="E512" s="122"/>
      <c r="F512" s="123"/>
      <c r="G512" s="124"/>
    </row>
    <row r="513" spans="1:7" s="276" customFormat="1" ht="24" customHeight="1" x14ac:dyDescent="0.2">
      <c r="A513" s="267" t="str">
        <f t="shared" ref="A513:A526" si="151">IFERROR(VLOOKUP(C513,Tabla_Insumos,4,FALSE),"")</f>
        <v/>
      </c>
      <c r="B513" s="268" t="str">
        <f>IFERROR(VLOOKUP(C513,Tabla_Insumos,5,FALSE),"")</f>
        <v/>
      </c>
      <c r="C513" s="269"/>
      <c r="D513" s="270" t="str">
        <f t="shared" ref="D513:D526" si="152">IFERROR(VLOOKUP(C513,Tabla_Insumos,2,FALSE),"")</f>
        <v/>
      </c>
      <c r="E513" s="271"/>
      <c r="F513" s="272">
        <f t="shared" ref="F513:F526" si="153">IFERROR(VLOOKUP(C513,Tabla_Insumos,3,FALSE),0)</f>
        <v>0</v>
      </c>
      <c r="G513" s="275">
        <f>ROUND(E513*F513,2)</f>
        <v>0</v>
      </c>
    </row>
    <row r="514" spans="1:7" s="276" customFormat="1" ht="24" customHeight="1" x14ac:dyDescent="0.2">
      <c r="A514" s="267" t="str">
        <f t="shared" si="151"/>
        <v/>
      </c>
      <c r="B514" s="268" t="str">
        <f t="shared" ref="B514:B526" si="154">IFERROR(VLOOKUP(C514,Tabla_Insumos,5,FALSE),"")</f>
        <v/>
      </c>
      <c r="C514" s="269"/>
      <c r="D514" s="270" t="str">
        <f t="shared" si="152"/>
        <v/>
      </c>
      <c r="E514" s="271"/>
      <c r="F514" s="272">
        <f t="shared" si="153"/>
        <v>0</v>
      </c>
      <c r="G514" s="275">
        <f t="shared" ref="G514:G526" si="155">ROUND(E514*F514,2)</f>
        <v>0</v>
      </c>
    </row>
    <row r="515" spans="1:7" s="276" customFormat="1" ht="24" customHeight="1" x14ac:dyDescent="0.2">
      <c r="A515" s="267" t="str">
        <f t="shared" si="151"/>
        <v/>
      </c>
      <c r="B515" s="268" t="str">
        <f t="shared" si="154"/>
        <v/>
      </c>
      <c r="C515" s="269"/>
      <c r="D515" s="270" t="str">
        <f t="shared" si="152"/>
        <v/>
      </c>
      <c r="E515" s="271"/>
      <c r="F515" s="272">
        <f t="shared" si="153"/>
        <v>0</v>
      </c>
      <c r="G515" s="275">
        <f t="shared" si="155"/>
        <v>0</v>
      </c>
    </row>
    <row r="516" spans="1:7" s="276" customFormat="1" ht="24" customHeight="1" x14ac:dyDescent="0.2">
      <c r="A516" s="267" t="str">
        <f t="shared" si="151"/>
        <v/>
      </c>
      <c r="B516" s="268" t="str">
        <f t="shared" si="154"/>
        <v/>
      </c>
      <c r="C516" s="269"/>
      <c r="D516" s="270" t="str">
        <f t="shared" si="152"/>
        <v/>
      </c>
      <c r="E516" s="271"/>
      <c r="F516" s="272">
        <f t="shared" si="153"/>
        <v>0</v>
      </c>
      <c r="G516" s="275">
        <f t="shared" si="155"/>
        <v>0</v>
      </c>
    </row>
    <row r="517" spans="1:7" s="276" customFormat="1" ht="24" customHeight="1" x14ac:dyDescent="0.2">
      <c r="A517" s="267" t="str">
        <f t="shared" si="151"/>
        <v/>
      </c>
      <c r="B517" s="268" t="str">
        <f t="shared" si="154"/>
        <v/>
      </c>
      <c r="C517" s="269"/>
      <c r="D517" s="270" t="str">
        <f t="shared" si="152"/>
        <v/>
      </c>
      <c r="E517" s="271"/>
      <c r="F517" s="272">
        <f t="shared" si="153"/>
        <v>0</v>
      </c>
      <c r="G517" s="275">
        <f t="shared" si="155"/>
        <v>0</v>
      </c>
    </row>
    <row r="518" spans="1:7" s="276" customFormat="1" ht="24" customHeight="1" x14ac:dyDescent="0.2">
      <c r="A518" s="267" t="str">
        <f t="shared" si="151"/>
        <v/>
      </c>
      <c r="B518" s="268" t="str">
        <f t="shared" si="154"/>
        <v/>
      </c>
      <c r="C518" s="269"/>
      <c r="D518" s="270" t="str">
        <f t="shared" si="152"/>
        <v/>
      </c>
      <c r="E518" s="271"/>
      <c r="F518" s="272">
        <f t="shared" si="153"/>
        <v>0</v>
      </c>
      <c r="G518" s="275">
        <f t="shared" si="155"/>
        <v>0</v>
      </c>
    </row>
    <row r="519" spans="1:7" s="276" customFormat="1" ht="24" customHeight="1" x14ac:dyDescent="0.2">
      <c r="A519" s="267" t="str">
        <f t="shared" si="151"/>
        <v/>
      </c>
      <c r="B519" s="268" t="str">
        <f t="shared" si="154"/>
        <v/>
      </c>
      <c r="C519" s="269"/>
      <c r="D519" s="270" t="str">
        <f t="shared" si="152"/>
        <v/>
      </c>
      <c r="E519" s="271"/>
      <c r="F519" s="272">
        <f t="shared" si="153"/>
        <v>0</v>
      </c>
      <c r="G519" s="275">
        <f t="shared" si="155"/>
        <v>0</v>
      </c>
    </row>
    <row r="520" spans="1:7" s="276" customFormat="1" ht="24" customHeight="1" x14ac:dyDescent="0.2">
      <c r="A520" s="267" t="str">
        <f t="shared" si="151"/>
        <v/>
      </c>
      <c r="B520" s="268" t="str">
        <f t="shared" si="154"/>
        <v/>
      </c>
      <c r="C520" s="269"/>
      <c r="D520" s="270" t="str">
        <f t="shared" si="152"/>
        <v/>
      </c>
      <c r="E520" s="271"/>
      <c r="F520" s="272">
        <f t="shared" si="153"/>
        <v>0</v>
      </c>
      <c r="G520" s="275">
        <f t="shared" si="155"/>
        <v>0</v>
      </c>
    </row>
    <row r="521" spans="1:7" s="276" customFormat="1" ht="24" customHeight="1" x14ac:dyDescent="0.2">
      <c r="A521" s="267" t="str">
        <f t="shared" si="151"/>
        <v/>
      </c>
      <c r="B521" s="268" t="str">
        <f t="shared" si="154"/>
        <v/>
      </c>
      <c r="C521" s="269"/>
      <c r="D521" s="270" t="str">
        <f t="shared" si="152"/>
        <v/>
      </c>
      <c r="E521" s="271"/>
      <c r="F521" s="272">
        <f t="shared" si="153"/>
        <v>0</v>
      </c>
      <c r="G521" s="275">
        <f t="shared" si="155"/>
        <v>0</v>
      </c>
    </row>
    <row r="522" spans="1:7" s="276" customFormat="1" ht="24" customHeight="1" x14ac:dyDescent="0.2">
      <c r="A522" s="267" t="str">
        <f t="shared" si="151"/>
        <v/>
      </c>
      <c r="B522" s="268" t="str">
        <f t="shared" si="154"/>
        <v/>
      </c>
      <c r="C522" s="269"/>
      <c r="D522" s="270" t="str">
        <f t="shared" si="152"/>
        <v/>
      </c>
      <c r="E522" s="271"/>
      <c r="F522" s="272">
        <f t="shared" si="153"/>
        <v>0</v>
      </c>
      <c r="G522" s="275">
        <f t="shared" si="155"/>
        <v>0</v>
      </c>
    </row>
    <row r="523" spans="1:7" s="276" customFormat="1" ht="24" customHeight="1" x14ac:dyDescent="0.2">
      <c r="A523" s="267" t="str">
        <f t="shared" si="151"/>
        <v/>
      </c>
      <c r="B523" s="268" t="str">
        <f t="shared" si="154"/>
        <v/>
      </c>
      <c r="C523" s="269"/>
      <c r="D523" s="270" t="str">
        <f t="shared" si="152"/>
        <v/>
      </c>
      <c r="E523" s="271"/>
      <c r="F523" s="272">
        <f t="shared" si="153"/>
        <v>0</v>
      </c>
      <c r="G523" s="275">
        <f t="shared" si="155"/>
        <v>0</v>
      </c>
    </row>
    <row r="524" spans="1:7" s="276" customFormat="1" ht="24" customHeight="1" x14ac:dyDescent="0.2">
      <c r="A524" s="267" t="str">
        <f t="shared" si="151"/>
        <v/>
      </c>
      <c r="B524" s="268" t="str">
        <f t="shared" si="154"/>
        <v/>
      </c>
      <c r="C524" s="269"/>
      <c r="D524" s="270" t="str">
        <f t="shared" si="152"/>
        <v/>
      </c>
      <c r="E524" s="271"/>
      <c r="F524" s="272">
        <f t="shared" si="153"/>
        <v>0</v>
      </c>
      <c r="G524" s="275">
        <f t="shared" si="155"/>
        <v>0</v>
      </c>
    </row>
    <row r="525" spans="1:7" s="276" customFormat="1" ht="24" customHeight="1" x14ac:dyDescent="0.2">
      <c r="A525" s="267" t="str">
        <f t="shared" si="151"/>
        <v/>
      </c>
      <c r="B525" s="268" t="str">
        <f t="shared" si="154"/>
        <v/>
      </c>
      <c r="C525" s="269"/>
      <c r="D525" s="270" t="str">
        <f t="shared" si="152"/>
        <v/>
      </c>
      <c r="E525" s="271"/>
      <c r="F525" s="272">
        <f t="shared" si="153"/>
        <v>0</v>
      </c>
      <c r="G525" s="275">
        <f t="shared" si="155"/>
        <v>0</v>
      </c>
    </row>
    <row r="526" spans="1:7" s="276" customFormat="1" ht="24" customHeight="1" x14ac:dyDescent="0.2">
      <c r="A526" s="267" t="str">
        <f t="shared" si="151"/>
        <v/>
      </c>
      <c r="B526" s="268" t="str">
        <f t="shared" si="154"/>
        <v/>
      </c>
      <c r="C526" s="269"/>
      <c r="D526" s="270" t="str">
        <f t="shared" si="152"/>
        <v/>
      </c>
      <c r="E526" s="271"/>
      <c r="F526" s="273">
        <f t="shared" si="153"/>
        <v>0</v>
      </c>
      <c r="G526" s="275">
        <f t="shared" si="155"/>
        <v>0</v>
      </c>
    </row>
    <row r="527" spans="1:7" ht="24" customHeight="1" x14ac:dyDescent="0.2">
      <c r="A527" s="125"/>
      <c r="B527" s="99"/>
      <c r="C527" s="99"/>
      <c r="D527" s="110"/>
      <c r="E527" s="111"/>
      <c r="F527" s="188" t="s">
        <v>33</v>
      </c>
      <c r="G527" s="126">
        <f>SUBTOTAL(9,G513:G526)</f>
        <v>0</v>
      </c>
    </row>
    <row r="528" spans="1:7" ht="24" customHeight="1" x14ac:dyDescent="0.2">
      <c r="A528" s="125"/>
      <c r="B528" s="99"/>
      <c r="C528" s="127" t="s">
        <v>722</v>
      </c>
      <c r="D528" s="110"/>
      <c r="E528" s="111"/>
      <c r="F528" s="112"/>
      <c r="G528" s="128"/>
    </row>
    <row r="529" spans="1:7" s="276" customFormat="1" ht="24" customHeight="1" x14ac:dyDescent="0.2">
      <c r="A529" s="267" t="str">
        <f t="shared" ref="A529:A536" si="156">IFERROR(VLOOKUP(C529,Tabla_Insumos,4,FALSE),"")</f>
        <v/>
      </c>
      <c r="B529" s="268" t="str">
        <f t="shared" ref="B529:B536" si="157">IFERROR(VLOOKUP(C529,Tabla_Insumos,5,FALSE),"")</f>
        <v/>
      </c>
      <c r="C529" s="269"/>
      <c r="D529" s="270" t="str">
        <f t="shared" ref="D529:D536" si="158">IFERROR(VLOOKUP(C529,Tabla_Insumos,2,FALSE),"")</f>
        <v/>
      </c>
      <c r="E529" s="271"/>
      <c r="F529" s="274">
        <f t="shared" ref="F529:F536" si="159">IFERROR(VLOOKUP(C529,Tabla_Insumos,3,FALSE),0)</f>
        <v>0</v>
      </c>
      <c r="G529" s="275">
        <f>ROUND(E529*F529,2)</f>
        <v>0</v>
      </c>
    </row>
    <row r="530" spans="1:7" s="276" customFormat="1" ht="24" customHeight="1" x14ac:dyDescent="0.2">
      <c r="A530" s="267" t="str">
        <f t="shared" si="156"/>
        <v/>
      </c>
      <c r="B530" s="268" t="str">
        <f t="shared" si="157"/>
        <v/>
      </c>
      <c r="C530" s="269"/>
      <c r="D530" s="270" t="str">
        <f t="shared" si="158"/>
        <v/>
      </c>
      <c r="E530" s="271"/>
      <c r="F530" s="274">
        <f t="shared" si="159"/>
        <v>0</v>
      </c>
      <c r="G530" s="275">
        <f>ROUND(E530*F530,2)</f>
        <v>0</v>
      </c>
    </row>
    <row r="531" spans="1:7" s="276" customFormat="1" ht="24" customHeight="1" x14ac:dyDescent="0.2">
      <c r="A531" s="267" t="str">
        <f t="shared" si="156"/>
        <v/>
      </c>
      <c r="B531" s="268" t="str">
        <f t="shared" si="157"/>
        <v/>
      </c>
      <c r="C531" s="269"/>
      <c r="D531" s="270" t="str">
        <f t="shared" si="158"/>
        <v/>
      </c>
      <c r="E531" s="271"/>
      <c r="F531" s="274">
        <f t="shared" si="159"/>
        <v>0</v>
      </c>
      <c r="G531" s="275">
        <f t="shared" ref="G531:G536" si="160">ROUND(E531*F531,2)</f>
        <v>0</v>
      </c>
    </row>
    <row r="532" spans="1:7" s="276" customFormat="1" ht="24" customHeight="1" x14ac:dyDescent="0.2">
      <c r="A532" s="267" t="str">
        <f t="shared" si="156"/>
        <v/>
      </c>
      <c r="B532" s="268" t="str">
        <f t="shared" si="157"/>
        <v/>
      </c>
      <c r="C532" s="269"/>
      <c r="D532" s="270" t="str">
        <f t="shared" si="158"/>
        <v/>
      </c>
      <c r="E532" s="271"/>
      <c r="F532" s="274">
        <f t="shared" si="159"/>
        <v>0</v>
      </c>
      <c r="G532" s="275">
        <f t="shared" si="160"/>
        <v>0</v>
      </c>
    </row>
    <row r="533" spans="1:7" s="276" customFormat="1" ht="24" customHeight="1" x14ac:dyDescent="0.2">
      <c r="A533" s="267" t="str">
        <f t="shared" si="156"/>
        <v/>
      </c>
      <c r="B533" s="268" t="str">
        <f t="shared" si="157"/>
        <v/>
      </c>
      <c r="C533" s="269"/>
      <c r="D533" s="270" t="str">
        <f t="shared" si="158"/>
        <v/>
      </c>
      <c r="E533" s="271"/>
      <c r="F533" s="272">
        <f t="shared" si="159"/>
        <v>0</v>
      </c>
      <c r="G533" s="275">
        <f t="shared" si="160"/>
        <v>0</v>
      </c>
    </row>
    <row r="534" spans="1:7" s="276" customFormat="1" ht="24" customHeight="1" x14ac:dyDescent="0.2">
      <c r="A534" s="267" t="str">
        <f t="shared" si="156"/>
        <v/>
      </c>
      <c r="B534" s="268" t="str">
        <f t="shared" si="157"/>
        <v/>
      </c>
      <c r="C534" s="269"/>
      <c r="D534" s="270" t="str">
        <f t="shared" si="158"/>
        <v/>
      </c>
      <c r="E534" s="271"/>
      <c r="F534" s="272">
        <f t="shared" si="159"/>
        <v>0</v>
      </c>
      <c r="G534" s="275">
        <f t="shared" si="160"/>
        <v>0</v>
      </c>
    </row>
    <row r="535" spans="1:7" s="276" customFormat="1" ht="24" customHeight="1" x14ac:dyDescent="0.2">
      <c r="A535" s="267" t="str">
        <f t="shared" si="156"/>
        <v/>
      </c>
      <c r="B535" s="268" t="str">
        <f t="shared" si="157"/>
        <v/>
      </c>
      <c r="C535" s="269"/>
      <c r="D535" s="270" t="str">
        <f t="shared" si="158"/>
        <v/>
      </c>
      <c r="E535" s="271"/>
      <c r="F535" s="272">
        <f t="shared" si="159"/>
        <v>0</v>
      </c>
      <c r="G535" s="275">
        <f t="shared" si="160"/>
        <v>0</v>
      </c>
    </row>
    <row r="536" spans="1:7" s="276" customFormat="1" ht="24" customHeight="1" x14ac:dyDescent="0.2">
      <c r="A536" s="267" t="str">
        <f t="shared" si="156"/>
        <v/>
      </c>
      <c r="B536" s="268" t="str">
        <f t="shared" si="157"/>
        <v/>
      </c>
      <c r="C536" s="269"/>
      <c r="D536" s="270" t="str">
        <f t="shared" si="158"/>
        <v/>
      </c>
      <c r="E536" s="271"/>
      <c r="F536" s="272">
        <f t="shared" si="159"/>
        <v>0</v>
      </c>
      <c r="G536" s="275">
        <f t="shared" si="160"/>
        <v>0</v>
      </c>
    </row>
    <row r="537" spans="1:7" ht="24" customHeight="1" x14ac:dyDescent="0.2">
      <c r="A537" s="125"/>
      <c r="B537" s="99"/>
      <c r="C537" s="99"/>
      <c r="D537" s="110"/>
      <c r="E537" s="111"/>
      <c r="F537" s="188" t="s">
        <v>34</v>
      </c>
      <c r="G537" s="126">
        <f>SUBTOTAL(9,G529:G536)</f>
        <v>0</v>
      </c>
    </row>
    <row r="538" spans="1:7" ht="24" customHeight="1" x14ac:dyDescent="0.2">
      <c r="A538" s="125"/>
      <c r="B538" s="99"/>
      <c r="C538" s="127" t="s">
        <v>723</v>
      </c>
      <c r="D538" s="110"/>
      <c r="E538" s="111"/>
      <c r="F538" s="112"/>
      <c r="G538" s="128"/>
    </row>
    <row r="539" spans="1:7" s="276" customFormat="1" ht="24" customHeight="1" x14ac:dyDescent="0.2">
      <c r="A539" s="267" t="str">
        <f t="shared" ref="A539:A547" si="161">IFERROR(VLOOKUP(C539,Tabla_Insumos,4,FALSE),"")</f>
        <v/>
      </c>
      <c r="B539" s="268" t="str">
        <f t="shared" ref="B539:B547" si="162">IFERROR(VLOOKUP(C539,Tabla_Insumos,5,FALSE),"")</f>
        <v/>
      </c>
      <c r="C539" s="269"/>
      <c r="D539" s="270" t="str">
        <f t="shared" ref="D539:D547" si="163">IFERROR(VLOOKUP(C539,Tabla_Insumos,2,FALSE),"")</f>
        <v/>
      </c>
      <c r="E539" s="271"/>
      <c r="F539" s="272">
        <f t="shared" ref="F539:F547" si="164">IFERROR(VLOOKUP(C539,Tabla_Insumos,3,FALSE),0)</f>
        <v>0</v>
      </c>
      <c r="G539" s="275">
        <f t="shared" ref="G539:G547" si="165">ROUND(E539*F539,2)</f>
        <v>0</v>
      </c>
    </row>
    <row r="540" spans="1:7" s="276" customFormat="1" ht="24" customHeight="1" x14ac:dyDescent="0.2">
      <c r="A540" s="267" t="str">
        <f t="shared" si="161"/>
        <v/>
      </c>
      <c r="B540" s="268" t="str">
        <f t="shared" si="162"/>
        <v/>
      </c>
      <c r="C540" s="269"/>
      <c r="D540" s="270" t="str">
        <f t="shared" si="163"/>
        <v/>
      </c>
      <c r="E540" s="271"/>
      <c r="F540" s="272">
        <f t="shared" si="164"/>
        <v>0</v>
      </c>
      <c r="G540" s="275">
        <f t="shared" si="165"/>
        <v>0</v>
      </c>
    </row>
    <row r="541" spans="1:7" s="276" customFormat="1" ht="24" customHeight="1" x14ac:dyDescent="0.2">
      <c r="A541" s="267" t="str">
        <f t="shared" si="161"/>
        <v/>
      </c>
      <c r="B541" s="268" t="str">
        <f t="shared" si="162"/>
        <v/>
      </c>
      <c r="C541" s="269"/>
      <c r="D541" s="270" t="str">
        <f t="shared" si="163"/>
        <v/>
      </c>
      <c r="E541" s="271"/>
      <c r="F541" s="272">
        <f t="shared" si="164"/>
        <v>0</v>
      </c>
      <c r="G541" s="275">
        <f t="shared" si="165"/>
        <v>0</v>
      </c>
    </row>
    <row r="542" spans="1:7" s="276" customFormat="1" ht="24" customHeight="1" x14ac:dyDescent="0.2">
      <c r="A542" s="267" t="str">
        <f t="shared" si="161"/>
        <v/>
      </c>
      <c r="B542" s="268" t="str">
        <f t="shared" si="162"/>
        <v/>
      </c>
      <c r="C542" s="269"/>
      <c r="D542" s="270" t="str">
        <f t="shared" si="163"/>
        <v/>
      </c>
      <c r="E542" s="271"/>
      <c r="F542" s="272">
        <f t="shared" si="164"/>
        <v>0</v>
      </c>
      <c r="G542" s="275">
        <f t="shared" si="165"/>
        <v>0</v>
      </c>
    </row>
    <row r="543" spans="1:7" s="276" customFormat="1" ht="24" customHeight="1" x14ac:dyDescent="0.2">
      <c r="A543" s="267" t="str">
        <f t="shared" si="161"/>
        <v/>
      </c>
      <c r="B543" s="268" t="str">
        <f t="shared" si="162"/>
        <v/>
      </c>
      <c r="C543" s="269"/>
      <c r="D543" s="270" t="str">
        <f t="shared" si="163"/>
        <v/>
      </c>
      <c r="E543" s="271"/>
      <c r="F543" s="272">
        <f t="shared" si="164"/>
        <v>0</v>
      </c>
      <c r="G543" s="275">
        <f t="shared" si="165"/>
        <v>0</v>
      </c>
    </row>
    <row r="544" spans="1:7" s="276" customFormat="1" ht="24" customHeight="1" x14ac:dyDescent="0.2">
      <c r="A544" s="267" t="str">
        <f t="shared" si="161"/>
        <v/>
      </c>
      <c r="B544" s="268" t="str">
        <f t="shared" si="162"/>
        <v/>
      </c>
      <c r="C544" s="269"/>
      <c r="D544" s="270" t="str">
        <f t="shared" si="163"/>
        <v/>
      </c>
      <c r="E544" s="271"/>
      <c r="F544" s="272">
        <f t="shared" si="164"/>
        <v>0</v>
      </c>
      <c r="G544" s="275">
        <f t="shared" si="165"/>
        <v>0</v>
      </c>
    </row>
    <row r="545" spans="1:8" s="276" customFormat="1" ht="24" customHeight="1" x14ac:dyDescent="0.2">
      <c r="A545" s="267" t="str">
        <f t="shared" si="161"/>
        <v/>
      </c>
      <c r="B545" s="268" t="str">
        <f t="shared" si="162"/>
        <v/>
      </c>
      <c r="C545" s="269"/>
      <c r="D545" s="270" t="str">
        <f t="shared" si="163"/>
        <v/>
      </c>
      <c r="E545" s="271"/>
      <c r="F545" s="272">
        <f t="shared" si="164"/>
        <v>0</v>
      </c>
      <c r="G545" s="275">
        <f t="shared" si="165"/>
        <v>0</v>
      </c>
    </row>
    <row r="546" spans="1:8" s="276" customFormat="1" ht="24" customHeight="1" x14ac:dyDescent="0.2">
      <c r="A546" s="267" t="str">
        <f t="shared" si="161"/>
        <v/>
      </c>
      <c r="B546" s="268" t="str">
        <f t="shared" si="162"/>
        <v/>
      </c>
      <c r="C546" s="269"/>
      <c r="D546" s="270" t="str">
        <f t="shared" si="163"/>
        <v/>
      </c>
      <c r="E546" s="271"/>
      <c r="F546" s="272">
        <f t="shared" si="164"/>
        <v>0</v>
      </c>
      <c r="G546" s="275">
        <f t="shared" si="165"/>
        <v>0</v>
      </c>
    </row>
    <row r="547" spans="1:8" s="276" customFormat="1" ht="24" customHeight="1" x14ac:dyDescent="0.2">
      <c r="A547" s="267" t="str">
        <f t="shared" si="161"/>
        <v/>
      </c>
      <c r="B547" s="268" t="str">
        <f t="shared" si="162"/>
        <v/>
      </c>
      <c r="C547" s="269"/>
      <c r="D547" s="270" t="str">
        <f t="shared" si="163"/>
        <v/>
      </c>
      <c r="E547" s="271"/>
      <c r="F547" s="272">
        <f t="shared" si="164"/>
        <v>0</v>
      </c>
      <c r="G547" s="275">
        <f t="shared" si="165"/>
        <v>0</v>
      </c>
    </row>
    <row r="548" spans="1:8" ht="24" customHeight="1" x14ac:dyDescent="0.2">
      <c r="A548" s="129"/>
      <c r="B548" s="110"/>
      <c r="C548" s="99"/>
      <c r="D548" s="110"/>
      <c r="E548" s="111"/>
      <c r="F548" s="188" t="s">
        <v>35</v>
      </c>
      <c r="G548" s="126">
        <f>SUBTOTAL(9,G539:G547)</f>
        <v>0</v>
      </c>
    </row>
    <row r="549" spans="1:8" ht="24" customHeight="1" thickBot="1" x14ac:dyDescent="0.25">
      <c r="A549" s="130"/>
      <c r="B549" s="131"/>
      <c r="C549" s="132"/>
      <c r="D549" s="131"/>
      <c r="E549" s="133"/>
      <c r="F549" s="134"/>
      <c r="G549" s="135"/>
    </row>
    <row r="550" spans="1:8" ht="24" customHeight="1" thickBot="1" x14ac:dyDescent="0.25">
      <c r="A550" s="136" t="str">
        <f>B508</f>
        <v>3.1.7</v>
      </c>
      <c r="B550" s="137" t="str">
        <f>C508</f>
        <v>Hormigones para vigas  de carga</v>
      </c>
      <c r="C550" s="138"/>
      <c r="D550" s="138" t="s">
        <v>36</v>
      </c>
      <c r="E550" s="139"/>
      <c r="F550" s="140" t="s">
        <v>37</v>
      </c>
      <c r="G550" s="141">
        <f>SUBTOTAL(9,G513:G549)</f>
        <v>0</v>
      </c>
    </row>
    <row r="551" spans="1:8" ht="24" customHeight="1" thickTop="1" thickBot="1" x14ac:dyDescent="0.25"/>
    <row r="552" spans="1:8" ht="24" customHeight="1" thickTop="1" x14ac:dyDescent="0.2">
      <c r="A552" s="173" t="s">
        <v>39</v>
      </c>
      <c r="B552" s="174"/>
      <c r="C552" s="174"/>
      <c r="D552" s="174"/>
      <c r="E552" s="174"/>
      <c r="F552" s="174"/>
      <c r="G552" s="175"/>
      <c r="H552" s="100">
        <f>COUNTIF($A$2:A558,"ANALISIS DE PRECIOS")</f>
        <v>12</v>
      </c>
    </row>
    <row r="553" spans="1:8" ht="24" customHeight="1" x14ac:dyDescent="0.2">
      <c r="A553" s="101" t="s">
        <v>719</v>
      </c>
      <c r="B553" s="102" t="str">
        <f>Comitente</f>
        <v>DIRECCIÓN DE INFRAESTRUCTURA ESCOLAR</v>
      </c>
      <c r="C553" s="96"/>
      <c r="D553" s="103"/>
      <c r="E553" s="103"/>
      <c r="F553" s="104"/>
      <c r="G553" s="105"/>
    </row>
    <row r="554" spans="1:8" ht="24" customHeight="1" x14ac:dyDescent="0.2">
      <c r="A554" s="101" t="s">
        <v>720</v>
      </c>
      <c r="B554" s="102">
        <f>Contratista</f>
        <v>0</v>
      </c>
      <c r="C554" s="97"/>
      <c r="D554" s="97"/>
      <c r="E554" s="97"/>
      <c r="F554" s="106"/>
      <c r="G554" s="107"/>
    </row>
    <row r="555" spans="1:8" ht="24" customHeight="1" x14ac:dyDescent="0.2">
      <c r="A555" s="101" t="s">
        <v>26</v>
      </c>
      <c r="B555" s="102" t="str">
        <f>Obra</f>
        <v>ESCUELA BATALLA DE TUCUMAN</v>
      </c>
      <c r="C555" s="97"/>
      <c r="D555" s="97"/>
      <c r="E555" s="97"/>
      <c r="F555" s="106" t="s">
        <v>40</v>
      </c>
      <c r="G555" s="108">
        <f>Fecha_Base</f>
        <v>0</v>
      </c>
    </row>
    <row r="556" spans="1:8" ht="24" customHeight="1" x14ac:dyDescent="0.2">
      <c r="A556" s="109" t="s">
        <v>718</v>
      </c>
      <c r="B556" s="98" t="str">
        <f>Ubicación</f>
        <v>Calle Mendoza y Calle Nº17 - Pocito</v>
      </c>
      <c r="C556" s="98"/>
      <c r="D556" s="110"/>
      <c r="E556" s="111"/>
      <c r="F556" s="112"/>
      <c r="G556" s="113"/>
    </row>
    <row r="557" spans="1:8" ht="24" customHeight="1" x14ac:dyDescent="0.2">
      <c r="A557" s="109" t="s">
        <v>41</v>
      </c>
      <c r="B557" s="114" t="str">
        <f>IFERROR(VALUE(LEFT(B558,FIND("-",B558)-1)),"")</f>
        <v/>
      </c>
      <c r="C557" s="99" t="str">
        <f>IFERROR(VLOOKUP(B557,Tabla_CyP,2,FALSE),"")</f>
        <v/>
      </c>
      <c r="E557" s="111"/>
      <c r="F557" s="112"/>
      <c r="G557" s="113"/>
    </row>
    <row r="558" spans="1:8" ht="24" customHeight="1" x14ac:dyDescent="0.2">
      <c r="A558" s="109" t="s">
        <v>27</v>
      </c>
      <c r="B558" s="115" t="str">
        <f>IFERROR(VLOOKUP(COUNTIF($A$2:A558,"ANALISIS DE PRECIOS"),Tabla_NumeroItem,4,FALSE),"")</f>
        <v>3.1.8</v>
      </c>
      <c r="C558" s="99" t="str">
        <f>IFERROR(VLOOKUP(B558,Tabla_CyP,2,FALSE),"")</f>
        <v>Hormigones para vigas de encadenado</v>
      </c>
      <c r="D558" s="110"/>
      <c r="E558" s="111"/>
      <c r="F558" s="106" t="s">
        <v>28</v>
      </c>
      <c r="G558" s="116" t="str">
        <f>IFERROR(VLOOKUP(B558,Tabla_CyP,4,FALSE),"")</f>
        <v>m3</v>
      </c>
    </row>
    <row r="559" spans="1:8" ht="24" customHeight="1" x14ac:dyDescent="0.2">
      <c r="A559" s="109"/>
      <c r="B559" s="98"/>
      <c r="C559" s="99"/>
      <c r="D559" s="110"/>
      <c r="E559" s="111"/>
      <c r="F559" s="112"/>
      <c r="G559" s="113"/>
    </row>
    <row r="560" spans="1:8" ht="24" customHeight="1" x14ac:dyDescent="0.2">
      <c r="A560" s="381" t="s">
        <v>584</v>
      </c>
      <c r="B560" s="382"/>
      <c r="C560" s="383" t="s">
        <v>0</v>
      </c>
      <c r="D560" s="383" t="s">
        <v>29</v>
      </c>
      <c r="E560" s="385" t="s">
        <v>30</v>
      </c>
      <c r="F560" s="387" t="s">
        <v>31</v>
      </c>
      <c r="G560" s="389" t="s">
        <v>32</v>
      </c>
    </row>
    <row r="561" spans="1:141" s="119" customFormat="1" ht="24" customHeight="1" x14ac:dyDescent="0.2">
      <c r="A561" s="117" t="s">
        <v>585</v>
      </c>
      <c r="B561" s="118" t="s">
        <v>586</v>
      </c>
      <c r="C561" s="384"/>
      <c r="D561" s="384"/>
      <c r="E561" s="386"/>
      <c r="F561" s="388"/>
      <c r="G561" s="390"/>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77"/>
      <c r="AE561" s="277"/>
      <c r="AF561" s="277"/>
      <c r="AG561" s="277"/>
      <c r="AH561" s="277"/>
      <c r="AI561" s="277"/>
      <c r="AJ561" s="277"/>
      <c r="AK561" s="277"/>
      <c r="AL561" s="277"/>
      <c r="AM561" s="277"/>
      <c r="AN561" s="277"/>
      <c r="AO561" s="277"/>
      <c r="AP561" s="277"/>
      <c r="AQ561" s="277"/>
      <c r="AR561" s="277"/>
      <c r="AS561" s="277"/>
      <c r="AT561" s="277"/>
      <c r="AU561" s="277"/>
      <c r="AV561" s="277"/>
      <c r="AW561" s="277"/>
      <c r="AX561" s="277"/>
      <c r="AY561" s="277"/>
      <c r="AZ561" s="277"/>
      <c r="BA561" s="277"/>
      <c r="BB561" s="277"/>
      <c r="BC561" s="277"/>
      <c r="BD561" s="277"/>
      <c r="BE561" s="277"/>
      <c r="BF561" s="277"/>
      <c r="BG561" s="277"/>
      <c r="BH561" s="277"/>
      <c r="BI561" s="277"/>
      <c r="BJ561" s="277"/>
      <c r="BK561" s="277"/>
      <c r="BL561" s="277"/>
      <c r="BM561" s="277"/>
      <c r="BN561" s="277"/>
      <c r="BO561" s="277"/>
      <c r="BP561" s="277"/>
      <c r="BQ561" s="277"/>
      <c r="BR561" s="277"/>
      <c r="BS561" s="277"/>
      <c r="BT561" s="277"/>
      <c r="BU561" s="277"/>
      <c r="BV561" s="277"/>
      <c r="BW561" s="277"/>
      <c r="BX561" s="277"/>
      <c r="BY561" s="277"/>
      <c r="BZ561" s="277"/>
      <c r="CA561" s="277"/>
      <c r="CB561" s="277"/>
      <c r="CC561" s="277"/>
      <c r="CD561" s="277"/>
      <c r="CE561" s="277"/>
      <c r="CF561" s="277"/>
      <c r="CG561" s="277"/>
      <c r="CH561" s="277"/>
      <c r="CI561" s="277"/>
      <c r="CJ561" s="277"/>
      <c r="CK561" s="277"/>
      <c r="CL561" s="277"/>
      <c r="CM561" s="277"/>
      <c r="CN561" s="277"/>
      <c r="CO561" s="277"/>
      <c r="CP561" s="277"/>
      <c r="CQ561" s="277"/>
      <c r="CR561" s="277"/>
      <c r="CS561" s="277"/>
      <c r="CT561" s="277"/>
      <c r="CU561" s="277"/>
      <c r="CV561" s="277"/>
      <c r="CW561" s="277"/>
      <c r="CX561" s="277"/>
      <c r="CY561" s="277"/>
      <c r="CZ561" s="277"/>
      <c r="DA561" s="277"/>
      <c r="DB561" s="277"/>
      <c r="DC561" s="277"/>
      <c r="DD561" s="277"/>
      <c r="DE561" s="277"/>
      <c r="DF561" s="277"/>
      <c r="DG561" s="277"/>
      <c r="DH561" s="277"/>
      <c r="DI561" s="277"/>
      <c r="DJ561" s="277"/>
      <c r="DK561" s="277"/>
      <c r="DL561" s="277"/>
      <c r="DM561" s="277"/>
      <c r="DN561" s="277"/>
      <c r="DO561" s="277"/>
      <c r="DP561" s="277"/>
      <c r="DQ561" s="277"/>
      <c r="DR561" s="277"/>
      <c r="DS561" s="277"/>
      <c r="DT561" s="277"/>
      <c r="DU561" s="277"/>
      <c r="DV561" s="277"/>
      <c r="DW561" s="277"/>
      <c r="DX561" s="277"/>
      <c r="DY561" s="277"/>
      <c r="DZ561" s="277"/>
      <c r="EA561" s="277"/>
      <c r="EB561" s="277"/>
      <c r="EC561" s="277"/>
      <c r="ED561" s="277"/>
      <c r="EE561" s="277"/>
      <c r="EF561" s="277"/>
      <c r="EG561" s="277"/>
      <c r="EH561" s="277"/>
      <c r="EI561" s="277"/>
      <c r="EJ561" s="277"/>
      <c r="EK561" s="277"/>
    </row>
    <row r="562" spans="1:141" ht="24" customHeight="1" x14ac:dyDescent="0.2">
      <c r="A562" s="187"/>
      <c r="B562" s="120"/>
      <c r="C562" s="185" t="s">
        <v>721</v>
      </c>
      <c r="D562" s="121"/>
      <c r="E562" s="122"/>
      <c r="F562" s="123"/>
      <c r="G562" s="124"/>
    </row>
    <row r="563" spans="1:141" s="276" customFormat="1" ht="24" customHeight="1" x14ac:dyDescent="0.2">
      <c r="A563" s="267" t="str">
        <f t="shared" ref="A563:A576" si="166">IFERROR(VLOOKUP(C563,Tabla_Insumos,4,FALSE),"")</f>
        <v/>
      </c>
      <c r="B563" s="268" t="str">
        <f>IFERROR(VLOOKUP(C563,Tabla_Insumos,5,FALSE),"")</f>
        <v/>
      </c>
      <c r="C563" s="269"/>
      <c r="D563" s="270" t="str">
        <f t="shared" ref="D563:D576" si="167">IFERROR(VLOOKUP(C563,Tabla_Insumos,2,FALSE),"")</f>
        <v/>
      </c>
      <c r="E563" s="271"/>
      <c r="F563" s="272">
        <f t="shared" ref="F563:F576" si="168">IFERROR(VLOOKUP(C563,Tabla_Insumos,3,FALSE),0)</f>
        <v>0</v>
      </c>
      <c r="G563" s="275">
        <f>ROUND(E563*F563,2)</f>
        <v>0</v>
      </c>
    </row>
    <row r="564" spans="1:141" s="276" customFormat="1" ht="24" customHeight="1" x14ac:dyDescent="0.2">
      <c r="A564" s="267" t="str">
        <f t="shared" si="166"/>
        <v/>
      </c>
      <c r="B564" s="268" t="str">
        <f t="shared" ref="B564:B576" si="169">IFERROR(VLOOKUP(C564,Tabla_Insumos,5,FALSE),"")</f>
        <v/>
      </c>
      <c r="C564" s="269"/>
      <c r="D564" s="270" t="str">
        <f t="shared" si="167"/>
        <v/>
      </c>
      <c r="E564" s="271"/>
      <c r="F564" s="272">
        <f t="shared" si="168"/>
        <v>0</v>
      </c>
      <c r="G564" s="275">
        <f t="shared" ref="G564:G576" si="170">ROUND(E564*F564,2)</f>
        <v>0</v>
      </c>
    </row>
    <row r="565" spans="1:141" s="276" customFormat="1" ht="24" customHeight="1" x14ac:dyDescent="0.2">
      <c r="A565" s="267" t="str">
        <f t="shared" si="166"/>
        <v/>
      </c>
      <c r="B565" s="268" t="str">
        <f t="shared" si="169"/>
        <v/>
      </c>
      <c r="C565" s="269"/>
      <c r="D565" s="270" t="str">
        <f t="shared" si="167"/>
        <v/>
      </c>
      <c r="E565" s="271"/>
      <c r="F565" s="272">
        <f t="shared" si="168"/>
        <v>0</v>
      </c>
      <c r="G565" s="275">
        <f t="shared" si="170"/>
        <v>0</v>
      </c>
    </row>
    <row r="566" spans="1:141" s="276" customFormat="1" ht="24" customHeight="1" x14ac:dyDescent="0.2">
      <c r="A566" s="267" t="str">
        <f t="shared" si="166"/>
        <v/>
      </c>
      <c r="B566" s="268" t="str">
        <f t="shared" si="169"/>
        <v/>
      </c>
      <c r="C566" s="269"/>
      <c r="D566" s="270" t="str">
        <f t="shared" si="167"/>
        <v/>
      </c>
      <c r="E566" s="271"/>
      <c r="F566" s="272">
        <f t="shared" si="168"/>
        <v>0</v>
      </c>
      <c r="G566" s="275">
        <f t="shared" si="170"/>
        <v>0</v>
      </c>
    </row>
    <row r="567" spans="1:141" s="276" customFormat="1" ht="24" customHeight="1" x14ac:dyDescent="0.2">
      <c r="A567" s="267" t="str">
        <f t="shared" si="166"/>
        <v/>
      </c>
      <c r="B567" s="268" t="str">
        <f t="shared" si="169"/>
        <v/>
      </c>
      <c r="C567" s="269"/>
      <c r="D567" s="270" t="str">
        <f t="shared" si="167"/>
        <v/>
      </c>
      <c r="E567" s="271"/>
      <c r="F567" s="272">
        <f t="shared" si="168"/>
        <v>0</v>
      </c>
      <c r="G567" s="275">
        <f t="shared" si="170"/>
        <v>0</v>
      </c>
    </row>
    <row r="568" spans="1:141" s="276" customFormat="1" ht="24" customHeight="1" x14ac:dyDescent="0.2">
      <c r="A568" s="267" t="str">
        <f t="shared" si="166"/>
        <v/>
      </c>
      <c r="B568" s="268" t="str">
        <f t="shared" si="169"/>
        <v/>
      </c>
      <c r="C568" s="269"/>
      <c r="D568" s="270" t="str">
        <f t="shared" si="167"/>
        <v/>
      </c>
      <c r="E568" s="271"/>
      <c r="F568" s="272">
        <f t="shared" si="168"/>
        <v>0</v>
      </c>
      <c r="G568" s="275">
        <f t="shared" si="170"/>
        <v>0</v>
      </c>
    </row>
    <row r="569" spans="1:141" s="276" customFormat="1" ht="24" customHeight="1" x14ac:dyDescent="0.2">
      <c r="A569" s="267" t="str">
        <f t="shared" si="166"/>
        <v/>
      </c>
      <c r="B569" s="268" t="str">
        <f t="shared" si="169"/>
        <v/>
      </c>
      <c r="C569" s="269"/>
      <c r="D569" s="270" t="str">
        <f t="shared" si="167"/>
        <v/>
      </c>
      <c r="E569" s="271"/>
      <c r="F569" s="272">
        <f t="shared" si="168"/>
        <v>0</v>
      </c>
      <c r="G569" s="275">
        <f t="shared" si="170"/>
        <v>0</v>
      </c>
    </row>
    <row r="570" spans="1:141" s="276" customFormat="1" ht="24" customHeight="1" x14ac:dyDescent="0.2">
      <c r="A570" s="267" t="str">
        <f t="shared" si="166"/>
        <v/>
      </c>
      <c r="B570" s="268" t="str">
        <f t="shared" si="169"/>
        <v/>
      </c>
      <c r="C570" s="269"/>
      <c r="D570" s="270" t="str">
        <f t="shared" si="167"/>
        <v/>
      </c>
      <c r="E570" s="271"/>
      <c r="F570" s="272">
        <f t="shared" si="168"/>
        <v>0</v>
      </c>
      <c r="G570" s="275">
        <f t="shared" si="170"/>
        <v>0</v>
      </c>
    </row>
    <row r="571" spans="1:141" s="276" customFormat="1" ht="24" customHeight="1" x14ac:dyDescent="0.2">
      <c r="A571" s="267" t="str">
        <f t="shared" si="166"/>
        <v/>
      </c>
      <c r="B571" s="268" t="str">
        <f t="shared" si="169"/>
        <v/>
      </c>
      <c r="C571" s="269"/>
      <c r="D571" s="270" t="str">
        <f t="shared" si="167"/>
        <v/>
      </c>
      <c r="E571" s="271"/>
      <c r="F571" s="272">
        <f t="shared" si="168"/>
        <v>0</v>
      </c>
      <c r="G571" s="275">
        <f t="shared" si="170"/>
        <v>0</v>
      </c>
    </row>
    <row r="572" spans="1:141" s="276" customFormat="1" ht="24" customHeight="1" x14ac:dyDescent="0.2">
      <c r="A572" s="267" t="str">
        <f t="shared" si="166"/>
        <v/>
      </c>
      <c r="B572" s="268" t="str">
        <f t="shared" si="169"/>
        <v/>
      </c>
      <c r="C572" s="269"/>
      <c r="D572" s="270" t="str">
        <f t="shared" si="167"/>
        <v/>
      </c>
      <c r="E572" s="271"/>
      <c r="F572" s="272">
        <f t="shared" si="168"/>
        <v>0</v>
      </c>
      <c r="G572" s="275">
        <f t="shared" si="170"/>
        <v>0</v>
      </c>
    </row>
    <row r="573" spans="1:141" s="276" customFormat="1" ht="24" customHeight="1" x14ac:dyDescent="0.2">
      <c r="A573" s="267" t="str">
        <f t="shared" si="166"/>
        <v/>
      </c>
      <c r="B573" s="268" t="str">
        <f t="shared" si="169"/>
        <v/>
      </c>
      <c r="C573" s="269"/>
      <c r="D573" s="270" t="str">
        <f t="shared" si="167"/>
        <v/>
      </c>
      <c r="E573" s="271"/>
      <c r="F573" s="272">
        <f t="shared" si="168"/>
        <v>0</v>
      </c>
      <c r="G573" s="275">
        <f t="shared" si="170"/>
        <v>0</v>
      </c>
    </row>
    <row r="574" spans="1:141" s="276" customFormat="1" ht="24" customHeight="1" x14ac:dyDescent="0.2">
      <c r="A574" s="267" t="str">
        <f t="shared" si="166"/>
        <v/>
      </c>
      <c r="B574" s="268" t="str">
        <f t="shared" si="169"/>
        <v/>
      </c>
      <c r="C574" s="269"/>
      <c r="D574" s="270" t="str">
        <f t="shared" si="167"/>
        <v/>
      </c>
      <c r="E574" s="271"/>
      <c r="F574" s="272">
        <f t="shared" si="168"/>
        <v>0</v>
      </c>
      <c r="G574" s="275">
        <f t="shared" si="170"/>
        <v>0</v>
      </c>
    </row>
    <row r="575" spans="1:141" s="276" customFormat="1" ht="24" customHeight="1" x14ac:dyDescent="0.2">
      <c r="A575" s="267" t="str">
        <f t="shared" si="166"/>
        <v/>
      </c>
      <c r="B575" s="268" t="str">
        <f t="shared" si="169"/>
        <v/>
      </c>
      <c r="C575" s="269"/>
      <c r="D575" s="270" t="str">
        <f t="shared" si="167"/>
        <v/>
      </c>
      <c r="E575" s="271"/>
      <c r="F575" s="272">
        <f t="shared" si="168"/>
        <v>0</v>
      </c>
      <c r="G575" s="275">
        <f t="shared" si="170"/>
        <v>0</v>
      </c>
    </row>
    <row r="576" spans="1:141" s="276" customFormat="1" ht="24" customHeight="1" x14ac:dyDescent="0.2">
      <c r="A576" s="267" t="str">
        <f t="shared" si="166"/>
        <v/>
      </c>
      <c r="B576" s="268" t="str">
        <f t="shared" si="169"/>
        <v/>
      </c>
      <c r="C576" s="269"/>
      <c r="D576" s="270" t="str">
        <f t="shared" si="167"/>
        <v/>
      </c>
      <c r="E576" s="271"/>
      <c r="F576" s="273">
        <f t="shared" si="168"/>
        <v>0</v>
      </c>
      <c r="G576" s="275">
        <f t="shared" si="170"/>
        <v>0</v>
      </c>
    </row>
    <row r="577" spans="1:7" ht="24" customHeight="1" x14ac:dyDescent="0.2">
      <c r="A577" s="125"/>
      <c r="B577" s="99"/>
      <c r="C577" s="99"/>
      <c r="D577" s="110"/>
      <c r="E577" s="111"/>
      <c r="F577" s="188" t="s">
        <v>33</v>
      </c>
      <c r="G577" s="126">
        <f>SUBTOTAL(9,G563:G576)</f>
        <v>0</v>
      </c>
    </row>
    <row r="578" spans="1:7" ht="24" customHeight="1" x14ac:dyDescent="0.2">
      <c r="A578" s="125"/>
      <c r="B578" s="99"/>
      <c r="C578" s="127" t="s">
        <v>722</v>
      </c>
      <c r="D578" s="110"/>
      <c r="E578" s="111"/>
      <c r="F578" s="112"/>
      <c r="G578" s="128"/>
    </row>
    <row r="579" spans="1:7" s="276" customFormat="1" ht="24" customHeight="1" x14ac:dyDescent="0.2">
      <c r="A579" s="267" t="str">
        <f t="shared" ref="A579:A586" si="171">IFERROR(VLOOKUP(C579,Tabla_Insumos,4,FALSE),"")</f>
        <v/>
      </c>
      <c r="B579" s="268" t="str">
        <f t="shared" ref="B579:B586" si="172">IFERROR(VLOOKUP(C579,Tabla_Insumos,5,FALSE),"")</f>
        <v/>
      </c>
      <c r="C579" s="269"/>
      <c r="D579" s="270" t="str">
        <f t="shared" ref="D579:D586" si="173">IFERROR(VLOOKUP(C579,Tabla_Insumos,2,FALSE),"")</f>
        <v/>
      </c>
      <c r="E579" s="271"/>
      <c r="F579" s="274">
        <f t="shared" ref="F579:F586" si="174">IFERROR(VLOOKUP(C579,Tabla_Insumos,3,FALSE),0)</f>
        <v>0</v>
      </c>
      <c r="G579" s="275">
        <f>ROUND(E579*F579,2)</f>
        <v>0</v>
      </c>
    </row>
    <row r="580" spans="1:7" s="276" customFormat="1" ht="24" customHeight="1" x14ac:dyDescent="0.2">
      <c r="A580" s="267" t="str">
        <f t="shared" si="171"/>
        <v/>
      </c>
      <c r="B580" s="268" t="str">
        <f t="shared" si="172"/>
        <v/>
      </c>
      <c r="C580" s="269"/>
      <c r="D580" s="270" t="str">
        <f t="shared" si="173"/>
        <v/>
      </c>
      <c r="E580" s="271"/>
      <c r="F580" s="274">
        <f t="shared" si="174"/>
        <v>0</v>
      </c>
      <c r="G580" s="275">
        <f>ROUND(E580*F580,2)</f>
        <v>0</v>
      </c>
    </row>
    <row r="581" spans="1:7" s="276" customFormat="1" ht="24" customHeight="1" x14ac:dyDescent="0.2">
      <c r="A581" s="267" t="str">
        <f t="shared" si="171"/>
        <v/>
      </c>
      <c r="B581" s="268" t="str">
        <f t="shared" si="172"/>
        <v/>
      </c>
      <c r="C581" s="269"/>
      <c r="D581" s="270" t="str">
        <f t="shared" si="173"/>
        <v/>
      </c>
      <c r="E581" s="271"/>
      <c r="F581" s="274">
        <f t="shared" si="174"/>
        <v>0</v>
      </c>
      <c r="G581" s="275">
        <f t="shared" ref="G581:G586" si="175">ROUND(E581*F581,2)</f>
        <v>0</v>
      </c>
    </row>
    <row r="582" spans="1:7" s="276" customFormat="1" ht="24" customHeight="1" x14ac:dyDescent="0.2">
      <c r="A582" s="267" t="str">
        <f t="shared" si="171"/>
        <v/>
      </c>
      <c r="B582" s="268" t="str">
        <f t="shared" si="172"/>
        <v/>
      </c>
      <c r="C582" s="269"/>
      <c r="D582" s="270" t="str">
        <f t="shared" si="173"/>
        <v/>
      </c>
      <c r="E582" s="271"/>
      <c r="F582" s="274">
        <f t="shared" si="174"/>
        <v>0</v>
      </c>
      <c r="G582" s="275">
        <f t="shared" si="175"/>
        <v>0</v>
      </c>
    </row>
    <row r="583" spans="1:7" s="276" customFormat="1" ht="24" customHeight="1" x14ac:dyDescent="0.2">
      <c r="A583" s="267" t="str">
        <f t="shared" si="171"/>
        <v/>
      </c>
      <c r="B583" s="268" t="str">
        <f t="shared" si="172"/>
        <v/>
      </c>
      <c r="C583" s="269"/>
      <c r="D583" s="270" t="str">
        <f t="shared" si="173"/>
        <v/>
      </c>
      <c r="E583" s="271"/>
      <c r="F583" s="272">
        <f t="shared" si="174"/>
        <v>0</v>
      </c>
      <c r="G583" s="275">
        <f t="shared" si="175"/>
        <v>0</v>
      </c>
    </row>
    <row r="584" spans="1:7" s="276" customFormat="1" ht="24" customHeight="1" x14ac:dyDescent="0.2">
      <c r="A584" s="267" t="str">
        <f t="shared" si="171"/>
        <v/>
      </c>
      <c r="B584" s="268" t="str">
        <f t="shared" si="172"/>
        <v/>
      </c>
      <c r="C584" s="269"/>
      <c r="D584" s="270" t="str">
        <f t="shared" si="173"/>
        <v/>
      </c>
      <c r="E584" s="271"/>
      <c r="F584" s="272">
        <f t="shared" si="174"/>
        <v>0</v>
      </c>
      <c r="G584" s="275">
        <f t="shared" si="175"/>
        <v>0</v>
      </c>
    </row>
    <row r="585" spans="1:7" s="276" customFormat="1" ht="24" customHeight="1" x14ac:dyDescent="0.2">
      <c r="A585" s="267" t="str">
        <f t="shared" si="171"/>
        <v/>
      </c>
      <c r="B585" s="268" t="str">
        <f t="shared" si="172"/>
        <v/>
      </c>
      <c r="C585" s="269"/>
      <c r="D585" s="270" t="str">
        <f t="shared" si="173"/>
        <v/>
      </c>
      <c r="E585" s="271"/>
      <c r="F585" s="272">
        <f t="shared" si="174"/>
        <v>0</v>
      </c>
      <c r="G585" s="275">
        <f t="shared" si="175"/>
        <v>0</v>
      </c>
    </row>
    <row r="586" spans="1:7" s="276" customFormat="1" ht="24" customHeight="1" x14ac:dyDescent="0.2">
      <c r="A586" s="267" t="str">
        <f t="shared" si="171"/>
        <v/>
      </c>
      <c r="B586" s="268" t="str">
        <f t="shared" si="172"/>
        <v/>
      </c>
      <c r="C586" s="269"/>
      <c r="D586" s="270" t="str">
        <f t="shared" si="173"/>
        <v/>
      </c>
      <c r="E586" s="271"/>
      <c r="F586" s="272">
        <f t="shared" si="174"/>
        <v>0</v>
      </c>
      <c r="G586" s="275">
        <f t="shared" si="175"/>
        <v>0</v>
      </c>
    </row>
    <row r="587" spans="1:7" ht="24" customHeight="1" x14ac:dyDescent="0.2">
      <c r="A587" s="125"/>
      <c r="B587" s="99"/>
      <c r="C587" s="99"/>
      <c r="D587" s="110"/>
      <c r="E587" s="111"/>
      <c r="F587" s="188" t="s">
        <v>34</v>
      </c>
      <c r="G587" s="126">
        <f>SUBTOTAL(9,G579:G586)</f>
        <v>0</v>
      </c>
    </row>
    <row r="588" spans="1:7" ht="24" customHeight="1" x14ac:dyDescent="0.2">
      <c r="A588" s="125"/>
      <c r="B588" s="99"/>
      <c r="C588" s="127" t="s">
        <v>723</v>
      </c>
      <c r="D588" s="110"/>
      <c r="E588" s="111"/>
      <c r="F588" s="112"/>
      <c r="G588" s="128"/>
    </row>
    <row r="589" spans="1:7" s="276" customFormat="1" ht="24" customHeight="1" x14ac:dyDescent="0.2">
      <c r="A589" s="267" t="str">
        <f t="shared" ref="A589:A597" si="176">IFERROR(VLOOKUP(C589,Tabla_Insumos,4,FALSE),"")</f>
        <v/>
      </c>
      <c r="B589" s="268" t="str">
        <f t="shared" ref="B589:B597" si="177">IFERROR(VLOOKUP(C589,Tabla_Insumos,5,FALSE),"")</f>
        <v/>
      </c>
      <c r="C589" s="269"/>
      <c r="D589" s="270" t="str">
        <f t="shared" ref="D589:D597" si="178">IFERROR(VLOOKUP(C589,Tabla_Insumos,2,FALSE),"")</f>
        <v/>
      </c>
      <c r="E589" s="271"/>
      <c r="F589" s="272">
        <f t="shared" ref="F589:F597" si="179">IFERROR(VLOOKUP(C589,Tabla_Insumos,3,FALSE),0)</f>
        <v>0</v>
      </c>
      <c r="G589" s="275">
        <f t="shared" ref="G589:G597" si="180">ROUND(E589*F589,2)</f>
        <v>0</v>
      </c>
    </row>
    <row r="590" spans="1:7" s="276" customFormat="1" ht="24" customHeight="1" x14ac:dyDescent="0.2">
      <c r="A590" s="267" t="str">
        <f t="shared" si="176"/>
        <v/>
      </c>
      <c r="B590" s="268" t="str">
        <f t="shared" si="177"/>
        <v/>
      </c>
      <c r="C590" s="269"/>
      <c r="D590" s="270" t="str">
        <f t="shared" si="178"/>
        <v/>
      </c>
      <c r="E590" s="271"/>
      <c r="F590" s="272">
        <f t="shared" si="179"/>
        <v>0</v>
      </c>
      <c r="G590" s="275">
        <f t="shared" si="180"/>
        <v>0</v>
      </c>
    </row>
    <row r="591" spans="1:7" s="276" customFormat="1" ht="24" customHeight="1" x14ac:dyDescent="0.2">
      <c r="A591" s="267" t="str">
        <f t="shared" si="176"/>
        <v/>
      </c>
      <c r="B591" s="268" t="str">
        <f t="shared" si="177"/>
        <v/>
      </c>
      <c r="C591" s="269"/>
      <c r="D591" s="270" t="str">
        <f t="shared" si="178"/>
        <v/>
      </c>
      <c r="E591" s="271"/>
      <c r="F591" s="272">
        <f t="shared" si="179"/>
        <v>0</v>
      </c>
      <c r="G591" s="275">
        <f t="shared" si="180"/>
        <v>0</v>
      </c>
    </row>
    <row r="592" spans="1:7" s="276" customFormat="1" ht="24" customHeight="1" x14ac:dyDescent="0.2">
      <c r="A592" s="267" t="str">
        <f t="shared" si="176"/>
        <v/>
      </c>
      <c r="B592" s="268" t="str">
        <f t="shared" si="177"/>
        <v/>
      </c>
      <c r="C592" s="269"/>
      <c r="D592" s="270" t="str">
        <f t="shared" si="178"/>
        <v/>
      </c>
      <c r="E592" s="271"/>
      <c r="F592" s="272">
        <f t="shared" si="179"/>
        <v>0</v>
      </c>
      <c r="G592" s="275">
        <f t="shared" si="180"/>
        <v>0</v>
      </c>
    </row>
    <row r="593" spans="1:8" s="276" customFormat="1" ht="24" customHeight="1" x14ac:dyDescent="0.2">
      <c r="A593" s="267" t="str">
        <f t="shared" si="176"/>
        <v/>
      </c>
      <c r="B593" s="268" t="str">
        <f t="shared" si="177"/>
        <v/>
      </c>
      <c r="C593" s="269"/>
      <c r="D593" s="270" t="str">
        <f t="shared" si="178"/>
        <v/>
      </c>
      <c r="E593" s="271"/>
      <c r="F593" s="272">
        <f t="shared" si="179"/>
        <v>0</v>
      </c>
      <c r="G593" s="275">
        <f t="shared" si="180"/>
        <v>0</v>
      </c>
    </row>
    <row r="594" spans="1:8" s="276" customFormat="1" ht="24" customHeight="1" x14ac:dyDescent="0.2">
      <c r="A594" s="267" t="str">
        <f t="shared" si="176"/>
        <v/>
      </c>
      <c r="B594" s="268" t="str">
        <f t="shared" si="177"/>
        <v/>
      </c>
      <c r="C594" s="269"/>
      <c r="D594" s="270" t="str">
        <f t="shared" si="178"/>
        <v/>
      </c>
      <c r="E594" s="271"/>
      <c r="F594" s="272">
        <f t="shared" si="179"/>
        <v>0</v>
      </c>
      <c r="G594" s="275">
        <f t="shared" si="180"/>
        <v>0</v>
      </c>
    </row>
    <row r="595" spans="1:8" s="276" customFormat="1" ht="24" customHeight="1" x14ac:dyDescent="0.2">
      <c r="A595" s="267" t="str">
        <f t="shared" si="176"/>
        <v/>
      </c>
      <c r="B595" s="268" t="str">
        <f t="shared" si="177"/>
        <v/>
      </c>
      <c r="C595" s="269"/>
      <c r="D595" s="270" t="str">
        <f t="shared" si="178"/>
        <v/>
      </c>
      <c r="E595" s="271"/>
      <c r="F595" s="272">
        <f t="shared" si="179"/>
        <v>0</v>
      </c>
      <c r="G595" s="275">
        <f t="shared" si="180"/>
        <v>0</v>
      </c>
    </row>
    <row r="596" spans="1:8" s="276" customFormat="1" ht="24" customHeight="1" x14ac:dyDescent="0.2">
      <c r="A596" s="267" t="str">
        <f t="shared" si="176"/>
        <v/>
      </c>
      <c r="B596" s="268" t="str">
        <f t="shared" si="177"/>
        <v/>
      </c>
      <c r="C596" s="269"/>
      <c r="D596" s="270" t="str">
        <f t="shared" si="178"/>
        <v/>
      </c>
      <c r="E596" s="271"/>
      <c r="F596" s="272">
        <f t="shared" si="179"/>
        <v>0</v>
      </c>
      <c r="G596" s="275">
        <f t="shared" si="180"/>
        <v>0</v>
      </c>
    </row>
    <row r="597" spans="1:8" s="276" customFormat="1" ht="24" customHeight="1" x14ac:dyDescent="0.2">
      <c r="A597" s="267" t="str">
        <f t="shared" si="176"/>
        <v/>
      </c>
      <c r="B597" s="268" t="str">
        <f t="shared" si="177"/>
        <v/>
      </c>
      <c r="C597" s="269"/>
      <c r="D597" s="270" t="str">
        <f t="shared" si="178"/>
        <v/>
      </c>
      <c r="E597" s="271"/>
      <c r="F597" s="272">
        <f t="shared" si="179"/>
        <v>0</v>
      </c>
      <c r="G597" s="275">
        <f t="shared" si="180"/>
        <v>0</v>
      </c>
    </row>
    <row r="598" spans="1:8" ht="24" customHeight="1" x14ac:dyDescent="0.2">
      <c r="A598" s="129"/>
      <c r="B598" s="110"/>
      <c r="C598" s="99"/>
      <c r="D598" s="110"/>
      <c r="E598" s="111"/>
      <c r="F598" s="188" t="s">
        <v>35</v>
      </c>
      <c r="G598" s="126">
        <f>SUBTOTAL(9,G589:G597)</f>
        <v>0</v>
      </c>
    </row>
    <row r="599" spans="1:8" ht="24" customHeight="1" thickBot="1" x14ac:dyDescent="0.25">
      <c r="A599" s="130"/>
      <c r="B599" s="131"/>
      <c r="C599" s="132"/>
      <c r="D599" s="131"/>
      <c r="E599" s="133"/>
      <c r="F599" s="134"/>
      <c r="G599" s="135"/>
    </row>
    <row r="600" spans="1:8" ht="24" customHeight="1" thickBot="1" x14ac:dyDescent="0.25">
      <c r="A600" s="136" t="str">
        <f>B558</f>
        <v>3.1.8</v>
      </c>
      <c r="B600" s="137" t="str">
        <f>C558</f>
        <v>Hormigones para vigas de encadenado</v>
      </c>
      <c r="C600" s="138"/>
      <c r="D600" s="138" t="s">
        <v>36</v>
      </c>
      <c r="E600" s="139"/>
      <c r="F600" s="140" t="s">
        <v>37</v>
      </c>
      <c r="G600" s="141">
        <f>SUBTOTAL(9,G563:G599)</f>
        <v>0</v>
      </c>
    </row>
    <row r="601" spans="1:8" ht="24" customHeight="1" thickTop="1" thickBot="1" x14ac:dyDescent="0.25"/>
    <row r="602" spans="1:8" ht="24" customHeight="1" thickTop="1" x14ac:dyDescent="0.2">
      <c r="A602" s="173" t="s">
        <v>39</v>
      </c>
      <c r="B602" s="174"/>
      <c r="C602" s="174"/>
      <c r="D602" s="174"/>
      <c r="E602" s="174"/>
      <c r="F602" s="174"/>
      <c r="G602" s="175"/>
      <c r="H602" s="100">
        <f>COUNTIF($A$2:A608,"ANALISIS DE PRECIOS")</f>
        <v>13</v>
      </c>
    </row>
    <row r="603" spans="1:8" ht="24" customHeight="1" x14ac:dyDescent="0.2">
      <c r="A603" s="101" t="s">
        <v>719</v>
      </c>
      <c r="B603" s="102" t="str">
        <f>Comitente</f>
        <v>DIRECCIÓN DE INFRAESTRUCTURA ESCOLAR</v>
      </c>
      <c r="C603" s="96"/>
      <c r="D603" s="103"/>
      <c r="E603" s="103"/>
      <c r="F603" s="104"/>
      <c r="G603" s="105"/>
    </row>
    <row r="604" spans="1:8" ht="24" customHeight="1" x14ac:dyDescent="0.2">
      <c r="A604" s="101" t="s">
        <v>720</v>
      </c>
      <c r="B604" s="102">
        <f>Contratista</f>
        <v>0</v>
      </c>
      <c r="C604" s="97"/>
      <c r="D604" s="97"/>
      <c r="E604" s="97"/>
      <c r="F604" s="106"/>
      <c r="G604" s="107"/>
    </row>
    <row r="605" spans="1:8" ht="24" customHeight="1" x14ac:dyDescent="0.2">
      <c r="A605" s="101" t="s">
        <v>26</v>
      </c>
      <c r="B605" s="102" t="str">
        <f>Obra</f>
        <v>ESCUELA BATALLA DE TUCUMAN</v>
      </c>
      <c r="C605" s="97"/>
      <c r="D605" s="97"/>
      <c r="E605" s="97"/>
      <c r="F605" s="106" t="s">
        <v>40</v>
      </c>
      <c r="G605" s="108">
        <f>Fecha_Base</f>
        <v>0</v>
      </c>
    </row>
    <row r="606" spans="1:8" ht="24" customHeight="1" x14ac:dyDescent="0.2">
      <c r="A606" s="109" t="s">
        <v>718</v>
      </c>
      <c r="B606" s="98" t="str">
        <f>Ubicación</f>
        <v>Calle Mendoza y Calle Nº17 - Pocito</v>
      </c>
      <c r="C606" s="98"/>
      <c r="D606" s="110"/>
      <c r="E606" s="111"/>
      <c r="F606" s="112"/>
      <c r="G606" s="113"/>
    </row>
    <row r="607" spans="1:8" ht="24" customHeight="1" x14ac:dyDescent="0.2">
      <c r="A607" s="109" t="s">
        <v>41</v>
      </c>
      <c r="B607" s="114" t="str">
        <f>IFERROR(VALUE(LEFT(B608,FIND("-",B608)-1)),"")</f>
        <v/>
      </c>
      <c r="C607" s="99" t="str">
        <f>IFERROR(VLOOKUP(B607,Tabla_CyP,2,FALSE),"")</f>
        <v/>
      </c>
      <c r="E607" s="111"/>
      <c r="F607" s="112"/>
      <c r="G607" s="113"/>
    </row>
    <row r="608" spans="1:8" ht="24" customHeight="1" x14ac:dyDescent="0.2">
      <c r="A608" s="109" t="s">
        <v>27</v>
      </c>
      <c r="B608" s="115" t="str">
        <f>IFERROR(VLOOKUP(COUNTIF($A$2:A608,"ANALISIS DE PRECIOS"),Tabla_NumeroItem,4,FALSE),"")</f>
        <v>3.1.9</v>
      </c>
      <c r="C608" s="99" t="str">
        <f>IFERROR(VLOOKUP(B608,Tabla_CyP,2,FALSE),"")</f>
        <v>Hormigones para losas</v>
      </c>
      <c r="D608" s="110"/>
      <c r="E608" s="111"/>
      <c r="F608" s="106" t="s">
        <v>28</v>
      </c>
      <c r="G608" s="116" t="str">
        <f>IFERROR(VLOOKUP(B608,Tabla_CyP,4,FALSE),"")</f>
        <v>m3</v>
      </c>
    </row>
    <row r="609" spans="1:141" ht="24" customHeight="1" x14ac:dyDescent="0.2">
      <c r="A609" s="109"/>
      <c r="B609" s="98"/>
      <c r="C609" s="99"/>
      <c r="D609" s="110"/>
      <c r="E609" s="111"/>
      <c r="F609" s="112"/>
      <c r="G609" s="113"/>
    </row>
    <row r="610" spans="1:141" ht="24" customHeight="1" x14ac:dyDescent="0.2">
      <c r="A610" s="381" t="s">
        <v>584</v>
      </c>
      <c r="B610" s="382"/>
      <c r="C610" s="383" t="s">
        <v>0</v>
      </c>
      <c r="D610" s="383" t="s">
        <v>29</v>
      </c>
      <c r="E610" s="385" t="s">
        <v>30</v>
      </c>
      <c r="F610" s="387" t="s">
        <v>31</v>
      </c>
      <c r="G610" s="389" t="s">
        <v>32</v>
      </c>
    </row>
    <row r="611" spans="1:141" s="119" customFormat="1" ht="24" customHeight="1" x14ac:dyDescent="0.2">
      <c r="A611" s="117" t="s">
        <v>585</v>
      </c>
      <c r="B611" s="118" t="s">
        <v>586</v>
      </c>
      <c r="C611" s="384"/>
      <c r="D611" s="384"/>
      <c r="E611" s="386"/>
      <c r="F611" s="388"/>
      <c r="G611" s="390"/>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77"/>
      <c r="AE611" s="277"/>
      <c r="AF611" s="277"/>
      <c r="AG611" s="277"/>
      <c r="AH611" s="277"/>
      <c r="AI611" s="277"/>
      <c r="AJ611" s="277"/>
      <c r="AK611" s="277"/>
      <c r="AL611" s="277"/>
      <c r="AM611" s="277"/>
      <c r="AN611" s="277"/>
      <c r="AO611" s="277"/>
      <c r="AP611" s="277"/>
      <c r="AQ611" s="277"/>
      <c r="AR611" s="277"/>
      <c r="AS611" s="277"/>
      <c r="AT611" s="277"/>
      <c r="AU611" s="277"/>
      <c r="AV611" s="277"/>
      <c r="AW611" s="277"/>
      <c r="AX611" s="277"/>
      <c r="AY611" s="277"/>
      <c r="AZ611" s="277"/>
      <c r="BA611" s="277"/>
      <c r="BB611" s="277"/>
      <c r="BC611" s="277"/>
      <c r="BD611" s="277"/>
      <c r="BE611" s="277"/>
      <c r="BF611" s="277"/>
      <c r="BG611" s="277"/>
      <c r="BH611" s="277"/>
      <c r="BI611" s="277"/>
      <c r="BJ611" s="277"/>
      <c r="BK611" s="277"/>
      <c r="BL611" s="277"/>
      <c r="BM611" s="277"/>
      <c r="BN611" s="277"/>
      <c r="BO611" s="277"/>
      <c r="BP611" s="277"/>
      <c r="BQ611" s="277"/>
      <c r="BR611" s="277"/>
      <c r="BS611" s="277"/>
      <c r="BT611" s="277"/>
      <c r="BU611" s="277"/>
      <c r="BV611" s="277"/>
      <c r="BW611" s="277"/>
      <c r="BX611" s="277"/>
      <c r="BY611" s="277"/>
      <c r="BZ611" s="277"/>
      <c r="CA611" s="277"/>
      <c r="CB611" s="277"/>
      <c r="CC611" s="277"/>
      <c r="CD611" s="277"/>
      <c r="CE611" s="277"/>
      <c r="CF611" s="277"/>
      <c r="CG611" s="277"/>
      <c r="CH611" s="277"/>
      <c r="CI611" s="277"/>
      <c r="CJ611" s="277"/>
      <c r="CK611" s="277"/>
      <c r="CL611" s="277"/>
      <c r="CM611" s="277"/>
      <c r="CN611" s="277"/>
      <c r="CO611" s="277"/>
      <c r="CP611" s="277"/>
      <c r="CQ611" s="277"/>
      <c r="CR611" s="277"/>
      <c r="CS611" s="277"/>
      <c r="CT611" s="277"/>
      <c r="CU611" s="277"/>
      <c r="CV611" s="277"/>
      <c r="CW611" s="277"/>
      <c r="CX611" s="277"/>
      <c r="CY611" s="277"/>
      <c r="CZ611" s="277"/>
      <c r="DA611" s="277"/>
      <c r="DB611" s="277"/>
      <c r="DC611" s="277"/>
      <c r="DD611" s="277"/>
      <c r="DE611" s="277"/>
      <c r="DF611" s="277"/>
      <c r="DG611" s="277"/>
      <c r="DH611" s="277"/>
      <c r="DI611" s="277"/>
      <c r="DJ611" s="277"/>
      <c r="DK611" s="277"/>
      <c r="DL611" s="277"/>
      <c r="DM611" s="277"/>
      <c r="DN611" s="277"/>
      <c r="DO611" s="277"/>
      <c r="DP611" s="277"/>
      <c r="DQ611" s="277"/>
      <c r="DR611" s="277"/>
      <c r="DS611" s="277"/>
      <c r="DT611" s="277"/>
      <c r="DU611" s="277"/>
      <c r="DV611" s="277"/>
      <c r="DW611" s="277"/>
      <c r="DX611" s="277"/>
      <c r="DY611" s="277"/>
      <c r="DZ611" s="277"/>
      <c r="EA611" s="277"/>
      <c r="EB611" s="277"/>
      <c r="EC611" s="277"/>
      <c r="ED611" s="277"/>
      <c r="EE611" s="277"/>
      <c r="EF611" s="277"/>
      <c r="EG611" s="277"/>
      <c r="EH611" s="277"/>
      <c r="EI611" s="277"/>
      <c r="EJ611" s="277"/>
      <c r="EK611" s="277"/>
    </row>
    <row r="612" spans="1:141" ht="24" customHeight="1" x14ac:dyDescent="0.2">
      <c r="A612" s="187"/>
      <c r="B612" s="120"/>
      <c r="C612" s="185" t="s">
        <v>721</v>
      </c>
      <c r="D612" s="121"/>
      <c r="E612" s="122"/>
      <c r="F612" s="123"/>
      <c r="G612" s="124"/>
    </row>
    <row r="613" spans="1:141" s="276" customFormat="1" ht="24" customHeight="1" x14ac:dyDescent="0.2">
      <c r="A613" s="267" t="str">
        <f t="shared" ref="A613:A626" si="181">IFERROR(VLOOKUP(C613,Tabla_Insumos,4,FALSE),"")</f>
        <v/>
      </c>
      <c r="B613" s="268" t="str">
        <f>IFERROR(VLOOKUP(C613,Tabla_Insumos,5,FALSE),"")</f>
        <v/>
      </c>
      <c r="C613" s="269"/>
      <c r="D613" s="270" t="str">
        <f t="shared" ref="D613:D626" si="182">IFERROR(VLOOKUP(C613,Tabla_Insumos,2,FALSE),"")</f>
        <v/>
      </c>
      <c r="E613" s="271"/>
      <c r="F613" s="272">
        <f t="shared" ref="F613:F626" si="183">IFERROR(VLOOKUP(C613,Tabla_Insumos,3,FALSE),0)</f>
        <v>0</v>
      </c>
      <c r="G613" s="275">
        <f>ROUND(E613*F613,2)</f>
        <v>0</v>
      </c>
    </row>
    <row r="614" spans="1:141" s="276" customFormat="1" ht="24" customHeight="1" x14ac:dyDescent="0.2">
      <c r="A614" s="267" t="str">
        <f t="shared" si="181"/>
        <v/>
      </c>
      <c r="B614" s="268" t="str">
        <f t="shared" ref="B614:B626" si="184">IFERROR(VLOOKUP(C614,Tabla_Insumos,5,FALSE),"")</f>
        <v/>
      </c>
      <c r="C614" s="269"/>
      <c r="D614" s="270" t="str">
        <f t="shared" si="182"/>
        <v/>
      </c>
      <c r="E614" s="271"/>
      <c r="F614" s="272">
        <f t="shared" si="183"/>
        <v>0</v>
      </c>
      <c r="G614" s="275">
        <f t="shared" ref="G614:G626" si="185">ROUND(E614*F614,2)</f>
        <v>0</v>
      </c>
    </row>
    <row r="615" spans="1:141" s="276" customFormat="1" ht="24" customHeight="1" x14ac:dyDescent="0.2">
      <c r="A615" s="267" t="str">
        <f t="shared" si="181"/>
        <v/>
      </c>
      <c r="B615" s="268" t="str">
        <f t="shared" si="184"/>
        <v/>
      </c>
      <c r="C615" s="269"/>
      <c r="D615" s="270" t="str">
        <f t="shared" si="182"/>
        <v/>
      </c>
      <c r="E615" s="271"/>
      <c r="F615" s="272">
        <f t="shared" si="183"/>
        <v>0</v>
      </c>
      <c r="G615" s="275">
        <f t="shared" si="185"/>
        <v>0</v>
      </c>
    </row>
    <row r="616" spans="1:141" s="276" customFormat="1" ht="24" customHeight="1" x14ac:dyDescent="0.2">
      <c r="A616" s="267" t="str">
        <f t="shared" si="181"/>
        <v/>
      </c>
      <c r="B616" s="268" t="str">
        <f t="shared" si="184"/>
        <v/>
      </c>
      <c r="C616" s="269"/>
      <c r="D616" s="270" t="str">
        <f t="shared" si="182"/>
        <v/>
      </c>
      <c r="E616" s="271"/>
      <c r="F616" s="272">
        <f t="shared" si="183"/>
        <v>0</v>
      </c>
      <c r="G616" s="275">
        <f t="shared" si="185"/>
        <v>0</v>
      </c>
    </row>
    <row r="617" spans="1:141" s="276" customFormat="1" ht="24" customHeight="1" x14ac:dyDescent="0.2">
      <c r="A617" s="267" t="str">
        <f t="shared" si="181"/>
        <v/>
      </c>
      <c r="B617" s="268" t="str">
        <f t="shared" si="184"/>
        <v/>
      </c>
      <c r="C617" s="269"/>
      <c r="D617" s="270" t="str">
        <f t="shared" si="182"/>
        <v/>
      </c>
      <c r="E617" s="271"/>
      <c r="F617" s="272">
        <f t="shared" si="183"/>
        <v>0</v>
      </c>
      <c r="G617" s="275">
        <f t="shared" si="185"/>
        <v>0</v>
      </c>
    </row>
    <row r="618" spans="1:141" s="276" customFormat="1" ht="24" customHeight="1" x14ac:dyDescent="0.2">
      <c r="A618" s="267" t="str">
        <f t="shared" si="181"/>
        <v/>
      </c>
      <c r="B618" s="268" t="str">
        <f t="shared" si="184"/>
        <v/>
      </c>
      <c r="C618" s="269"/>
      <c r="D618" s="270" t="str">
        <f t="shared" si="182"/>
        <v/>
      </c>
      <c r="E618" s="271"/>
      <c r="F618" s="272">
        <f t="shared" si="183"/>
        <v>0</v>
      </c>
      <c r="G618" s="275">
        <f t="shared" si="185"/>
        <v>0</v>
      </c>
    </row>
    <row r="619" spans="1:141" s="276" customFormat="1" ht="24" customHeight="1" x14ac:dyDescent="0.2">
      <c r="A619" s="267" t="str">
        <f t="shared" si="181"/>
        <v/>
      </c>
      <c r="B619" s="268" t="str">
        <f t="shared" si="184"/>
        <v/>
      </c>
      <c r="C619" s="269"/>
      <c r="D619" s="270" t="str">
        <f t="shared" si="182"/>
        <v/>
      </c>
      <c r="E619" s="271"/>
      <c r="F619" s="272">
        <f t="shared" si="183"/>
        <v>0</v>
      </c>
      <c r="G619" s="275">
        <f t="shared" si="185"/>
        <v>0</v>
      </c>
    </row>
    <row r="620" spans="1:141" s="276" customFormat="1" ht="24" customHeight="1" x14ac:dyDescent="0.2">
      <c r="A620" s="267" t="str">
        <f t="shared" si="181"/>
        <v/>
      </c>
      <c r="B620" s="268" t="str">
        <f t="shared" si="184"/>
        <v/>
      </c>
      <c r="C620" s="269"/>
      <c r="D620" s="270" t="str">
        <f t="shared" si="182"/>
        <v/>
      </c>
      <c r="E620" s="271"/>
      <c r="F620" s="272">
        <f t="shared" si="183"/>
        <v>0</v>
      </c>
      <c r="G620" s="275">
        <f t="shared" si="185"/>
        <v>0</v>
      </c>
    </row>
    <row r="621" spans="1:141" s="276" customFormat="1" ht="24" customHeight="1" x14ac:dyDescent="0.2">
      <c r="A621" s="267" t="str">
        <f t="shared" si="181"/>
        <v/>
      </c>
      <c r="B621" s="268" t="str">
        <f t="shared" si="184"/>
        <v/>
      </c>
      <c r="C621" s="269"/>
      <c r="D621" s="270" t="str">
        <f t="shared" si="182"/>
        <v/>
      </c>
      <c r="E621" s="271"/>
      <c r="F621" s="272">
        <f t="shared" si="183"/>
        <v>0</v>
      </c>
      <c r="G621" s="275">
        <f t="shared" si="185"/>
        <v>0</v>
      </c>
    </row>
    <row r="622" spans="1:141" s="276" customFormat="1" ht="24" customHeight="1" x14ac:dyDescent="0.2">
      <c r="A622" s="267" t="str">
        <f t="shared" si="181"/>
        <v/>
      </c>
      <c r="B622" s="268" t="str">
        <f t="shared" si="184"/>
        <v/>
      </c>
      <c r="C622" s="269"/>
      <c r="D622" s="270" t="str">
        <f t="shared" si="182"/>
        <v/>
      </c>
      <c r="E622" s="271"/>
      <c r="F622" s="272">
        <f t="shared" si="183"/>
        <v>0</v>
      </c>
      <c r="G622" s="275">
        <f t="shared" si="185"/>
        <v>0</v>
      </c>
    </row>
    <row r="623" spans="1:141" s="276" customFormat="1" ht="24" customHeight="1" x14ac:dyDescent="0.2">
      <c r="A623" s="267" t="str">
        <f t="shared" si="181"/>
        <v/>
      </c>
      <c r="B623" s="268" t="str">
        <f t="shared" si="184"/>
        <v/>
      </c>
      <c r="C623" s="269"/>
      <c r="D623" s="270" t="str">
        <f t="shared" si="182"/>
        <v/>
      </c>
      <c r="E623" s="271"/>
      <c r="F623" s="272">
        <f t="shared" si="183"/>
        <v>0</v>
      </c>
      <c r="G623" s="275">
        <f t="shared" si="185"/>
        <v>0</v>
      </c>
    </row>
    <row r="624" spans="1:141" s="276" customFormat="1" ht="24" customHeight="1" x14ac:dyDescent="0.2">
      <c r="A624" s="267" t="str">
        <f t="shared" si="181"/>
        <v/>
      </c>
      <c r="B624" s="268" t="str">
        <f t="shared" si="184"/>
        <v/>
      </c>
      <c r="C624" s="269"/>
      <c r="D624" s="270" t="str">
        <f t="shared" si="182"/>
        <v/>
      </c>
      <c r="E624" s="271"/>
      <c r="F624" s="272">
        <f t="shared" si="183"/>
        <v>0</v>
      </c>
      <c r="G624" s="275">
        <f t="shared" si="185"/>
        <v>0</v>
      </c>
    </row>
    <row r="625" spans="1:7" s="276" customFormat="1" ht="24" customHeight="1" x14ac:dyDescent="0.2">
      <c r="A625" s="267" t="str">
        <f t="shared" si="181"/>
        <v/>
      </c>
      <c r="B625" s="268" t="str">
        <f t="shared" si="184"/>
        <v/>
      </c>
      <c r="C625" s="269"/>
      <c r="D625" s="270" t="str">
        <f t="shared" si="182"/>
        <v/>
      </c>
      <c r="E625" s="271"/>
      <c r="F625" s="272">
        <f t="shared" si="183"/>
        <v>0</v>
      </c>
      <c r="G625" s="275">
        <f t="shared" si="185"/>
        <v>0</v>
      </c>
    </row>
    <row r="626" spans="1:7" s="276" customFormat="1" ht="24" customHeight="1" x14ac:dyDescent="0.2">
      <c r="A626" s="267" t="str">
        <f t="shared" si="181"/>
        <v/>
      </c>
      <c r="B626" s="268" t="str">
        <f t="shared" si="184"/>
        <v/>
      </c>
      <c r="C626" s="269"/>
      <c r="D626" s="270" t="str">
        <f t="shared" si="182"/>
        <v/>
      </c>
      <c r="E626" s="271"/>
      <c r="F626" s="273">
        <f t="shared" si="183"/>
        <v>0</v>
      </c>
      <c r="G626" s="275">
        <f t="shared" si="185"/>
        <v>0</v>
      </c>
    </row>
    <row r="627" spans="1:7" ht="24" customHeight="1" x14ac:dyDescent="0.2">
      <c r="A627" s="125"/>
      <c r="B627" s="99"/>
      <c r="C627" s="99"/>
      <c r="D627" s="110"/>
      <c r="E627" s="111"/>
      <c r="F627" s="188" t="s">
        <v>33</v>
      </c>
      <c r="G627" s="126">
        <f>SUBTOTAL(9,G613:G626)</f>
        <v>0</v>
      </c>
    </row>
    <row r="628" spans="1:7" ht="24" customHeight="1" x14ac:dyDescent="0.2">
      <c r="A628" s="125"/>
      <c r="B628" s="99"/>
      <c r="C628" s="127" t="s">
        <v>722</v>
      </c>
      <c r="D628" s="110"/>
      <c r="E628" s="111"/>
      <c r="F628" s="112"/>
      <c r="G628" s="128"/>
    </row>
    <row r="629" spans="1:7" s="276" customFormat="1" ht="24" customHeight="1" x14ac:dyDescent="0.2">
      <c r="A629" s="267" t="str">
        <f t="shared" ref="A629:A636" si="186">IFERROR(VLOOKUP(C629,Tabla_Insumos,4,FALSE),"")</f>
        <v/>
      </c>
      <c r="B629" s="268" t="str">
        <f t="shared" ref="B629:B636" si="187">IFERROR(VLOOKUP(C629,Tabla_Insumos,5,FALSE),"")</f>
        <v/>
      </c>
      <c r="C629" s="269"/>
      <c r="D629" s="270" t="str">
        <f t="shared" ref="D629:D636" si="188">IFERROR(VLOOKUP(C629,Tabla_Insumos,2,FALSE),"")</f>
        <v/>
      </c>
      <c r="E629" s="271"/>
      <c r="F629" s="274">
        <f t="shared" ref="F629:F636" si="189">IFERROR(VLOOKUP(C629,Tabla_Insumos,3,FALSE),0)</f>
        <v>0</v>
      </c>
      <c r="G629" s="275">
        <f>ROUND(E629*F629,2)</f>
        <v>0</v>
      </c>
    </row>
    <row r="630" spans="1:7" s="276" customFormat="1" ht="24" customHeight="1" x14ac:dyDescent="0.2">
      <c r="A630" s="267" t="str">
        <f t="shared" si="186"/>
        <v/>
      </c>
      <c r="B630" s="268" t="str">
        <f t="shared" si="187"/>
        <v/>
      </c>
      <c r="C630" s="269"/>
      <c r="D630" s="270" t="str">
        <f t="shared" si="188"/>
        <v/>
      </c>
      <c r="E630" s="271"/>
      <c r="F630" s="274">
        <f t="shared" si="189"/>
        <v>0</v>
      </c>
      <c r="G630" s="275">
        <f>ROUND(E630*F630,2)</f>
        <v>0</v>
      </c>
    </row>
    <row r="631" spans="1:7" s="276" customFormat="1" ht="24" customHeight="1" x14ac:dyDescent="0.2">
      <c r="A631" s="267" t="str">
        <f t="shared" si="186"/>
        <v/>
      </c>
      <c r="B631" s="268" t="str">
        <f t="shared" si="187"/>
        <v/>
      </c>
      <c r="C631" s="269"/>
      <c r="D631" s="270" t="str">
        <f t="shared" si="188"/>
        <v/>
      </c>
      <c r="E631" s="271"/>
      <c r="F631" s="274">
        <f t="shared" si="189"/>
        <v>0</v>
      </c>
      <c r="G631" s="275">
        <f t="shared" ref="G631:G636" si="190">ROUND(E631*F631,2)</f>
        <v>0</v>
      </c>
    </row>
    <row r="632" spans="1:7" s="276" customFormat="1" ht="24" customHeight="1" x14ac:dyDescent="0.2">
      <c r="A632" s="267" t="str">
        <f t="shared" si="186"/>
        <v/>
      </c>
      <c r="B632" s="268" t="str">
        <f t="shared" si="187"/>
        <v/>
      </c>
      <c r="C632" s="269"/>
      <c r="D632" s="270" t="str">
        <f t="shared" si="188"/>
        <v/>
      </c>
      <c r="E632" s="271"/>
      <c r="F632" s="274">
        <f t="shared" si="189"/>
        <v>0</v>
      </c>
      <c r="G632" s="275">
        <f t="shared" si="190"/>
        <v>0</v>
      </c>
    </row>
    <row r="633" spans="1:7" s="276" customFormat="1" ht="24" customHeight="1" x14ac:dyDescent="0.2">
      <c r="A633" s="267" t="str">
        <f t="shared" si="186"/>
        <v/>
      </c>
      <c r="B633" s="268" t="str">
        <f t="shared" si="187"/>
        <v/>
      </c>
      <c r="C633" s="269"/>
      <c r="D633" s="270" t="str">
        <f t="shared" si="188"/>
        <v/>
      </c>
      <c r="E633" s="271"/>
      <c r="F633" s="272">
        <f t="shared" si="189"/>
        <v>0</v>
      </c>
      <c r="G633" s="275">
        <f t="shared" si="190"/>
        <v>0</v>
      </c>
    </row>
    <row r="634" spans="1:7" s="276" customFormat="1" ht="24" customHeight="1" x14ac:dyDescent="0.2">
      <c r="A634" s="267" t="str">
        <f t="shared" si="186"/>
        <v/>
      </c>
      <c r="B634" s="268" t="str">
        <f t="shared" si="187"/>
        <v/>
      </c>
      <c r="C634" s="269"/>
      <c r="D634" s="270" t="str">
        <f t="shared" si="188"/>
        <v/>
      </c>
      <c r="E634" s="271"/>
      <c r="F634" s="272">
        <f t="shared" si="189"/>
        <v>0</v>
      </c>
      <c r="G634" s="275">
        <f t="shared" si="190"/>
        <v>0</v>
      </c>
    </row>
    <row r="635" spans="1:7" s="276" customFormat="1" ht="24" customHeight="1" x14ac:dyDescent="0.2">
      <c r="A635" s="267" t="str">
        <f t="shared" si="186"/>
        <v/>
      </c>
      <c r="B635" s="268" t="str">
        <f t="shared" si="187"/>
        <v/>
      </c>
      <c r="C635" s="269"/>
      <c r="D635" s="270" t="str">
        <f t="shared" si="188"/>
        <v/>
      </c>
      <c r="E635" s="271"/>
      <c r="F635" s="272">
        <f t="shared" si="189"/>
        <v>0</v>
      </c>
      <c r="G635" s="275">
        <f t="shared" si="190"/>
        <v>0</v>
      </c>
    </row>
    <row r="636" spans="1:7" s="276" customFormat="1" ht="24" customHeight="1" x14ac:dyDescent="0.2">
      <c r="A636" s="267" t="str">
        <f t="shared" si="186"/>
        <v/>
      </c>
      <c r="B636" s="268" t="str">
        <f t="shared" si="187"/>
        <v/>
      </c>
      <c r="C636" s="269"/>
      <c r="D636" s="270" t="str">
        <f t="shared" si="188"/>
        <v/>
      </c>
      <c r="E636" s="271"/>
      <c r="F636" s="272">
        <f t="shared" si="189"/>
        <v>0</v>
      </c>
      <c r="G636" s="275">
        <f t="shared" si="190"/>
        <v>0</v>
      </c>
    </row>
    <row r="637" spans="1:7" ht="24" customHeight="1" x14ac:dyDescent="0.2">
      <c r="A637" s="125"/>
      <c r="B637" s="99"/>
      <c r="C637" s="99"/>
      <c r="D637" s="110"/>
      <c r="E637" s="111"/>
      <c r="F637" s="188" t="s">
        <v>34</v>
      </c>
      <c r="G637" s="126">
        <f>SUBTOTAL(9,G629:G636)</f>
        <v>0</v>
      </c>
    </row>
    <row r="638" spans="1:7" ht="24" customHeight="1" x14ac:dyDescent="0.2">
      <c r="A638" s="125"/>
      <c r="B638" s="99"/>
      <c r="C638" s="127" t="s">
        <v>723</v>
      </c>
      <c r="D638" s="110"/>
      <c r="E638" s="111"/>
      <c r="F638" s="112"/>
      <c r="G638" s="128"/>
    </row>
    <row r="639" spans="1:7" s="276" customFormat="1" ht="24" customHeight="1" x14ac:dyDescent="0.2">
      <c r="A639" s="267" t="str">
        <f t="shared" ref="A639:A647" si="191">IFERROR(VLOOKUP(C639,Tabla_Insumos,4,FALSE),"")</f>
        <v/>
      </c>
      <c r="B639" s="268" t="str">
        <f t="shared" ref="B639:B647" si="192">IFERROR(VLOOKUP(C639,Tabla_Insumos,5,FALSE),"")</f>
        <v/>
      </c>
      <c r="C639" s="269"/>
      <c r="D639" s="270" t="str">
        <f t="shared" ref="D639:D647" si="193">IFERROR(VLOOKUP(C639,Tabla_Insumos,2,FALSE),"")</f>
        <v/>
      </c>
      <c r="E639" s="271"/>
      <c r="F639" s="272">
        <f t="shared" ref="F639:F647" si="194">IFERROR(VLOOKUP(C639,Tabla_Insumos,3,FALSE),0)</f>
        <v>0</v>
      </c>
      <c r="G639" s="275">
        <f t="shared" ref="G639:G647" si="195">ROUND(E639*F639,2)</f>
        <v>0</v>
      </c>
    </row>
    <row r="640" spans="1:7" s="276" customFormat="1" ht="24" customHeight="1" x14ac:dyDescent="0.2">
      <c r="A640" s="267" t="str">
        <f t="shared" si="191"/>
        <v/>
      </c>
      <c r="B640" s="268" t="str">
        <f t="shared" si="192"/>
        <v/>
      </c>
      <c r="C640" s="269"/>
      <c r="D640" s="270" t="str">
        <f t="shared" si="193"/>
        <v/>
      </c>
      <c r="E640" s="271"/>
      <c r="F640" s="272">
        <f t="shared" si="194"/>
        <v>0</v>
      </c>
      <c r="G640" s="275">
        <f t="shared" si="195"/>
        <v>0</v>
      </c>
    </row>
    <row r="641" spans="1:8" s="276" customFormat="1" ht="24" customHeight="1" x14ac:dyDescent="0.2">
      <c r="A641" s="267" t="str">
        <f t="shared" si="191"/>
        <v/>
      </c>
      <c r="B641" s="268" t="str">
        <f t="shared" si="192"/>
        <v/>
      </c>
      <c r="C641" s="269"/>
      <c r="D641" s="270" t="str">
        <f t="shared" si="193"/>
        <v/>
      </c>
      <c r="E641" s="271"/>
      <c r="F641" s="272">
        <f t="shared" si="194"/>
        <v>0</v>
      </c>
      <c r="G641" s="275">
        <f t="shared" si="195"/>
        <v>0</v>
      </c>
    </row>
    <row r="642" spans="1:8" s="276" customFormat="1" ht="24" customHeight="1" x14ac:dyDescent="0.2">
      <c r="A642" s="267" t="str">
        <f t="shared" si="191"/>
        <v/>
      </c>
      <c r="B642" s="268" t="str">
        <f t="shared" si="192"/>
        <v/>
      </c>
      <c r="C642" s="269"/>
      <c r="D642" s="270" t="str">
        <f t="shared" si="193"/>
        <v/>
      </c>
      <c r="E642" s="271"/>
      <c r="F642" s="272">
        <f t="shared" si="194"/>
        <v>0</v>
      </c>
      <c r="G642" s="275">
        <f t="shared" si="195"/>
        <v>0</v>
      </c>
    </row>
    <row r="643" spans="1:8" s="276" customFormat="1" ht="24" customHeight="1" x14ac:dyDescent="0.2">
      <c r="A643" s="267" t="str">
        <f t="shared" si="191"/>
        <v/>
      </c>
      <c r="B643" s="268" t="str">
        <f t="shared" si="192"/>
        <v/>
      </c>
      <c r="C643" s="269"/>
      <c r="D643" s="270" t="str">
        <f t="shared" si="193"/>
        <v/>
      </c>
      <c r="E643" s="271"/>
      <c r="F643" s="272">
        <f t="shared" si="194"/>
        <v>0</v>
      </c>
      <c r="G643" s="275">
        <f t="shared" si="195"/>
        <v>0</v>
      </c>
    </row>
    <row r="644" spans="1:8" s="276" customFormat="1" ht="24" customHeight="1" x14ac:dyDescent="0.2">
      <c r="A644" s="267" t="str">
        <f t="shared" si="191"/>
        <v/>
      </c>
      <c r="B644" s="268" t="str">
        <f t="shared" si="192"/>
        <v/>
      </c>
      <c r="C644" s="269"/>
      <c r="D644" s="270" t="str">
        <f t="shared" si="193"/>
        <v/>
      </c>
      <c r="E644" s="271"/>
      <c r="F644" s="272">
        <f t="shared" si="194"/>
        <v>0</v>
      </c>
      <c r="G644" s="275">
        <f t="shared" si="195"/>
        <v>0</v>
      </c>
    </row>
    <row r="645" spans="1:8" s="276" customFormat="1" ht="24" customHeight="1" x14ac:dyDescent="0.2">
      <c r="A645" s="267" t="str">
        <f t="shared" si="191"/>
        <v/>
      </c>
      <c r="B645" s="268" t="str">
        <f t="shared" si="192"/>
        <v/>
      </c>
      <c r="C645" s="269"/>
      <c r="D645" s="270" t="str">
        <f t="shared" si="193"/>
        <v/>
      </c>
      <c r="E645" s="271"/>
      <c r="F645" s="272">
        <f t="shared" si="194"/>
        <v>0</v>
      </c>
      <c r="G645" s="275">
        <f t="shared" si="195"/>
        <v>0</v>
      </c>
    </row>
    <row r="646" spans="1:8" s="276" customFormat="1" ht="24" customHeight="1" x14ac:dyDescent="0.2">
      <c r="A646" s="267" t="str">
        <f t="shared" si="191"/>
        <v/>
      </c>
      <c r="B646" s="268" t="str">
        <f t="shared" si="192"/>
        <v/>
      </c>
      <c r="C646" s="269"/>
      <c r="D646" s="270" t="str">
        <f t="shared" si="193"/>
        <v/>
      </c>
      <c r="E646" s="271"/>
      <c r="F646" s="272">
        <f t="shared" si="194"/>
        <v>0</v>
      </c>
      <c r="G646" s="275">
        <f t="shared" si="195"/>
        <v>0</v>
      </c>
    </row>
    <row r="647" spans="1:8" s="276" customFormat="1" ht="24" customHeight="1" x14ac:dyDescent="0.2">
      <c r="A647" s="267" t="str">
        <f t="shared" si="191"/>
        <v/>
      </c>
      <c r="B647" s="268" t="str">
        <f t="shared" si="192"/>
        <v/>
      </c>
      <c r="C647" s="269"/>
      <c r="D647" s="270" t="str">
        <f t="shared" si="193"/>
        <v/>
      </c>
      <c r="E647" s="271"/>
      <c r="F647" s="272">
        <f t="shared" si="194"/>
        <v>0</v>
      </c>
      <c r="G647" s="275">
        <f t="shared" si="195"/>
        <v>0</v>
      </c>
    </row>
    <row r="648" spans="1:8" ht="24" customHeight="1" x14ac:dyDescent="0.2">
      <c r="A648" s="129"/>
      <c r="B648" s="110"/>
      <c r="C648" s="99"/>
      <c r="D648" s="110"/>
      <c r="E648" s="111"/>
      <c r="F648" s="188" t="s">
        <v>35</v>
      </c>
      <c r="G648" s="126">
        <f>SUBTOTAL(9,G639:G647)</f>
        <v>0</v>
      </c>
    </row>
    <row r="649" spans="1:8" ht="24" customHeight="1" thickBot="1" x14ac:dyDescent="0.25">
      <c r="A649" s="130"/>
      <c r="B649" s="131"/>
      <c r="C649" s="132"/>
      <c r="D649" s="131"/>
      <c r="E649" s="133"/>
      <c r="F649" s="134"/>
      <c r="G649" s="135"/>
    </row>
    <row r="650" spans="1:8" ht="24" customHeight="1" thickBot="1" x14ac:dyDescent="0.25">
      <c r="A650" s="136" t="str">
        <f>B608</f>
        <v>3.1.9</v>
      </c>
      <c r="B650" s="137" t="str">
        <f>C608</f>
        <v>Hormigones para losas</v>
      </c>
      <c r="C650" s="138"/>
      <c r="D650" s="138" t="s">
        <v>36</v>
      </c>
      <c r="E650" s="139"/>
      <c r="F650" s="140" t="s">
        <v>37</v>
      </c>
      <c r="G650" s="141">
        <f>SUBTOTAL(9,G613:G649)</f>
        <v>0</v>
      </c>
    </row>
    <row r="651" spans="1:8" ht="24" customHeight="1" thickTop="1" thickBot="1" x14ac:dyDescent="0.25"/>
    <row r="652" spans="1:8" ht="24" customHeight="1" thickTop="1" x14ac:dyDescent="0.2">
      <c r="A652" s="173" t="s">
        <v>39</v>
      </c>
      <c r="B652" s="174"/>
      <c r="C652" s="174"/>
      <c r="D652" s="174"/>
      <c r="E652" s="174"/>
      <c r="F652" s="174"/>
      <c r="G652" s="175"/>
      <c r="H652" s="100">
        <f>COUNTIF($A$2:A658,"ANALISIS DE PRECIOS")</f>
        <v>14</v>
      </c>
    </row>
    <row r="653" spans="1:8" ht="24" customHeight="1" x14ac:dyDescent="0.2">
      <c r="A653" s="101" t="s">
        <v>719</v>
      </c>
      <c r="B653" s="102" t="str">
        <f>Comitente</f>
        <v>DIRECCIÓN DE INFRAESTRUCTURA ESCOLAR</v>
      </c>
      <c r="C653" s="96"/>
      <c r="D653" s="103"/>
      <c r="E653" s="103"/>
      <c r="F653" s="104"/>
      <c r="G653" s="105"/>
    </row>
    <row r="654" spans="1:8" ht="24" customHeight="1" x14ac:dyDescent="0.2">
      <c r="A654" s="101" t="s">
        <v>720</v>
      </c>
      <c r="B654" s="102">
        <f>Contratista</f>
        <v>0</v>
      </c>
      <c r="C654" s="97"/>
      <c r="D654" s="97"/>
      <c r="E654" s="97"/>
      <c r="F654" s="106"/>
      <c r="G654" s="107"/>
    </row>
    <row r="655" spans="1:8" ht="24" customHeight="1" x14ac:dyDescent="0.2">
      <c r="A655" s="101" t="s">
        <v>26</v>
      </c>
      <c r="B655" s="102" t="str">
        <f>Obra</f>
        <v>ESCUELA BATALLA DE TUCUMAN</v>
      </c>
      <c r="C655" s="97"/>
      <c r="D655" s="97"/>
      <c r="E655" s="97"/>
      <c r="F655" s="106" t="s">
        <v>40</v>
      </c>
      <c r="G655" s="108">
        <f>Fecha_Base</f>
        <v>0</v>
      </c>
    </row>
    <row r="656" spans="1:8" ht="24" customHeight="1" x14ac:dyDescent="0.2">
      <c r="A656" s="109" t="s">
        <v>718</v>
      </c>
      <c r="B656" s="98" t="str">
        <f>Ubicación</f>
        <v>Calle Mendoza y Calle Nº17 - Pocito</v>
      </c>
      <c r="C656" s="98"/>
      <c r="D656" s="110"/>
      <c r="E656" s="111"/>
      <c r="F656" s="112"/>
      <c r="G656" s="113"/>
    </row>
    <row r="657" spans="1:141" ht="24" customHeight="1" x14ac:dyDescent="0.2">
      <c r="A657" s="109" t="s">
        <v>41</v>
      </c>
      <c r="B657" s="114" t="str">
        <f>IFERROR(VALUE(LEFT(B658,FIND("-",B658)-1)),"")</f>
        <v/>
      </c>
      <c r="C657" s="99" t="str">
        <f>IFERROR(VLOOKUP(B657,Tabla_CyP,2,FALSE),"")</f>
        <v/>
      </c>
      <c r="E657" s="111"/>
      <c r="F657" s="112"/>
      <c r="G657" s="113"/>
    </row>
    <row r="658" spans="1:141" ht="24" customHeight="1" x14ac:dyDescent="0.2">
      <c r="A658" s="109" t="s">
        <v>27</v>
      </c>
      <c r="B658" s="115" t="str">
        <f>IFERROR(VLOOKUP(COUNTIF($A$2:A658,"ANALISIS DE PRECIOS"),Tabla_NumeroItem,4,FALSE),"")</f>
        <v>3.1.10</v>
      </c>
      <c r="C658" s="99" t="str">
        <f>IFERROR(VLOOKUP(B658,Tabla_CyP,2,FALSE),"")</f>
        <v>Hormigones para muro de contencion.</v>
      </c>
      <c r="D658" s="110"/>
      <c r="E658" s="111"/>
      <c r="F658" s="106" t="s">
        <v>28</v>
      </c>
      <c r="G658" s="116" t="str">
        <f>IFERROR(VLOOKUP(B658,Tabla_CyP,4,FALSE),"")</f>
        <v>m3</v>
      </c>
    </row>
    <row r="659" spans="1:141" ht="24" customHeight="1" x14ac:dyDescent="0.2">
      <c r="A659" s="109"/>
      <c r="B659" s="98"/>
      <c r="C659" s="99"/>
      <c r="D659" s="110"/>
      <c r="E659" s="111"/>
      <c r="F659" s="112"/>
      <c r="G659" s="113"/>
    </row>
    <row r="660" spans="1:141" ht="24" customHeight="1" x14ac:dyDescent="0.2">
      <c r="A660" s="381" t="s">
        <v>584</v>
      </c>
      <c r="B660" s="382"/>
      <c r="C660" s="383" t="s">
        <v>0</v>
      </c>
      <c r="D660" s="383" t="s">
        <v>29</v>
      </c>
      <c r="E660" s="385" t="s">
        <v>30</v>
      </c>
      <c r="F660" s="387" t="s">
        <v>31</v>
      </c>
      <c r="G660" s="389" t="s">
        <v>32</v>
      </c>
    </row>
    <row r="661" spans="1:141" s="119" customFormat="1" ht="24" customHeight="1" x14ac:dyDescent="0.2">
      <c r="A661" s="117" t="s">
        <v>585</v>
      </c>
      <c r="B661" s="118" t="s">
        <v>586</v>
      </c>
      <c r="C661" s="384"/>
      <c r="D661" s="384"/>
      <c r="E661" s="386"/>
      <c r="F661" s="388"/>
      <c r="G661" s="390"/>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277"/>
      <c r="AE661" s="277"/>
      <c r="AF661" s="277"/>
      <c r="AG661" s="277"/>
      <c r="AH661" s="277"/>
      <c r="AI661" s="277"/>
      <c r="AJ661" s="277"/>
      <c r="AK661" s="277"/>
      <c r="AL661" s="277"/>
      <c r="AM661" s="277"/>
      <c r="AN661" s="277"/>
      <c r="AO661" s="277"/>
      <c r="AP661" s="277"/>
      <c r="AQ661" s="277"/>
      <c r="AR661" s="277"/>
      <c r="AS661" s="277"/>
      <c r="AT661" s="277"/>
      <c r="AU661" s="277"/>
      <c r="AV661" s="277"/>
      <c r="AW661" s="277"/>
      <c r="AX661" s="277"/>
      <c r="AY661" s="277"/>
      <c r="AZ661" s="277"/>
      <c r="BA661" s="277"/>
      <c r="BB661" s="277"/>
      <c r="BC661" s="277"/>
      <c r="BD661" s="277"/>
      <c r="BE661" s="277"/>
      <c r="BF661" s="277"/>
      <c r="BG661" s="277"/>
      <c r="BH661" s="277"/>
      <c r="BI661" s="277"/>
      <c r="BJ661" s="277"/>
      <c r="BK661" s="277"/>
      <c r="BL661" s="277"/>
      <c r="BM661" s="277"/>
      <c r="BN661" s="277"/>
      <c r="BO661" s="277"/>
      <c r="BP661" s="277"/>
      <c r="BQ661" s="277"/>
      <c r="BR661" s="277"/>
      <c r="BS661" s="277"/>
      <c r="BT661" s="277"/>
      <c r="BU661" s="277"/>
      <c r="BV661" s="277"/>
      <c r="BW661" s="277"/>
      <c r="BX661" s="277"/>
      <c r="BY661" s="277"/>
      <c r="BZ661" s="277"/>
      <c r="CA661" s="277"/>
      <c r="CB661" s="277"/>
      <c r="CC661" s="277"/>
      <c r="CD661" s="277"/>
      <c r="CE661" s="277"/>
      <c r="CF661" s="277"/>
      <c r="CG661" s="277"/>
      <c r="CH661" s="277"/>
      <c r="CI661" s="277"/>
      <c r="CJ661" s="277"/>
      <c r="CK661" s="277"/>
      <c r="CL661" s="277"/>
      <c r="CM661" s="277"/>
      <c r="CN661" s="277"/>
      <c r="CO661" s="277"/>
      <c r="CP661" s="277"/>
      <c r="CQ661" s="277"/>
      <c r="CR661" s="277"/>
      <c r="CS661" s="277"/>
      <c r="CT661" s="277"/>
      <c r="CU661" s="277"/>
      <c r="CV661" s="277"/>
      <c r="CW661" s="277"/>
      <c r="CX661" s="277"/>
      <c r="CY661" s="277"/>
      <c r="CZ661" s="277"/>
      <c r="DA661" s="277"/>
      <c r="DB661" s="277"/>
      <c r="DC661" s="277"/>
      <c r="DD661" s="277"/>
      <c r="DE661" s="277"/>
      <c r="DF661" s="277"/>
      <c r="DG661" s="277"/>
      <c r="DH661" s="277"/>
      <c r="DI661" s="277"/>
      <c r="DJ661" s="277"/>
      <c r="DK661" s="277"/>
      <c r="DL661" s="277"/>
      <c r="DM661" s="277"/>
      <c r="DN661" s="277"/>
      <c r="DO661" s="277"/>
      <c r="DP661" s="277"/>
      <c r="DQ661" s="277"/>
      <c r="DR661" s="277"/>
      <c r="DS661" s="277"/>
      <c r="DT661" s="277"/>
      <c r="DU661" s="277"/>
      <c r="DV661" s="277"/>
      <c r="DW661" s="277"/>
      <c r="DX661" s="277"/>
      <c r="DY661" s="277"/>
      <c r="DZ661" s="277"/>
      <c r="EA661" s="277"/>
      <c r="EB661" s="277"/>
      <c r="EC661" s="277"/>
      <c r="ED661" s="277"/>
      <c r="EE661" s="277"/>
      <c r="EF661" s="277"/>
      <c r="EG661" s="277"/>
      <c r="EH661" s="277"/>
      <c r="EI661" s="277"/>
      <c r="EJ661" s="277"/>
      <c r="EK661" s="277"/>
    </row>
    <row r="662" spans="1:141" ht="24" customHeight="1" x14ac:dyDescent="0.2">
      <c r="A662" s="187"/>
      <c r="B662" s="120"/>
      <c r="C662" s="185" t="s">
        <v>721</v>
      </c>
      <c r="D662" s="121"/>
      <c r="E662" s="122"/>
      <c r="F662" s="123"/>
      <c r="G662" s="124"/>
    </row>
    <row r="663" spans="1:141" s="276" customFormat="1" ht="24" customHeight="1" x14ac:dyDescent="0.2">
      <c r="A663" s="267" t="str">
        <f t="shared" ref="A663:A676" si="196">IFERROR(VLOOKUP(C663,Tabla_Insumos,4,FALSE),"")</f>
        <v/>
      </c>
      <c r="B663" s="268" t="str">
        <f>IFERROR(VLOOKUP(C663,Tabla_Insumos,5,FALSE),"")</f>
        <v/>
      </c>
      <c r="C663" s="269"/>
      <c r="D663" s="270" t="str">
        <f t="shared" ref="D663:D676" si="197">IFERROR(VLOOKUP(C663,Tabla_Insumos,2,FALSE),"")</f>
        <v/>
      </c>
      <c r="E663" s="271"/>
      <c r="F663" s="272">
        <f t="shared" ref="F663:F676" si="198">IFERROR(VLOOKUP(C663,Tabla_Insumos,3,FALSE),0)</f>
        <v>0</v>
      </c>
      <c r="G663" s="275">
        <f>ROUND(E663*F663,2)</f>
        <v>0</v>
      </c>
    </row>
    <row r="664" spans="1:141" s="276" customFormat="1" ht="24" customHeight="1" x14ac:dyDescent="0.2">
      <c r="A664" s="267" t="str">
        <f t="shared" si="196"/>
        <v/>
      </c>
      <c r="B664" s="268" t="str">
        <f t="shared" ref="B664:B676" si="199">IFERROR(VLOOKUP(C664,Tabla_Insumos,5,FALSE),"")</f>
        <v/>
      </c>
      <c r="C664" s="269"/>
      <c r="D664" s="270" t="str">
        <f t="shared" si="197"/>
        <v/>
      </c>
      <c r="E664" s="271"/>
      <c r="F664" s="272">
        <f t="shared" si="198"/>
        <v>0</v>
      </c>
      <c r="G664" s="275">
        <f t="shared" ref="G664:G676" si="200">ROUND(E664*F664,2)</f>
        <v>0</v>
      </c>
    </row>
    <row r="665" spans="1:141" s="276" customFormat="1" ht="24" customHeight="1" x14ac:dyDescent="0.2">
      <c r="A665" s="267" t="str">
        <f t="shared" si="196"/>
        <v/>
      </c>
      <c r="B665" s="268" t="str">
        <f t="shared" si="199"/>
        <v/>
      </c>
      <c r="C665" s="269"/>
      <c r="D665" s="270" t="str">
        <f t="shared" si="197"/>
        <v/>
      </c>
      <c r="E665" s="271"/>
      <c r="F665" s="272">
        <f t="shared" si="198"/>
        <v>0</v>
      </c>
      <c r="G665" s="275">
        <f t="shared" si="200"/>
        <v>0</v>
      </c>
    </row>
    <row r="666" spans="1:141" s="276" customFormat="1" ht="24" customHeight="1" x14ac:dyDescent="0.2">
      <c r="A666" s="267" t="str">
        <f t="shared" si="196"/>
        <v/>
      </c>
      <c r="B666" s="268" t="str">
        <f t="shared" si="199"/>
        <v/>
      </c>
      <c r="C666" s="269"/>
      <c r="D666" s="270" t="str">
        <f t="shared" si="197"/>
        <v/>
      </c>
      <c r="E666" s="271"/>
      <c r="F666" s="272">
        <f t="shared" si="198"/>
        <v>0</v>
      </c>
      <c r="G666" s="275">
        <f t="shared" si="200"/>
        <v>0</v>
      </c>
    </row>
    <row r="667" spans="1:141" s="276" customFormat="1" ht="24" customHeight="1" x14ac:dyDescent="0.2">
      <c r="A667" s="267" t="str">
        <f t="shared" si="196"/>
        <v/>
      </c>
      <c r="B667" s="268" t="str">
        <f t="shared" si="199"/>
        <v/>
      </c>
      <c r="C667" s="269"/>
      <c r="D667" s="270" t="str">
        <f t="shared" si="197"/>
        <v/>
      </c>
      <c r="E667" s="271"/>
      <c r="F667" s="272">
        <f t="shared" si="198"/>
        <v>0</v>
      </c>
      <c r="G667" s="275">
        <f t="shared" si="200"/>
        <v>0</v>
      </c>
    </row>
    <row r="668" spans="1:141" s="276" customFormat="1" ht="24" customHeight="1" x14ac:dyDescent="0.2">
      <c r="A668" s="267" t="str">
        <f t="shared" si="196"/>
        <v/>
      </c>
      <c r="B668" s="268" t="str">
        <f t="shared" si="199"/>
        <v/>
      </c>
      <c r="C668" s="269"/>
      <c r="D668" s="270" t="str">
        <f t="shared" si="197"/>
        <v/>
      </c>
      <c r="E668" s="271"/>
      <c r="F668" s="272">
        <f t="shared" si="198"/>
        <v>0</v>
      </c>
      <c r="G668" s="275">
        <f t="shared" si="200"/>
        <v>0</v>
      </c>
    </row>
    <row r="669" spans="1:141" s="276" customFormat="1" ht="24" customHeight="1" x14ac:dyDescent="0.2">
      <c r="A669" s="267" t="str">
        <f t="shared" si="196"/>
        <v/>
      </c>
      <c r="B669" s="268" t="str">
        <f t="shared" si="199"/>
        <v/>
      </c>
      <c r="C669" s="269"/>
      <c r="D669" s="270" t="str">
        <f t="shared" si="197"/>
        <v/>
      </c>
      <c r="E669" s="271"/>
      <c r="F669" s="272">
        <f t="shared" si="198"/>
        <v>0</v>
      </c>
      <c r="G669" s="275">
        <f t="shared" si="200"/>
        <v>0</v>
      </c>
    </row>
    <row r="670" spans="1:141" s="276" customFormat="1" ht="24" customHeight="1" x14ac:dyDescent="0.2">
      <c r="A670" s="267" t="str">
        <f t="shared" si="196"/>
        <v/>
      </c>
      <c r="B670" s="268" t="str">
        <f t="shared" si="199"/>
        <v/>
      </c>
      <c r="C670" s="269"/>
      <c r="D670" s="270" t="str">
        <f t="shared" si="197"/>
        <v/>
      </c>
      <c r="E670" s="271"/>
      <c r="F670" s="272">
        <f t="shared" si="198"/>
        <v>0</v>
      </c>
      <c r="G670" s="275">
        <f t="shared" si="200"/>
        <v>0</v>
      </c>
    </row>
    <row r="671" spans="1:141" s="276" customFormat="1" ht="24" customHeight="1" x14ac:dyDescent="0.2">
      <c r="A671" s="267" t="str">
        <f t="shared" si="196"/>
        <v/>
      </c>
      <c r="B671" s="268" t="str">
        <f t="shared" si="199"/>
        <v/>
      </c>
      <c r="C671" s="269"/>
      <c r="D671" s="270" t="str">
        <f t="shared" si="197"/>
        <v/>
      </c>
      <c r="E671" s="271"/>
      <c r="F671" s="272">
        <f t="shared" si="198"/>
        <v>0</v>
      </c>
      <c r="G671" s="275">
        <f t="shared" si="200"/>
        <v>0</v>
      </c>
    </row>
    <row r="672" spans="1:141" s="276" customFormat="1" ht="24" customHeight="1" x14ac:dyDescent="0.2">
      <c r="A672" s="267" t="str">
        <f t="shared" si="196"/>
        <v/>
      </c>
      <c r="B672" s="268" t="str">
        <f t="shared" si="199"/>
        <v/>
      </c>
      <c r="C672" s="269"/>
      <c r="D672" s="270" t="str">
        <f t="shared" si="197"/>
        <v/>
      </c>
      <c r="E672" s="271"/>
      <c r="F672" s="272">
        <f t="shared" si="198"/>
        <v>0</v>
      </c>
      <c r="G672" s="275">
        <f t="shared" si="200"/>
        <v>0</v>
      </c>
    </row>
    <row r="673" spans="1:7" s="276" customFormat="1" ht="24" customHeight="1" x14ac:dyDescent="0.2">
      <c r="A673" s="267" t="str">
        <f t="shared" si="196"/>
        <v/>
      </c>
      <c r="B673" s="268" t="str">
        <f t="shared" si="199"/>
        <v/>
      </c>
      <c r="C673" s="269"/>
      <c r="D673" s="270" t="str">
        <f t="shared" si="197"/>
        <v/>
      </c>
      <c r="E673" s="271"/>
      <c r="F673" s="272">
        <f t="shared" si="198"/>
        <v>0</v>
      </c>
      <c r="G673" s="275">
        <f t="shared" si="200"/>
        <v>0</v>
      </c>
    </row>
    <row r="674" spans="1:7" s="276" customFormat="1" ht="24" customHeight="1" x14ac:dyDescent="0.2">
      <c r="A674" s="267" t="str">
        <f t="shared" si="196"/>
        <v/>
      </c>
      <c r="B674" s="268" t="str">
        <f t="shared" si="199"/>
        <v/>
      </c>
      <c r="C674" s="269"/>
      <c r="D674" s="270" t="str">
        <f t="shared" si="197"/>
        <v/>
      </c>
      <c r="E674" s="271"/>
      <c r="F674" s="272">
        <f t="shared" si="198"/>
        <v>0</v>
      </c>
      <c r="G674" s="275">
        <f t="shared" si="200"/>
        <v>0</v>
      </c>
    </row>
    <row r="675" spans="1:7" s="276" customFormat="1" ht="24" customHeight="1" x14ac:dyDescent="0.2">
      <c r="A675" s="267" t="str">
        <f t="shared" si="196"/>
        <v/>
      </c>
      <c r="B675" s="268" t="str">
        <f t="shared" si="199"/>
        <v/>
      </c>
      <c r="C675" s="269"/>
      <c r="D675" s="270" t="str">
        <f t="shared" si="197"/>
        <v/>
      </c>
      <c r="E675" s="271"/>
      <c r="F675" s="272">
        <f t="shared" si="198"/>
        <v>0</v>
      </c>
      <c r="G675" s="275">
        <f t="shared" si="200"/>
        <v>0</v>
      </c>
    </row>
    <row r="676" spans="1:7" s="276" customFormat="1" ht="24" customHeight="1" x14ac:dyDescent="0.2">
      <c r="A676" s="267" t="str">
        <f t="shared" si="196"/>
        <v/>
      </c>
      <c r="B676" s="268" t="str">
        <f t="shared" si="199"/>
        <v/>
      </c>
      <c r="C676" s="269"/>
      <c r="D676" s="270" t="str">
        <f t="shared" si="197"/>
        <v/>
      </c>
      <c r="E676" s="271"/>
      <c r="F676" s="273">
        <f t="shared" si="198"/>
        <v>0</v>
      </c>
      <c r="G676" s="275">
        <f t="shared" si="200"/>
        <v>0</v>
      </c>
    </row>
    <row r="677" spans="1:7" ht="24" customHeight="1" x14ac:dyDescent="0.2">
      <c r="A677" s="125"/>
      <c r="B677" s="99"/>
      <c r="C677" s="99"/>
      <c r="D677" s="110"/>
      <c r="E677" s="111"/>
      <c r="F677" s="188" t="s">
        <v>33</v>
      </c>
      <c r="G677" s="126">
        <f>SUBTOTAL(9,G663:G676)</f>
        <v>0</v>
      </c>
    </row>
    <row r="678" spans="1:7" ht="24" customHeight="1" x14ac:dyDescent="0.2">
      <c r="A678" s="125"/>
      <c r="B678" s="99"/>
      <c r="C678" s="127" t="s">
        <v>722</v>
      </c>
      <c r="D678" s="110"/>
      <c r="E678" s="111"/>
      <c r="F678" s="112"/>
      <c r="G678" s="128"/>
    </row>
    <row r="679" spans="1:7" s="276" customFormat="1" ht="24" customHeight="1" x14ac:dyDescent="0.2">
      <c r="A679" s="267" t="str">
        <f t="shared" ref="A679:A686" si="201">IFERROR(VLOOKUP(C679,Tabla_Insumos,4,FALSE),"")</f>
        <v/>
      </c>
      <c r="B679" s="268" t="str">
        <f t="shared" ref="B679:B686" si="202">IFERROR(VLOOKUP(C679,Tabla_Insumos,5,FALSE),"")</f>
        <v/>
      </c>
      <c r="C679" s="269"/>
      <c r="D679" s="270" t="str">
        <f t="shared" ref="D679:D686" si="203">IFERROR(VLOOKUP(C679,Tabla_Insumos,2,FALSE),"")</f>
        <v/>
      </c>
      <c r="E679" s="271"/>
      <c r="F679" s="274">
        <f t="shared" ref="F679:F686" si="204">IFERROR(VLOOKUP(C679,Tabla_Insumos,3,FALSE),0)</f>
        <v>0</v>
      </c>
      <c r="G679" s="275">
        <f>ROUND(E679*F679,2)</f>
        <v>0</v>
      </c>
    </row>
    <row r="680" spans="1:7" s="276" customFormat="1" ht="24" customHeight="1" x14ac:dyDescent="0.2">
      <c r="A680" s="267" t="str">
        <f t="shared" si="201"/>
        <v/>
      </c>
      <c r="B680" s="268" t="str">
        <f t="shared" si="202"/>
        <v/>
      </c>
      <c r="C680" s="269"/>
      <c r="D680" s="270" t="str">
        <f t="shared" si="203"/>
        <v/>
      </c>
      <c r="E680" s="271"/>
      <c r="F680" s="274">
        <f t="shared" si="204"/>
        <v>0</v>
      </c>
      <c r="G680" s="275">
        <f>ROUND(E680*F680,2)</f>
        <v>0</v>
      </c>
    </row>
    <row r="681" spans="1:7" s="276" customFormat="1" ht="24" customHeight="1" x14ac:dyDescent="0.2">
      <c r="A681" s="267" t="str">
        <f t="shared" si="201"/>
        <v/>
      </c>
      <c r="B681" s="268" t="str">
        <f t="shared" si="202"/>
        <v/>
      </c>
      <c r="C681" s="269"/>
      <c r="D681" s="270" t="str">
        <f t="shared" si="203"/>
        <v/>
      </c>
      <c r="E681" s="271"/>
      <c r="F681" s="274">
        <f t="shared" si="204"/>
        <v>0</v>
      </c>
      <c r="G681" s="275">
        <f t="shared" ref="G681:G686" si="205">ROUND(E681*F681,2)</f>
        <v>0</v>
      </c>
    </row>
    <row r="682" spans="1:7" s="276" customFormat="1" ht="24" customHeight="1" x14ac:dyDescent="0.2">
      <c r="A682" s="267" t="str">
        <f t="shared" si="201"/>
        <v/>
      </c>
      <c r="B682" s="268" t="str">
        <f t="shared" si="202"/>
        <v/>
      </c>
      <c r="C682" s="269"/>
      <c r="D682" s="270" t="str">
        <f t="shared" si="203"/>
        <v/>
      </c>
      <c r="E682" s="271"/>
      <c r="F682" s="274">
        <f t="shared" si="204"/>
        <v>0</v>
      </c>
      <c r="G682" s="275">
        <f t="shared" si="205"/>
        <v>0</v>
      </c>
    </row>
    <row r="683" spans="1:7" s="276" customFormat="1" ht="24" customHeight="1" x14ac:dyDescent="0.2">
      <c r="A683" s="267" t="str">
        <f t="shared" si="201"/>
        <v/>
      </c>
      <c r="B683" s="268" t="str">
        <f t="shared" si="202"/>
        <v/>
      </c>
      <c r="C683" s="269"/>
      <c r="D683" s="270" t="str">
        <f t="shared" si="203"/>
        <v/>
      </c>
      <c r="E683" s="271"/>
      <c r="F683" s="272">
        <f t="shared" si="204"/>
        <v>0</v>
      </c>
      <c r="G683" s="275">
        <f t="shared" si="205"/>
        <v>0</v>
      </c>
    </row>
    <row r="684" spans="1:7" s="276" customFormat="1" ht="24" customHeight="1" x14ac:dyDescent="0.2">
      <c r="A684" s="267" t="str">
        <f t="shared" si="201"/>
        <v/>
      </c>
      <c r="B684" s="268" t="str">
        <f t="shared" si="202"/>
        <v/>
      </c>
      <c r="C684" s="269"/>
      <c r="D684" s="270" t="str">
        <f t="shared" si="203"/>
        <v/>
      </c>
      <c r="E684" s="271"/>
      <c r="F684" s="272">
        <f t="shared" si="204"/>
        <v>0</v>
      </c>
      <c r="G684" s="275">
        <f t="shared" si="205"/>
        <v>0</v>
      </c>
    </row>
    <row r="685" spans="1:7" s="276" customFormat="1" ht="24" customHeight="1" x14ac:dyDescent="0.2">
      <c r="A685" s="267" t="str">
        <f t="shared" si="201"/>
        <v/>
      </c>
      <c r="B685" s="268" t="str">
        <f t="shared" si="202"/>
        <v/>
      </c>
      <c r="C685" s="269"/>
      <c r="D685" s="270" t="str">
        <f t="shared" si="203"/>
        <v/>
      </c>
      <c r="E685" s="271"/>
      <c r="F685" s="272">
        <f t="shared" si="204"/>
        <v>0</v>
      </c>
      <c r="G685" s="275">
        <f t="shared" si="205"/>
        <v>0</v>
      </c>
    </row>
    <row r="686" spans="1:7" s="276" customFormat="1" ht="24" customHeight="1" x14ac:dyDescent="0.2">
      <c r="A686" s="267" t="str">
        <f t="shared" si="201"/>
        <v/>
      </c>
      <c r="B686" s="268" t="str">
        <f t="shared" si="202"/>
        <v/>
      </c>
      <c r="C686" s="269"/>
      <c r="D686" s="270" t="str">
        <f t="shared" si="203"/>
        <v/>
      </c>
      <c r="E686" s="271"/>
      <c r="F686" s="272">
        <f t="shared" si="204"/>
        <v>0</v>
      </c>
      <c r="G686" s="275">
        <f t="shared" si="205"/>
        <v>0</v>
      </c>
    </row>
    <row r="687" spans="1:7" ht="24" customHeight="1" x14ac:dyDescent="0.2">
      <c r="A687" s="125"/>
      <c r="B687" s="99"/>
      <c r="C687" s="99"/>
      <c r="D687" s="110"/>
      <c r="E687" s="111"/>
      <c r="F687" s="188" t="s">
        <v>34</v>
      </c>
      <c r="G687" s="126">
        <f>SUBTOTAL(9,G679:G686)</f>
        <v>0</v>
      </c>
    </row>
    <row r="688" spans="1:7" ht="24" customHeight="1" x14ac:dyDescent="0.2">
      <c r="A688" s="125"/>
      <c r="B688" s="99"/>
      <c r="C688" s="127" t="s">
        <v>723</v>
      </c>
      <c r="D688" s="110"/>
      <c r="E688" s="111"/>
      <c r="F688" s="112"/>
      <c r="G688" s="128"/>
    </row>
    <row r="689" spans="1:8" s="276" customFormat="1" ht="24" customHeight="1" x14ac:dyDescent="0.2">
      <c r="A689" s="267" t="str">
        <f t="shared" ref="A689:A697" si="206">IFERROR(VLOOKUP(C689,Tabla_Insumos,4,FALSE),"")</f>
        <v/>
      </c>
      <c r="B689" s="268" t="str">
        <f t="shared" ref="B689:B697" si="207">IFERROR(VLOOKUP(C689,Tabla_Insumos,5,FALSE),"")</f>
        <v/>
      </c>
      <c r="C689" s="269"/>
      <c r="D689" s="270" t="str">
        <f t="shared" ref="D689:D697" si="208">IFERROR(VLOOKUP(C689,Tabla_Insumos,2,FALSE),"")</f>
        <v/>
      </c>
      <c r="E689" s="271"/>
      <c r="F689" s="272">
        <f t="shared" ref="F689:F697" si="209">IFERROR(VLOOKUP(C689,Tabla_Insumos,3,FALSE),0)</f>
        <v>0</v>
      </c>
      <c r="G689" s="275">
        <f t="shared" ref="G689:G697" si="210">ROUND(E689*F689,2)</f>
        <v>0</v>
      </c>
    </row>
    <row r="690" spans="1:8" s="276" customFormat="1" ht="24" customHeight="1" x14ac:dyDescent="0.2">
      <c r="A690" s="267" t="str">
        <f t="shared" si="206"/>
        <v/>
      </c>
      <c r="B690" s="268" t="str">
        <f t="shared" si="207"/>
        <v/>
      </c>
      <c r="C690" s="269"/>
      <c r="D690" s="270" t="str">
        <f t="shared" si="208"/>
        <v/>
      </c>
      <c r="E690" s="271"/>
      <c r="F690" s="272">
        <f t="shared" si="209"/>
        <v>0</v>
      </c>
      <c r="G690" s="275">
        <f t="shared" si="210"/>
        <v>0</v>
      </c>
    </row>
    <row r="691" spans="1:8" s="276" customFormat="1" ht="24" customHeight="1" x14ac:dyDescent="0.2">
      <c r="A691" s="267" t="str">
        <f t="shared" si="206"/>
        <v/>
      </c>
      <c r="B691" s="268" t="str">
        <f t="shared" si="207"/>
        <v/>
      </c>
      <c r="C691" s="269"/>
      <c r="D691" s="270" t="str">
        <f t="shared" si="208"/>
        <v/>
      </c>
      <c r="E691" s="271"/>
      <c r="F691" s="272">
        <f t="shared" si="209"/>
        <v>0</v>
      </c>
      <c r="G691" s="275">
        <f t="shared" si="210"/>
        <v>0</v>
      </c>
    </row>
    <row r="692" spans="1:8" s="276" customFormat="1" ht="24" customHeight="1" x14ac:dyDescent="0.2">
      <c r="A692" s="267" t="str">
        <f t="shared" si="206"/>
        <v/>
      </c>
      <c r="B692" s="268" t="str">
        <f t="shared" si="207"/>
        <v/>
      </c>
      <c r="C692" s="269"/>
      <c r="D692" s="270" t="str">
        <f t="shared" si="208"/>
        <v/>
      </c>
      <c r="E692" s="271"/>
      <c r="F692" s="272">
        <f t="shared" si="209"/>
        <v>0</v>
      </c>
      <c r="G692" s="275">
        <f t="shared" si="210"/>
        <v>0</v>
      </c>
    </row>
    <row r="693" spans="1:8" s="276" customFormat="1" ht="24" customHeight="1" x14ac:dyDescent="0.2">
      <c r="A693" s="267" t="str">
        <f t="shared" si="206"/>
        <v/>
      </c>
      <c r="B693" s="268" t="str">
        <f t="shared" si="207"/>
        <v/>
      </c>
      <c r="C693" s="269"/>
      <c r="D693" s="270" t="str">
        <f t="shared" si="208"/>
        <v/>
      </c>
      <c r="E693" s="271"/>
      <c r="F693" s="272">
        <f t="shared" si="209"/>
        <v>0</v>
      </c>
      <c r="G693" s="275">
        <f t="shared" si="210"/>
        <v>0</v>
      </c>
    </row>
    <row r="694" spans="1:8" s="276" customFormat="1" ht="24" customHeight="1" x14ac:dyDescent="0.2">
      <c r="A694" s="267" t="str">
        <f t="shared" si="206"/>
        <v/>
      </c>
      <c r="B694" s="268" t="str">
        <f t="shared" si="207"/>
        <v/>
      </c>
      <c r="C694" s="269"/>
      <c r="D694" s="270" t="str">
        <f t="shared" si="208"/>
        <v/>
      </c>
      <c r="E694" s="271"/>
      <c r="F694" s="272">
        <f t="shared" si="209"/>
        <v>0</v>
      </c>
      <c r="G694" s="275">
        <f t="shared" si="210"/>
        <v>0</v>
      </c>
    </row>
    <row r="695" spans="1:8" s="276" customFormat="1" ht="24" customHeight="1" x14ac:dyDescent="0.2">
      <c r="A695" s="267" t="str">
        <f t="shared" si="206"/>
        <v/>
      </c>
      <c r="B695" s="268" t="str">
        <f t="shared" si="207"/>
        <v/>
      </c>
      <c r="C695" s="269"/>
      <c r="D695" s="270" t="str">
        <f t="shared" si="208"/>
        <v/>
      </c>
      <c r="E695" s="271"/>
      <c r="F695" s="272">
        <f t="shared" si="209"/>
        <v>0</v>
      </c>
      <c r="G695" s="275">
        <f t="shared" si="210"/>
        <v>0</v>
      </c>
    </row>
    <row r="696" spans="1:8" s="276" customFormat="1" ht="24" customHeight="1" x14ac:dyDescent="0.2">
      <c r="A696" s="267" t="str">
        <f t="shared" si="206"/>
        <v/>
      </c>
      <c r="B696" s="268" t="str">
        <f t="shared" si="207"/>
        <v/>
      </c>
      <c r="C696" s="269"/>
      <c r="D696" s="270" t="str">
        <f t="shared" si="208"/>
        <v/>
      </c>
      <c r="E696" s="271"/>
      <c r="F696" s="272">
        <f t="shared" si="209"/>
        <v>0</v>
      </c>
      <c r="G696" s="275">
        <f t="shared" si="210"/>
        <v>0</v>
      </c>
    </row>
    <row r="697" spans="1:8" s="276" customFormat="1" ht="24" customHeight="1" x14ac:dyDescent="0.2">
      <c r="A697" s="267" t="str">
        <f t="shared" si="206"/>
        <v/>
      </c>
      <c r="B697" s="268" t="str">
        <f t="shared" si="207"/>
        <v/>
      </c>
      <c r="C697" s="269"/>
      <c r="D697" s="270" t="str">
        <f t="shared" si="208"/>
        <v/>
      </c>
      <c r="E697" s="271"/>
      <c r="F697" s="272">
        <f t="shared" si="209"/>
        <v>0</v>
      </c>
      <c r="G697" s="275">
        <f t="shared" si="210"/>
        <v>0</v>
      </c>
    </row>
    <row r="698" spans="1:8" ht="24" customHeight="1" x14ac:dyDescent="0.2">
      <c r="A698" s="129"/>
      <c r="B698" s="110"/>
      <c r="C698" s="99"/>
      <c r="D698" s="110"/>
      <c r="E698" s="111"/>
      <c r="F698" s="188" t="s">
        <v>35</v>
      </c>
      <c r="G698" s="126">
        <f>SUBTOTAL(9,G689:G697)</f>
        <v>0</v>
      </c>
    </row>
    <row r="699" spans="1:8" ht="24" customHeight="1" thickBot="1" x14ac:dyDescent="0.25">
      <c r="A699" s="130"/>
      <c r="B699" s="131"/>
      <c r="C699" s="132"/>
      <c r="D699" s="131"/>
      <c r="E699" s="133"/>
      <c r="F699" s="134"/>
      <c r="G699" s="135"/>
    </row>
    <row r="700" spans="1:8" ht="24" customHeight="1" thickBot="1" x14ac:dyDescent="0.25">
      <c r="A700" s="136" t="str">
        <f>B658</f>
        <v>3.1.10</v>
      </c>
      <c r="B700" s="137" t="str">
        <f>C658</f>
        <v>Hormigones para muro de contencion.</v>
      </c>
      <c r="C700" s="138"/>
      <c r="D700" s="138" t="s">
        <v>36</v>
      </c>
      <c r="E700" s="139"/>
      <c r="F700" s="140" t="s">
        <v>37</v>
      </c>
      <c r="G700" s="141">
        <f>SUBTOTAL(9,G663:G699)</f>
        <v>0</v>
      </c>
    </row>
    <row r="701" spans="1:8" ht="24" customHeight="1" thickTop="1" thickBot="1" x14ac:dyDescent="0.25"/>
    <row r="702" spans="1:8" ht="24" customHeight="1" thickTop="1" x14ac:dyDescent="0.2">
      <c r="A702" s="173" t="s">
        <v>39</v>
      </c>
      <c r="B702" s="174"/>
      <c r="C702" s="174"/>
      <c r="D702" s="174"/>
      <c r="E702" s="174"/>
      <c r="F702" s="174"/>
      <c r="G702" s="175"/>
      <c r="H702" s="100">
        <f>COUNTIF($A$2:A708,"ANALISIS DE PRECIOS")</f>
        <v>15</v>
      </c>
    </row>
    <row r="703" spans="1:8" ht="24" customHeight="1" x14ac:dyDescent="0.2">
      <c r="A703" s="101" t="s">
        <v>719</v>
      </c>
      <c r="B703" s="102" t="str">
        <f>Comitente</f>
        <v>DIRECCIÓN DE INFRAESTRUCTURA ESCOLAR</v>
      </c>
      <c r="C703" s="96"/>
      <c r="D703" s="103"/>
      <c r="E703" s="103"/>
      <c r="F703" s="104"/>
      <c r="G703" s="105"/>
    </row>
    <row r="704" spans="1:8" ht="24" customHeight="1" x14ac:dyDescent="0.2">
      <c r="A704" s="101" t="s">
        <v>720</v>
      </c>
      <c r="B704" s="102">
        <f>Contratista</f>
        <v>0</v>
      </c>
      <c r="C704" s="97"/>
      <c r="D704" s="97"/>
      <c r="E704" s="97"/>
      <c r="F704" s="106"/>
      <c r="G704" s="107"/>
    </row>
    <row r="705" spans="1:141" ht="24" customHeight="1" x14ac:dyDescent="0.2">
      <c r="A705" s="101" t="s">
        <v>26</v>
      </c>
      <c r="B705" s="102" t="str">
        <f>Obra</f>
        <v>ESCUELA BATALLA DE TUCUMAN</v>
      </c>
      <c r="C705" s="97"/>
      <c r="D705" s="97"/>
      <c r="E705" s="97"/>
      <c r="F705" s="106" t="s">
        <v>40</v>
      </c>
      <c r="G705" s="108">
        <f>Fecha_Base</f>
        <v>0</v>
      </c>
    </row>
    <row r="706" spans="1:141" ht="24" customHeight="1" x14ac:dyDescent="0.2">
      <c r="A706" s="109" t="s">
        <v>718</v>
      </c>
      <c r="B706" s="98" t="str">
        <f>Ubicación</f>
        <v>Calle Mendoza y Calle Nº17 - Pocito</v>
      </c>
      <c r="C706" s="98"/>
      <c r="D706" s="110"/>
      <c r="E706" s="111"/>
      <c r="F706" s="112"/>
      <c r="G706" s="113"/>
    </row>
    <row r="707" spans="1:141" ht="24" customHeight="1" x14ac:dyDescent="0.2">
      <c r="A707" s="109" t="s">
        <v>41</v>
      </c>
      <c r="B707" s="114" t="str">
        <f>IFERROR(VALUE(LEFT(B708,FIND("-",B708)-1)),"")</f>
        <v/>
      </c>
      <c r="C707" s="99" t="str">
        <f>IFERROR(VLOOKUP(B707,Tabla_CyP,2,FALSE),"")</f>
        <v/>
      </c>
      <c r="E707" s="111"/>
      <c r="F707" s="112"/>
      <c r="G707" s="113"/>
    </row>
    <row r="708" spans="1:141" ht="24" customHeight="1" x14ac:dyDescent="0.2">
      <c r="A708" s="109" t="s">
        <v>27</v>
      </c>
      <c r="B708" s="115" t="str">
        <f>IFERROR(VLOOKUP(COUNTIF($A$2:A708,"ANALISIS DE PRECIOS"),Tabla_NumeroItem,4,FALSE),"")</f>
        <v>3.2.1</v>
      </c>
      <c r="C708" s="99" t="str">
        <f>IFERROR(VLOOKUP(B708,Tabla_CyP,2,FALSE),"")</f>
        <v>Vigas, correas, y cerramiento</v>
      </c>
      <c r="D708" s="110"/>
      <c r="E708" s="111"/>
      <c r="F708" s="106" t="s">
        <v>28</v>
      </c>
      <c r="G708" s="116" t="str">
        <f>IFERROR(VLOOKUP(B708,Tabla_CyP,4,FALSE),"")</f>
        <v>m2</v>
      </c>
    </row>
    <row r="709" spans="1:141" ht="24" customHeight="1" x14ac:dyDescent="0.2">
      <c r="A709" s="109"/>
      <c r="B709" s="98"/>
      <c r="C709" s="99"/>
      <c r="D709" s="110"/>
      <c r="E709" s="111"/>
      <c r="F709" s="112"/>
      <c r="G709" s="113"/>
    </row>
    <row r="710" spans="1:141" ht="24" customHeight="1" x14ac:dyDescent="0.2">
      <c r="A710" s="381" t="s">
        <v>584</v>
      </c>
      <c r="B710" s="382"/>
      <c r="C710" s="383" t="s">
        <v>0</v>
      </c>
      <c r="D710" s="383" t="s">
        <v>29</v>
      </c>
      <c r="E710" s="385" t="s">
        <v>30</v>
      </c>
      <c r="F710" s="387" t="s">
        <v>31</v>
      </c>
      <c r="G710" s="389" t="s">
        <v>32</v>
      </c>
    </row>
    <row r="711" spans="1:141" s="119" customFormat="1" ht="24" customHeight="1" x14ac:dyDescent="0.2">
      <c r="A711" s="117" t="s">
        <v>585</v>
      </c>
      <c r="B711" s="118" t="s">
        <v>586</v>
      </c>
      <c r="C711" s="384"/>
      <c r="D711" s="384"/>
      <c r="E711" s="386"/>
      <c r="F711" s="388"/>
      <c r="G711" s="390"/>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77"/>
      <c r="AE711" s="277"/>
      <c r="AF711" s="277"/>
      <c r="AG711" s="277"/>
      <c r="AH711" s="277"/>
      <c r="AI711" s="277"/>
      <c r="AJ711" s="277"/>
      <c r="AK711" s="277"/>
      <c r="AL711" s="277"/>
      <c r="AM711" s="277"/>
      <c r="AN711" s="277"/>
      <c r="AO711" s="277"/>
      <c r="AP711" s="277"/>
      <c r="AQ711" s="277"/>
      <c r="AR711" s="277"/>
      <c r="AS711" s="277"/>
      <c r="AT711" s="277"/>
      <c r="AU711" s="277"/>
      <c r="AV711" s="277"/>
      <c r="AW711" s="277"/>
      <c r="AX711" s="277"/>
      <c r="AY711" s="277"/>
      <c r="AZ711" s="277"/>
      <c r="BA711" s="277"/>
      <c r="BB711" s="277"/>
      <c r="BC711" s="277"/>
      <c r="BD711" s="277"/>
      <c r="BE711" s="277"/>
      <c r="BF711" s="277"/>
      <c r="BG711" s="277"/>
      <c r="BH711" s="277"/>
      <c r="BI711" s="277"/>
      <c r="BJ711" s="277"/>
      <c r="BK711" s="277"/>
      <c r="BL711" s="277"/>
      <c r="BM711" s="277"/>
      <c r="BN711" s="277"/>
      <c r="BO711" s="277"/>
      <c r="BP711" s="277"/>
      <c r="BQ711" s="277"/>
      <c r="BR711" s="277"/>
      <c r="BS711" s="277"/>
      <c r="BT711" s="277"/>
      <c r="BU711" s="277"/>
      <c r="BV711" s="277"/>
      <c r="BW711" s="277"/>
      <c r="BX711" s="277"/>
      <c r="BY711" s="277"/>
      <c r="BZ711" s="277"/>
      <c r="CA711" s="277"/>
      <c r="CB711" s="277"/>
      <c r="CC711" s="277"/>
      <c r="CD711" s="277"/>
      <c r="CE711" s="277"/>
      <c r="CF711" s="277"/>
      <c r="CG711" s="277"/>
      <c r="CH711" s="277"/>
      <c r="CI711" s="277"/>
      <c r="CJ711" s="277"/>
      <c r="CK711" s="277"/>
      <c r="CL711" s="277"/>
      <c r="CM711" s="277"/>
      <c r="CN711" s="277"/>
      <c r="CO711" s="277"/>
      <c r="CP711" s="277"/>
      <c r="CQ711" s="277"/>
      <c r="CR711" s="277"/>
      <c r="CS711" s="277"/>
      <c r="CT711" s="277"/>
      <c r="CU711" s="277"/>
      <c r="CV711" s="277"/>
      <c r="CW711" s="277"/>
      <c r="CX711" s="277"/>
      <c r="CY711" s="277"/>
      <c r="CZ711" s="277"/>
      <c r="DA711" s="277"/>
      <c r="DB711" s="277"/>
      <c r="DC711" s="277"/>
      <c r="DD711" s="277"/>
      <c r="DE711" s="277"/>
      <c r="DF711" s="277"/>
      <c r="DG711" s="277"/>
      <c r="DH711" s="277"/>
      <c r="DI711" s="277"/>
      <c r="DJ711" s="277"/>
      <c r="DK711" s="277"/>
      <c r="DL711" s="277"/>
      <c r="DM711" s="277"/>
      <c r="DN711" s="277"/>
      <c r="DO711" s="277"/>
      <c r="DP711" s="277"/>
      <c r="DQ711" s="277"/>
      <c r="DR711" s="277"/>
      <c r="DS711" s="277"/>
      <c r="DT711" s="277"/>
      <c r="DU711" s="277"/>
      <c r="DV711" s="277"/>
      <c r="DW711" s="277"/>
      <c r="DX711" s="277"/>
      <c r="DY711" s="277"/>
      <c r="DZ711" s="277"/>
      <c r="EA711" s="277"/>
      <c r="EB711" s="277"/>
      <c r="EC711" s="277"/>
      <c r="ED711" s="277"/>
      <c r="EE711" s="277"/>
      <c r="EF711" s="277"/>
      <c r="EG711" s="277"/>
      <c r="EH711" s="277"/>
      <c r="EI711" s="277"/>
      <c r="EJ711" s="277"/>
      <c r="EK711" s="277"/>
    </row>
    <row r="712" spans="1:141" ht="24" customHeight="1" x14ac:dyDescent="0.2">
      <c r="A712" s="187"/>
      <c r="B712" s="120"/>
      <c r="C712" s="185" t="s">
        <v>721</v>
      </c>
      <c r="D712" s="121"/>
      <c r="E712" s="122"/>
      <c r="F712" s="123"/>
      <c r="G712" s="124"/>
    </row>
    <row r="713" spans="1:141" s="276" customFormat="1" ht="24" customHeight="1" x14ac:dyDescent="0.2">
      <c r="A713" s="267" t="str">
        <f t="shared" ref="A713:A726" si="211">IFERROR(VLOOKUP(C713,Tabla_Insumos,4,FALSE),"")</f>
        <v/>
      </c>
      <c r="B713" s="268" t="str">
        <f>IFERROR(VLOOKUP(C713,Tabla_Insumos,5,FALSE),"")</f>
        <v/>
      </c>
      <c r="C713" s="269"/>
      <c r="D713" s="270" t="str">
        <f t="shared" ref="D713:D726" si="212">IFERROR(VLOOKUP(C713,Tabla_Insumos,2,FALSE),"")</f>
        <v/>
      </c>
      <c r="E713" s="271"/>
      <c r="F713" s="272">
        <f t="shared" ref="F713:F726" si="213">IFERROR(VLOOKUP(C713,Tabla_Insumos,3,FALSE),0)</f>
        <v>0</v>
      </c>
      <c r="G713" s="275">
        <f>ROUND(E713*F713,2)</f>
        <v>0</v>
      </c>
    </row>
    <row r="714" spans="1:141" s="276" customFormat="1" ht="24" customHeight="1" x14ac:dyDescent="0.2">
      <c r="A714" s="267" t="str">
        <f t="shared" si="211"/>
        <v/>
      </c>
      <c r="B714" s="268" t="str">
        <f t="shared" ref="B714:B726" si="214">IFERROR(VLOOKUP(C714,Tabla_Insumos,5,FALSE),"")</f>
        <v/>
      </c>
      <c r="C714" s="269"/>
      <c r="D714" s="270" t="str">
        <f t="shared" si="212"/>
        <v/>
      </c>
      <c r="E714" s="271"/>
      <c r="F714" s="272">
        <f t="shared" si="213"/>
        <v>0</v>
      </c>
      <c r="G714" s="275">
        <f t="shared" ref="G714:G726" si="215">ROUND(E714*F714,2)</f>
        <v>0</v>
      </c>
    </row>
    <row r="715" spans="1:141" s="276" customFormat="1" ht="24" customHeight="1" x14ac:dyDescent="0.2">
      <c r="A715" s="267" t="str">
        <f t="shared" si="211"/>
        <v/>
      </c>
      <c r="B715" s="268" t="str">
        <f t="shared" si="214"/>
        <v/>
      </c>
      <c r="C715" s="269"/>
      <c r="D715" s="270" t="str">
        <f t="shared" si="212"/>
        <v/>
      </c>
      <c r="E715" s="271"/>
      <c r="F715" s="272">
        <f t="shared" si="213"/>
        <v>0</v>
      </c>
      <c r="G715" s="275">
        <f t="shared" si="215"/>
        <v>0</v>
      </c>
    </row>
    <row r="716" spans="1:141" s="276" customFormat="1" ht="24" customHeight="1" x14ac:dyDescent="0.2">
      <c r="A716" s="267" t="str">
        <f t="shared" si="211"/>
        <v/>
      </c>
      <c r="B716" s="268" t="str">
        <f t="shared" si="214"/>
        <v/>
      </c>
      <c r="C716" s="269"/>
      <c r="D716" s="270" t="str">
        <f t="shared" si="212"/>
        <v/>
      </c>
      <c r="E716" s="271"/>
      <c r="F716" s="272">
        <f t="shared" si="213"/>
        <v>0</v>
      </c>
      <c r="G716" s="275">
        <f t="shared" si="215"/>
        <v>0</v>
      </c>
    </row>
    <row r="717" spans="1:141" s="276" customFormat="1" ht="24" customHeight="1" x14ac:dyDescent="0.2">
      <c r="A717" s="267" t="str">
        <f t="shared" si="211"/>
        <v/>
      </c>
      <c r="B717" s="268" t="str">
        <f t="shared" si="214"/>
        <v/>
      </c>
      <c r="C717" s="269"/>
      <c r="D717" s="270" t="str">
        <f t="shared" si="212"/>
        <v/>
      </c>
      <c r="E717" s="271"/>
      <c r="F717" s="272">
        <f t="shared" si="213"/>
        <v>0</v>
      </c>
      <c r="G717" s="275">
        <f t="shared" si="215"/>
        <v>0</v>
      </c>
    </row>
    <row r="718" spans="1:141" s="276" customFormat="1" ht="24" customHeight="1" x14ac:dyDescent="0.2">
      <c r="A718" s="267" t="str">
        <f t="shared" si="211"/>
        <v/>
      </c>
      <c r="B718" s="268" t="str">
        <f t="shared" si="214"/>
        <v/>
      </c>
      <c r="C718" s="269"/>
      <c r="D718" s="270" t="str">
        <f t="shared" si="212"/>
        <v/>
      </c>
      <c r="E718" s="271"/>
      <c r="F718" s="272">
        <f t="shared" si="213"/>
        <v>0</v>
      </c>
      <c r="G718" s="275">
        <f t="shared" si="215"/>
        <v>0</v>
      </c>
    </row>
    <row r="719" spans="1:141" s="276" customFormat="1" ht="24" customHeight="1" x14ac:dyDescent="0.2">
      <c r="A719" s="267" t="str">
        <f t="shared" si="211"/>
        <v/>
      </c>
      <c r="B719" s="268" t="str">
        <f t="shared" si="214"/>
        <v/>
      </c>
      <c r="C719" s="269"/>
      <c r="D719" s="270" t="str">
        <f t="shared" si="212"/>
        <v/>
      </c>
      <c r="E719" s="271"/>
      <c r="F719" s="272">
        <f t="shared" si="213"/>
        <v>0</v>
      </c>
      <c r="G719" s="275">
        <f t="shared" si="215"/>
        <v>0</v>
      </c>
    </row>
    <row r="720" spans="1:141" s="276" customFormat="1" ht="24" customHeight="1" x14ac:dyDescent="0.2">
      <c r="A720" s="267" t="str">
        <f t="shared" si="211"/>
        <v/>
      </c>
      <c r="B720" s="268" t="str">
        <f t="shared" si="214"/>
        <v/>
      </c>
      <c r="C720" s="269"/>
      <c r="D720" s="270" t="str">
        <f t="shared" si="212"/>
        <v/>
      </c>
      <c r="E720" s="271"/>
      <c r="F720" s="272">
        <f t="shared" si="213"/>
        <v>0</v>
      </c>
      <c r="G720" s="275">
        <f t="shared" si="215"/>
        <v>0</v>
      </c>
    </row>
    <row r="721" spans="1:7" s="276" customFormat="1" ht="24" customHeight="1" x14ac:dyDescent="0.2">
      <c r="A721" s="267" t="str">
        <f t="shared" si="211"/>
        <v/>
      </c>
      <c r="B721" s="268" t="str">
        <f t="shared" si="214"/>
        <v/>
      </c>
      <c r="C721" s="269"/>
      <c r="D721" s="270" t="str">
        <f t="shared" si="212"/>
        <v/>
      </c>
      <c r="E721" s="271"/>
      <c r="F721" s="272">
        <f t="shared" si="213"/>
        <v>0</v>
      </c>
      <c r="G721" s="275">
        <f t="shared" si="215"/>
        <v>0</v>
      </c>
    </row>
    <row r="722" spans="1:7" s="276" customFormat="1" ht="24" customHeight="1" x14ac:dyDescent="0.2">
      <c r="A722" s="267" t="str">
        <f t="shared" si="211"/>
        <v/>
      </c>
      <c r="B722" s="268" t="str">
        <f t="shared" si="214"/>
        <v/>
      </c>
      <c r="C722" s="269"/>
      <c r="D722" s="270" t="str">
        <f t="shared" si="212"/>
        <v/>
      </c>
      <c r="E722" s="271"/>
      <c r="F722" s="272">
        <f t="shared" si="213"/>
        <v>0</v>
      </c>
      <c r="G722" s="275">
        <f t="shared" si="215"/>
        <v>0</v>
      </c>
    </row>
    <row r="723" spans="1:7" s="276" customFormat="1" ht="24" customHeight="1" x14ac:dyDescent="0.2">
      <c r="A723" s="267" t="str">
        <f t="shared" si="211"/>
        <v/>
      </c>
      <c r="B723" s="268" t="str">
        <f t="shared" si="214"/>
        <v/>
      </c>
      <c r="C723" s="269"/>
      <c r="D723" s="270" t="str">
        <f t="shared" si="212"/>
        <v/>
      </c>
      <c r="E723" s="271"/>
      <c r="F723" s="272">
        <f t="shared" si="213"/>
        <v>0</v>
      </c>
      <c r="G723" s="275">
        <f t="shared" si="215"/>
        <v>0</v>
      </c>
    </row>
    <row r="724" spans="1:7" s="276" customFormat="1" ht="24" customHeight="1" x14ac:dyDescent="0.2">
      <c r="A724" s="267" t="str">
        <f t="shared" si="211"/>
        <v/>
      </c>
      <c r="B724" s="268" t="str">
        <f t="shared" si="214"/>
        <v/>
      </c>
      <c r="C724" s="269"/>
      <c r="D724" s="270" t="str">
        <f t="shared" si="212"/>
        <v/>
      </c>
      <c r="E724" s="271"/>
      <c r="F724" s="272">
        <f t="shared" si="213"/>
        <v>0</v>
      </c>
      <c r="G724" s="275">
        <f t="shared" si="215"/>
        <v>0</v>
      </c>
    </row>
    <row r="725" spans="1:7" s="276" customFormat="1" ht="24" customHeight="1" x14ac:dyDescent="0.2">
      <c r="A725" s="267" t="str">
        <f t="shared" si="211"/>
        <v/>
      </c>
      <c r="B725" s="268" t="str">
        <f t="shared" si="214"/>
        <v/>
      </c>
      <c r="C725" s="269"/>
      <c r="D725" s="270" t="str">
        <f t="shared" si="212"/>
        <v/>
      </c>
      <c r="E725" s="271"/>
      <c r="F725" s="272">
        <f t="shared" si="213"/>
        <v>0</v>
      </c>
      <c r="G725" s="275">
        <f t="shared" si="215"/>
        <v>0</v>
      </c>
    </row>
    <row r="726" spans="1:7" s="276" customFormat="1" ht="24" customHeight="1" x14ac:dyDescent="0.2">
      <c r="A726" s="267" t="str">
        <f t="shared" si="211"/>
        <v/>
      </c>
      <c r="B726" s="268" t="str">
        <f t="shared" si="214"/>
        <v/>
      </c>
      <c r="C726" s="269"/>
      <c r="D726" s="270" t="str">
        <f t="shared" si="212"/>
        <v/>
      </c>
      <c r="E726" s="271"/>
      <c r="F726" s="273">
        <f t="shared" si="213"/>
        <v>0</v>
      </c>
      <c r="G726" s="275">
        <f t="shared" si="215"/>
        <v>0</v>
      </c>
    </row>
    <row r="727" spans="1:7" ht="24" customHeight="1" x14ac:dyDescent="0.2">
      <c r="A727" s="125"/>
      <c r="B727" s="99"/>
      <c r="C727" s="99"/>
      <c r="D727" s="110"/>
      <c r="E727" s="111"/>
      <c r="F727" s="188" t="s">
        <v>33</v>
      </c>
      <c r="G727" s="126">
        <f>SUBTOTAL(9,G713:G726)</f>
        <v>0</v>
      </c>
    </row>
    <row r="728" spans="1:7" ht="24" customHeight="1" x14ac:dyDescent="0.2">
      <c r="A728" s="125"/>
      <c r="B728" s="99"/>
      <c r="C728" s="127" t="s">
        <v>722</v>
      </c>
      <c r="D728" s="110"/>
      <c r="E728" s="111"/>
      <c r="F728" s="112"/>
      <c r="G728" s="128"/>
    </row>
    <row r="729" spans="1:7" s="276" customFormat="1" ht="24" customHeight="1" x14ac:dyDescent="0.2">
      <c r="A729" s="267" t="str">
        <f t="shared" ref="A729:A736" si="216">IFERROR(VLOOKUP(C729,Tabla_Insumos,4,FALSE),"")</f>
        <v/>
      </c>
      <c r="B729" s="268" t="str">
        <f t="shared" ref="B729:B736" si="217">IFERROR(VLOOKUP(C729,Tabla_Insumos,5,FALSE),"")</f>
        <v/>
      </c>
      <c r="C729" s="269"/>
      <c r="D729" s="270" t="str">
        <f t="shared" ref="D729:D736" si="218">IFERROR(VLOOKUP(C729,Tabla_Insumos,2,FALSE),"")</f>
        <v/>
      </c>
      <c r="E729" s="271"/>
      <c r="F729" s="274">
        <f t="shared" ref="F729:F736" si="219">IFERROR(VLOOKUP(C729,Tabla_Insumos,3,FALSE),0)</f>
        <v>0</v>
      </c>
      <c r="G729" s="275">
        <f>ROUND(E729*F729,2)</f>
        <v>0</v>
      </c>
    </row>
    <row r="730" spans="1:7" s="276" customFormat="1" ht="24" customHeight="1" x14ac:dyDescent="0.2">
      <c r="A730" s="267" t="str">
        <f t="shared" si="216"/>
        <v/>
      </c>
      <c r="B730" s="268" t="str">
        <f t="shared" si="217"/>
        <v/>
      </c>
      <c r="C730" s="269"/>
      <c r="D730" s="270" t="str">
        <f t="shared" si="218"/>
        <v/>
      </c>
      <c r="E730" s="271"/>
      <c r="F730" s="274">
        <f t="shared" si="219"/>
        <v>0</v>
      </c>
      <c r="G730" s="275">
        <f>ROUND(E730*F730,2)</f>
        <v>0</v>
      </c>
    </row>
    <row r="731" spans="1:7" s="276" customFormat="1" ht="24" customHeight="1" x14ac:dyDescent="0.2">
      <c r="A731" s="267" t="str">
        <f t="shared" si="216"/>
        <v/>
      </c>
      <c r="B731" s="268" t="str">
        <f t="shared" si="217"/>
        <v/>
      </c>
      <c r="C731" s="269"/>
      <c r="D731" s="270" t="str">
        <f t="shared" si="218"/>
        <v/>
      </c>
      <c r="E731" s="271"/>
      <c r="F731" s="274">
        <f t="shared" si="219"/>
        <v>0</v>
      </c>
      <c r="G731" s="275">
        <f t="shared" ref="G731:G736" si="220">ROUND(E731*F731,2)</f>
        <v>0</v>
      </c>
    </row>
    <row r="732" spans="1:7" s="276" customFormat="1" ht="24" customHeight="1" x14ac:dyDescent="0.2">
      <c r="A732" s="267" t="str">
        <f t="shared" si="216"/>
        <v/>
      </c>
      <c r="B732" s="268" t="str">
        <f t="shared" si="217"/>
        <v/>
      </c>
      <c r="C732" s="269"/>
      <c r="D732" s="270" t="str">
        <f t="shared" si="218"/>
        <v/>
      </c>
      <c r="E732" s="271"/>
      <c r="F732" s="274">
        <f t="shared" si="219"/>
        <v>0</v>
      </c>
      <c r="G732" s="275">
        <f t="shared" si="220"/>
        <v>0</v>
      </c>
    </row>
    <row r="733" spans="1:7" s="276" customFormat="1" ht="24" customHeight="1" x14ac:dyDescent="0.2">
      <c r="A733" s="267" t="str">
        <f t="shared" si="216"/>
        <v/>
      </c>
      <c r="B733" s="268" t="str">
        <f t="shared" si="217"/>
        <v/>
      </c>
      <c r="C733" s="269"/>
      <c r="D733" s="270" t="str">
        <f t="shared" si="218"/>
        <v/>
      </c>
      <c r="E733" s="271"/>
      <c r="F733" s="272">
        <f t="shared" si="219"/>
        <v>0</v>
      </c>
      <c r="G733" s="275">
        <f t="shared" si="220"/>
        <v>0</v>
      </c>
    </row>
    <row r="734" spans="1:7" s="276" customFormat="1" ht="24" customHeight="1" x14ac:dyDescent="0.2">
      <c r="A734" s="267" t="str">
        <f t="shared" si="216"/>
        <v/>
      </c>
      <c r="B734" s="268" t="str">
        <f t="shared" si="217"/>
        <v/>
      </c>
      <c r="C734" s="269"/>
      <c r="D734" s="270" t="str">
        <f t="shared" si="218"/>
        <v/>
      </c>
      <c r="E734" s="271"/>
      <c r="F734" s="272">
        <f t="shared" si="219"/>
        <v>0</v>
      </c>
      <c r="G734" s="275">
        <f t="shared" si="220"/>
        <v>0</v>
      </c>
    </row>
    <row r="735" spans="1:7" s="276" customFormat="1" ht="24" customHeight="1" x14ac:dyDescent="0.2">
      <c r="A735" s="267" t="str">
        <f t="shared" si="216"/>
        <v/>
      </c>
      <c r="B735" s="268" t="str">
        <f t="shared" si="217"/>
        <v/>
      </c>
      <c r="C735" s="269"/>
      <c r="D735" s="270" t="str">
        <f t="shared" si="218"/>
        <v/>
      </c>
      <c r="E735" s="271"/>
      <c r="F735" s="272">
        <f t="shared" si="219"/>
        <v>0</v>
      </c>
      <c r="G735" s="275">
        <f t="shared" si="220"/>
        <v>0</v>
      </c>
    </row>
    <row r="736" spans="1:7" s="276" customFormat="1" ht="24" customHeight="1" x14ac:dyDescent="0.2">
      <c r="A736" s="267" t="str">
        <f t="shared" si="216"/>
        <v/>
      </c>
      <c r="B736" s="268" t="str">
        <f t="shared" si="217"/>
        <v/>
      </c>
      <c r="C736" s="269"/>
      <c r="D736" s="270" t="str">
        <f t="shared" si="218"/>
        <v/>
      </c>
      <c r="E736" s="271"/>
      <c r="F736" s="272">
        <f t="shared" si="219"/>
        <v>0</v>
      </c>
      <c r="G736" s="275">
        <f t="shared" si="220"/>
        <v>0</v>
      </c>
    </row>
    <row r="737" spans="1:8" ht="24" customHeight="1" x14ac:dyDescent="0.2">
      <c r="A737" s="125"/>
      <c r="B737" s="99"/>
      <c r="C737" s="99"/>
      <c r="D737" s="110"/>
      <c r="E737" s="111"/>
      <c r="F737" s="188" t="s">
        <v>34</v>
      </c>
      <c r="G737" s="126">
        <f>SUBTOTAL(9,G729:G736)</f>
        <v>0</v>
      </c>
    </row>
    <row r="738" spans="1:8" ht="24" customHeight="1" x14ac:dyDescent="0.2">
      <c r="A738" s="125"/>
      <c r="B738" s="99"/>
      <c r="C738" s="127" t="s">
        <v>723</v>
      </c>
      <c r="D738" s="110"/>
      <c r="E738" s="111"/>
      <c r="F738" s="112"/>
      <c r="G738" s="128"/>
    </row>
    <row r="739" spans="1:8" s="276" customFormat="1" ht="24" customHeight="1" x14ac:dyDescent="0.2">
      <c r="A739" s="267" t="str">
        <f t="shared" ref="A739:A747" si="221">IFERROR(VLOOKUP(C739,Tabla_Insumos,4,FALSE),"")</f>
        <v/>
      </c>
      <c r="B739" s="268" t="str">
        <f t="shared" ref="B739:B747" si="222">IFERROR(VLOOKUP(C739,Tabla_Insumos,5,FALSE),"")</f>
        <v/>
      </c>
      <c r="C739" s="269"/>
      <c r="D739" s="270" t="str">
        <f t="shared" ref="D739:D747" si="223">IFERROR(VLOOKUP(C739,Tabla_Insumos,2,FALSE),"")</f>
        <v/>
      </c>
      <c r="E739" s="271"/>
      <c r="F739" s="272">
        <f t="shared" ref="F739:F747" si="224">IFERROR(VLOOKUP(C739,Tabla_Insumos,3,FALSE),0)</f>
        <v>0</v>
      </c>
      <c r="G739" s="275">
        <f t="shared" ref="G739:G747" si="225">ROUND(E739*F739,2)</f>
        <v>0</v>
      </c>
    </row>
    <row r="740" spans="1:8" s="276" customFormat="1" ht="24" customHeight="1" x14ac:dyDescent="0.2">
      <c r="A740" s="267" t="str">
        <f t="shared" si="221"/>
        <v/>
      </c>
      <c r="B740" s="268" t="str">
        <f t="shared" si="222"/>
        <v/>
      </c>
      <c r="C740" s="269"/>
      <c r="D740" s="270" t="str">
        <f t="shared" si="223"/>
        <v/>
      </c>
      <c r="E740" s="271"/>
      <c r="F740" s="272">
        <f t="shared" si="224"/>
        <v>0</v>
      </c>
      <c r="G740" s="275">
        <f t="shared" si="225"/>
        <v>0</v>
      </c>
    </row>
    <row r="741" spans="1:8" s="276" customFormat="1" ht="24" customHeight="1" x14ac:dyDescent="0.2">
      <c r="A741" s="267" t="str">
        <f t="shared" si="221"/>
        <v/>
      </c>
      <c r="B741" s="268" t="str">
        <f t="shared" si="222"/>
        <v/>
      </c>
      <c r="C741" s="269"/>
      <c r="D741" s="270" t="str">
        <f t="shared" si="223"/>
        <v/>
      </c>
      <c r="E741" s="271"/>
      <c r="F741" s="272">
        <f t="shared" si="224"/>
        <v>0</v>
      </c>
      <c r="G741" s="275">
        <f t="shared" si="225"/>
        <v>0</v>
      </c>
    </row>
    <row r="742" spans="1:8" s="276" customFormat="1" ht="24" customHeight="1" x14ac:dyDescent="0.2">
      <c r="A742" s="267" t="str">
        <f t="shared" si="221"/>
        <v/>
      </c>
      <c r="B742" s="268" t="str">
        <f t="shared" si="222"/>
        <v/>
      </c>
      <c r="C742" s="269"/>
      <c r="D742" s="270" t="str">
        <f t="shared" si="223"/>
        <v/>
      </c>
      <c r="E742" s="271"/>
      <c r="F742" s="272">
        <f t="shared" si="224"/>
        <v>0</v>
      </c>
      <c r="G742" s="275">
        <f t="shared" si="225"/>
        <v>0</v>
      </c>
    </row>
    <row r="743" spans="1:8" s="276" customFormat="1" ht="24" customHeight="1" x14ac:dyDescent="0.2">
      <c r="A743" s="267" t="str">
        <f t="shared" si="221"/>
        <v/>
      </c>
      <c r="B743" s="268" t="str">
        <f t="shared" si="222"/>
        <v/>
      </c>
      <c r="C743" s="269"/>
      <c r="D743" s="270" t="str">
        <f t="shared" si="223"/>
        <v/>
      </c>
      <c r="E743" s="271"/>
      <c r="F743" s="272">
        <f t="shared" si="224"/>
        <v>0</v>
      </c>
      <c r="G743" s="275">
        <f t="shared" si="225"/>
        <v>0</v>
      </c>
    </row>
    <row r="744" spans="1:8" s="276" customFormat="1" ht="24" customHeight="1" x14ac:dyDescent="0.2">
      <c r="A744" s="267" t="str">
        <f t="shared" si="221"/>
        <v/>
      </c>
      <c r="B744" s="268" t="str">
        <f t="shared" si="222"/>
        <v/>
      </c>
      <c r="C744" s="269"/>
      <c r="D744" s="270" t="str">
        <f t="shared" si="223"/>
        <v/>
      </c>
      <c r="E744" s="271"/>
      <c r="F744" s="272">
        <f t="shared" si="224"/>
        <v>0</v>
      </c>
      <c r="G744" s="275">
        <f t="shared" si="225"/>
        <v>0</v>
      </c>
    </row>
    <row r="745" spans="1:8" s="276" customFormat="1" ht="24" customHeight="1" x14ac:dyDescent="0.2">
      <c r="A745" s="267" t="str">
        <f t="shared" si="221"/>
        <v/>
      </c>
      <c r="B745" s="268" t="str">
        <f t="shared" si="222"/>
        <v/>
      </c>
      <c r="C745" s="269"/>
      <c r="D745" s="270" t="str">
        <f t="shared" si="223"/>
        <v/>
      </c>
      <c r="E745" s="271"/>
      <c r="F745" s="272">
        <f t="shared" si="224"/>
        <v>0</v>
      </c>
      <c r="G745" s="275">
        <f t="shared" si="225"/>
        <v>0</v>
      </c>
    </row>
    <row r="746" spans="1:8" s="276" customFormat="1" ht="24" customHeight="1" x14ac:dyDescent="0.2">
      <c r="A746" s="267" t="str">
        <f t="shared" si="221"/>
        <v/>
      </c>
      <c r="B746" s="268" t="str">
        <f t="shared" si="222"/>
        <v/>
      </c>
      <c r="C746" s="269"/>
      <c r="D746" s="270" t="str">
        <f t="shared" si="223"/>
        <v/>
      </c>
      <c r="E746" s="271"/>
      <c r="F746" s="272">
        <f t="shared" si="224"/>
        <v>0</v>
      </c>
      <c r="G746" s="275">
        <f t="shared" si="225"/>
        <v>0</v>
      </c>
    </row>
    <row r="747" spans="1:8" s="276" customFormat="1" ht="24" customHeight="1" x14ac:dyDescent="0.2">
      <c r="A747" s="267" t="str">
        <f t="shared" si="221"/>
        <v/>
      </c>
      <c r="B747" s="268" t="str">
        <f t="shared" si="222"/>
        <v/>
      </c>
      <c r="C747" s="269"/>
      <c r="D747" s="270" t="str">
        <f t="shared" si="223"/>
        <v/>
      </c>
      <c r="E747" s="271"/>
      <c r="F747" s="272">
        <f t="shared" si="224"/>
        <v>0</v>
      </c>
      <c r="G747" s="275">
        <f t="shared" si="225"/>
        <v>0</v>
      </c>
    </row>
    <row r="748" spans="1:8" ht="24" customHeight="1" x14ac:dyDescent="0.2">
      <c r="A748" s="129"/>
      <c r="B748" s="110"/>
      <c r="C748" s="99"/>
      <c r="D748" s="110"/>
      <c r="E748" s="111"/>
      <c r="F748" s="188" t="s">
        <v>35</v>
      </c>
      <c r="G748" s="126">
        <f>SUBTOTAL(9,G739:G747)</f>
        <v>0</v>
      </c>
    </row>
    <row r="749" spans="1:8" ht="24" customHeight="1" thickBot="1" x14ac:dyDescent="0.25">
      <c r="A749" s="130"/>
      <c r="B749" s="131"/>
      <c r="C749" s="132"/>
      <c r="D749" s="131"/>
      <c r="E749" s="133"/>
      <c r="F749" s="134"/>
      <c r="G749" s="135"/>
    </row>
    <row r="750" spans="1:8" ht="24" customHeight="1" thickBot="1" x14ac:dyDescent="0.25">
      <c r="A750" s="136" t="str">
        <f>B708</f>
        <v>3.2.1</v>
      </c>
      <c r="B750" s="137" t="str">
        <f>C708</f>
        <v>Vigas, correas, y cerramiento</v>
      </c>
      <c r="C750" s="138"/>
      <c r="D750" s="138" t="s">
        <v>36</v>
      </c>
      <c r="E750" s="139"/>
      <c r="F750" s="140" t="s">
        <v>37</v>
      </c>
      <c r="G750" s="141">
        <f>SUBTOTAL(9,G713:G749)</f>
        <v>0</v>
      </c>
    </row>
    <row r="751" spans="1:8" ht="24" customHeight="1" thickTop="1" thickBot="1" x14ac:dyDescent="0.25"/>
    <row r="752" spans="1:8" ht="24" customHeight="1" thickTop="1" x14ac:dyDescent="0.2">
      <c r="A752" s="173" t="s">
        <v>39</v>
      </c>
      <c r="B752" s="174"/>
      <c r="C752" s="174"/>
      <c r="D752" s="174"/>
      <c r="E752" s="174"/>
      <c r="F752" s="174"/>
      <c r="G752" s="175"/>
      <c r="H752" s="100">
        <f>COUNTIF($A$2:A758,"ANALISIS DE PRECIOS")</f>
        <v>16</v>
      </c>
    </row>
    <row r="753" spans="1:141" ht="24" customHeight="1" x14ac:dyDescent="0.2">
      <c r="A753" s="101" t="s">
        <v>719</v>
      </c>
      <c r="B753" s="102" t="str">
        <f>Comitente</f>
        <v>DIRECCIÓN DE INFRAESTRUCTURA ESCOLAR</v>
      </c>
      <c r="C753" s="96"/>
      <c r="D753" s="103"/>
      <c r="E753" s="103"/>
      <c r="F753" s="104"/>
      <c r="G753" s="105"/>
    </row>
    <row r="754" spans="1:141" ht="24" customHeight="1" x14ac:dyDescent="0.2">
      <c r="A754" s="101" t="s">
        <v>720</v>
      </c>
      <c r="B754" s="102">
        <f>Contratista</f>
        <v>0</v>
      </c>
      <c r="C754" s="97"/>
      <c r="D754" s="97"/>
      <c r="E754" s="97"/>
      <c r="F754" s="106"/>
      <c r="G754" s="107"/>
    </row>
    <row r="755" spans="1:141" ht="24" customHeight="1" x14ac:dyDescent="0.2">
      <c r="A755" s="101" t="s">
        <v>26</v>
      </c>
      <c r="B755" s="102" t="str">
        <f>Obra</f>
        <v>ESCUELA BATALLA DE TUCUMAN</v>
      </c>
      <c r="C755" s="97"/>
      <c r="D755" s="97"/>
      <c r="E755" s="97"/>
      <c r="F755" s="106" t="s">
        <v>40</v>
      </c>
      <c r="G755" s="108">
        <f>Fecha_Base</f>
        <v>0</v>
      </c>
    </row>
    <row r="756" spans="1:141" ht="24" customHeight="1" x14ac:dyDescent="0.2">
      <c r="A756" s="109" t="s">
        <v>718</v>
      </c>
      <c r="B756" s="98" t="str">
        <f>Ubicación</f>
        <v>Calle Mendoza y Calle Nº17 - Pocito</v>
      </c>
      <c r="C756" s="98"/>
      <c r="D756" s="110"/>
      <c r="E756" s="111"/>
      <c r="F756" s="112"/>
      <c r="G756" s="113"/>
    </row>
    <row r="757" spans="1:141" ht="24" customHeight="1" x14ac:dyDescent="0.2">
      <c r="A757" s="109" t="s">
        <v>41</v>
      </c>
      <c r="B757" s="114" t="str">
        <f>IFERROR(VALUE(LEFT(B758,FIND("-",B758)-1)),"")</f>
        <v/>
      </c>
      <c r="C757" s="99" t="str">
        <f>IFERROR(VLOOKUP(B757,Tabla_CyP,2,FALSE),"")</f>
        <v/>
      </c>
      <c r="E757" s="111"/>
      <c r="F757" s="112"/>
      <c r="G757" s="113"/>
    </row>
    <row r="758" spans="1:141" ht="24" customHeight="1" x14ac:dyDescent="0.2">
      <c r="A758" s="109" t="s">
        <v>27</v>
      </c>
      <c r="B758" s="115" t="str">
        <f>IFERROR(VLOOKUP(COUNTIF($A$2:A758,"ANALISIS DE PRECIOS"),Tabla_NumeroItem,4,FALSE),"")</f>
        <v>4.1.2</v>
      </c>
      <c r="C758" s="99" t="str">
        <f>IFERROR(VLOOKUP(B758,Tabla_CyP,2,FALSE),"")</f>
        <v>Mamposterías  de ladrillón de 0,20 m</v>
      </c>
      <c r="D758" s="110"/>
      <c r="E758" s="111"/>
      <c r="F758" s="106" t="s">
        <v>28</v>
      </c>
      <c r="G758" s="116" t="str">
        <f>IFERROR(VLOOKUP(B758,Tabla_CyP,4,FALSE),"")</f>
        <v>m2</v>
      </c>
    </row>
    <row r="759" spans="1:141" ht="24" customHeight="1" x14ac:dyDescent="0.2">
      <c r="A759" s="109"/>
      <c r="B759" s="98"/>
      <c r="C759" s="99"/>
      <c r="D759" s="110"/>
      <c r="E759" s="111"/>
      <c r="F759" s="112"/>
      <c r="G759" s="113"/>
    </row>
    <row r="760" spans="1:141" ht="24" customHeight="1" x14ac:dyDescent="0.2">
      <c r="A760" s="381" t="s">
        <v>584</v>
      </c>
      <c r="B760" s="382"/>
      <c r="C760" s="383" t="s">
        <v>0</v>
      </c>
      <c r="D760" s="383" t="s">
        <v>29</v>
      </c>
      <c r="E760" s="385" t="s">
        <v>30</v>
      </c>
      <c r="F760" s="387" t="s">
        <v>31</v>
      </c>
      <c r="G760" s="389" t="s">
        <v>32</v>
      </c>
    </row>
    <row r="761" spans="1:141" s="119" customFormat="1" ht="24" customHeight="1" x14ac:dyDescent="0.2">
      <c r="A761" s="117" t="s">
        <v>585</v>
      </c>
      <c r="B761" s="118" t="s">
        <v>586</v>
      </c>
      <c r="C761" s="384"/>
      <c r="D761" s="384"/>
      <c r="E761" s="386"/>
      <c r="F761" s="388"/>
      <c r="G761" s="390"/>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77"/>
      <c r="AE761" s="277"/>
      <c r="AF761" s="277"/>
      <c r="AG761" s="277"/>
      <c r="AH761" s="277"/>
      <c r="AI761" s="277"/>
      <c r="AJ761" s="277"/>
      <c r="AK761" s="277"/>
      <c r="AL761" s="277"/>
      <c r="AM761" s="277"/>
      <c r="AN761" s="277"/>
      <c r="AO761" s="277"/>
      <c r="AP761" s="277"/>
      <c r="AQ761" s="277"/>
      <c r="AR761" s="277"/>
      <c r="AS761" s="277"/>
      <c r="AT761" s="277"/>
      <c r="AU761" s="277"/>
      <c r="AV761" s="277"/>
      <c r="AW761" s="277"/>
      <c r="AX761" s="277"/>
      <c r="AY761" s="277"/>
      <c r="AZ761" s="277"/>
      <c r="BA761" s="277"/>
      <c r="BB761" s="277"/>
      <c r="BC761" s="277"/>
      <c r="BD761" s="277"/>
      <c r="BE761" s="277"/>
      <c r="BF761" s="277"/>
      <c r="BG761" s="277"/>
      <c r="BH761" s="277"/>
      <c r="BI761" s="277"/>
      <c r="BJ761" s="277"/>
      <c r="BK761" s="277"/>
      <c r="BL761" s="277"/>
      <c r="BM761" s="277"/>
      <c r="BN761" s="277"/>
      <c r="BO761" s="277"/>
      <c r="BP761" s="277"/>
      <c r="BQ761" s="277"/>
      <c r="BR761" s="277"/>
      <c r="BS761" s="277"/>
      <c r="BT761" s="277"/>
      <c r="BU761" s="277"/>
      <c r="BV761" s="277"/>
      <c r="BW761" s="277"/>
      <c r="BX761" s="277"/>
      <c r="BY761" s="277"/>
      <c r="BZ761" s="277"/>
      <c r="CA761" s="277"/>
      <c r="CB761" s="277"/>
      <c r="CC761" s="277"/>
      <c r="CD761" s="277"/>
      <c r="CE761" s="277"/>
      <c r="CF761" s="277"/>
      <c r="CG761" s="277"/>
      <c r="CH761" s="277"/>
      <c r="CI761" s="277"/>
      <c r="CJ761" s="277"/>
      <c r="CK761" s="277"/>
      <c r="CL761" s="277"/>
      <c r="CM761" s="277"/>
      <c r="CN761" s="277"/>
      <c r="CO761" s="277"/>
      <c r="CP761" s="277"/>
      <c r="CQ761" s="277"/>
      <c r="CR761" s="277"/>
      <c r="CS761" s="277"/>
      <c r="CT761" s="277"/>
      <c r="CU761" s="277"/>
      <c r="CV761" s="277"/>
      <c r="CW761" s="277"/>
      <c r="CX761" s="277"/>
      <c r="CY761" s="277"/>
      <c r="CZ761" s="277"/>
      <c r="DA761" s="277"/>
      <c r="DB761" s="277"/>
      <c r="DC761" s="277"/>
      <c r="DD761" s="277"/>
      <c r="DE761" s="277"/>
      <c r="DF761" s="277"/>
      <c r="DG761" s="277"/>
      <c r="DH761" s="277"/>
      <c r="DI761" s="277"/>
      <c r="DJ761" s="277"/>
      <c r="DK761" s="277"/>
      <c r="DL761" s="277"/>
      <c r="DM761" s="277"/>
      <c r="DN761" s="277"/>
      <c r="DO761" s="277"/>
      <c r="DP761" s="277"/>
      <c r="DQ761" s="277"/>
      <c r="DR761" s="277"/>
      <c r="DS761" s="277"/>
      <c r="DT761" s="277"/>
      <c r="DU761" s="277"/>
      <c r="DV761" s="277"/>
      <c r="DW761" s="277"/>
      <c r="DX761" s="277"/>
      <c r="DY761" s="277"/>
      <c r="DZ761" s="277"/>
      <c r="EA761" s="277"/>
      <c r="EB761" s="277"/>
      <c r="EC761" s="277"/>
      <c r="ED761" s="277"/>
      <c r="EE761" s="277"/>
      <c r="EF761" s="277"/>
      <c r="EG761" s="277"/>
      <c r="EH761" s="277"/>
      <c r="EI761" s="277"/>
      <c r="EJ761" s="277"/>
      <c r="EK761" s="277"/>
    </row>
    <row r="762" spans="1:141" ht="24" customHeight="1" x14ac:dyDescent="0.2">
      <c r="A762" s="187"/>
      <c r="B762" s="120"/>
      <c r="C762" s="185" t="s">
        <v>721</v>
      </c>
      <c r="D762" s="121"/>
      <c r="E762" s="122"/>
      <c r="F762" s="123"/>
      <c r="G762" s="124"/>
    </row>
    <row r="763" spans="1:141" s="276" customFormat="1" ht="24" customHeight="1" x14ac:dyDescent="0.2">
      <c r="A763" s="267" t="str">
        <f t="shared" ref="A763:A776" si="226">IFERROR(VLOOKUP(C763,Tabla_Insumos,4,FALSE),"")</f>
        <v/>
      </c>
      <c r="B763" s="268" t="str">
        <f>IFERROR(VLOOKUP(C763,Tabla_Insumos,5,FALSE),"")</f>
        <v/>
      </c>
      <c r="C763" s="269"/>
      <c r="D763" s="270" t="str">
        <f t="shared" ref="D763:D776" si="227">IFERROR(VLOOKUP(C763,Tabla_Insumos,2,FALSE),"")</f>
        <v/>
      </c>
      <c r="E763" s="271"/>
      <c r="F763" s="272">
        <f t="shared" ref="F763:F776" si="228">IFERROR(VLOOKUP(C763,Tabla_Insumos,3,FALSE),0)</f>
        <v>0</v>
      </c>
      <c r="G763" s="275">
        <f>ROUND(E763*F763,2)</f>
        <v>0</v>
      </c>
    </row>
    <row r="764" spans="1:141" s="276" customFormat="1" ht="24" customHeight="1" x14ac:dyDescent="0.2">
      <c r="A764" s="267" t="str">
        <f t="shared" si="226"/>
        <v/>
      </c>
      <c r="B764" s="268" t="str">
        <f t="shared" ref="B764:B776" si="229">IFERROR(VLOOKUP(C764,Tabla_Insumos,5,FALSE),"")</f>
        <v/>
      </c>
      <c r="C764" s="269"/>
      <c r="D764" s="270" t="str">
        <f t="shared" si="227"/>
        <v/>
      </c>
      <c r="E764" s="271"/>
      <c r="F764" s="272">
        <f t="shared" si="228"/>
        <v>0</v>
      </c>
      <c r="G764" s="275">
        <f t="shared" ref="G764:G776" si="230">ROUND(E764*F764,2)</f>
        <v>0</v>
      </c>
    </row>
    <row r="765" spans="1:141" s="276" customFormat="1" ht="24" customHeight="1" x14ac:dyDescent="0.2">
      <c r="A765" s="267" t="str">
        <f t="shared" si="226"/>
        <v/>
      </c>
      <c r="B765" s="268" t="str">
        <f t="shared" si="229"/>
        <v/>
      </c>
      <c r="C765" s="269"/>
      <c r="D765" s="270" t="str">
        <f t="shared" si="227"/>
        <v/>
      </c>
      <c r="E765" s="271"/>
      <c r="F765" s="272">
        <f t="shared" si="228"/>
        <v>0</v>
      </c>
      <c r="G765" s="275">
        <f t="shared" si="230"/>
        <v>0</v>
      </c>
    </row>
    <row r="766" spans="1:141" s="276" customFormat="1" ht="24" customHeight="1" x14ac:dyDescent="0.2">
      <c r="A766" s="267" t="str">
        <f t="shared" si="226"/>
        <v/>
      </c>
      <c r="B766" s="268" t="str">
        <f t="shared" si="229"/>
        <v/>
      </c>
      <c r="C766" s="269"/>
      <c r="D766" s="270" t="str">
        <f t="shared" si="227"/>
        <v/>
      </c>
      <c r="E766" s="271"/>
      <c r="F766" s="272">
        <f t="shared" si="228"/>
        <v>0</v>
      </c>
      <c r="G766" s="275">
        <f t="shared" si="230"/>
        <v>0</v>
      </c>
    </row>
    <row r="767" spans="1:141" s="276" customFormat="1" ht="24" customHeight="1" x14ac:dyDescent="0.2">
      <c r="A767" s="267" t="str">
        <f t="shared" si="226"/>
        <v/>
      </c>
      <c r="B767" s="268" t="str">
        <f t="shared" si="229"/>
        <v/>
      </c>
      <c r="C767" s="269"/>
      <c r="D767" s="270" t="str">
        <f t="shared" si="227"/>
        <v/>
      </c>
      <c r="E767" s="271"/>
      <c r="F767" s="272">
        <f t="shared" si="228"/>
        <v>0</v>
      </c>
      <c r="G767" s="275">
        <f t="shared" si="230"/>
        <v>0</v>
      </c>
    </row>
    <row r="768" spans="1:141" s="276" customFormat="1" ht="24" customHeight="1" x14ac:dyDescent="0.2">
      <c r="A768" s="267" t="str">
        <f t="shared" si="226"/>
        <v/>
      </c>
      <c r="B768" s="268" t="str">
        <f t="shared" si="229"/>
        <v/>
      </c>
      <c r="C768" s="269"/>
      <c r="D768" s="270" t="str">
        <f t="shared" si="227"/>
        <v/>
      </c>
      <c r="E768" s="271"/>
      <c r="F768" s="272">
        <f t="shared" si="228"/>
        <v>0</v>
      </c>
      <c r="G768" s="275">
        <f t="shared" si="230"/>
        <v>0</v>
      </c>
    </row>
    <row r="769" spans="1:7" s="276" customFormat="1" ht="24" customHeight="1" x14ac:dyDescent="0.2">
      <c r="A769" s="267" t="str">
        <f t="shared" si="226"/>
        <v/>
      </c>
      <c r="B769" s="268" t="str">
        <f t="shared" si="229"/>
        <v/>
      </c>
      <c r="C769" s="269"/>
      <c r="D769" s="270" t="str">
        <f t="shared" si="227"/>
        <v/>
      </c>
      <c r="E769" s="271"/>
      <c r="F769" s="272">
        <f t="shared" si="228"/>
        <v>0</v>
      </c>
      <c r="G769" s="275">
        <f t="shared" si="230"/>
        <v>0</v>
      </c>
    </row>
    <row r="770" spans="1:7" s="276" customFormat="1" ht="24" customHeight="1" x14ac:dyDescent="0.2">
      <c r="A770" s="267" t="str">
        <f t="shared" si="226"/>
        <v/>
      </c>
      <c r="B770" s="268" t="str">
        <f t="shared" si="229"/>
        <v/>
      </c>
      <c r="C770" s="269"/>
      <c r="D770" s="270" t="str">
        <f t="shared" si="227"/>
        <v/>
      </c>
      <c r="E770" s="271"/>
      <c r="F770" s="272">
        <f t="shared" si="228"/>
        <v>0</v>
      </c>
      <c r="G770" s="275">
        <f t="shared" si="230"/>
        <v>0</v>
      </c>
    </row>
    <row r="771" spans="1:7" s="276" customFormat="1" ht="24" customHeight="1" x14ac:dyDescent="0.2">
      <c r="A771" s="267" t="str">
        <f t="shared" si="226"/>
        <v/>
      </c>
      <c r="B771" s="268" t="str">
        <f t="shared" si="229"/>
        <v/>
      </c>
      <c r="C771" s="269"/>
      <c r="D771" s="270" t="str">
        <f t="shared" si="227"/>
        <v/>
      </c>
      <c r="E771" s="271"/>
      <c r="F771" s="272">
        <f t="shared" si="228"/>
        <v>0</v>
      </c>
      <c r="G771" s="275">
        <f t="shared" si="230"/>
        <v>0</v>
      </c>
    </row>
    <row r="772" spans="1:7" s="276" customFormat="1" ht="24" customHeight="1" x14ac:dyDescent="0.2">
      <c r="A772" s="267" t="str">
        <f t="shared" si="226"/>
        <v/>
      </c>
      <c r="B772" s="268" t="str">
        <f t="shared" si="229"/>
        <v/>
      </c>
      <c r="C772" s="269"/>
      <c r="D772" s="270" t="str">
        <f t="shared" si="227"/>
        <v/>
      </c>
      <c r="E772" s="271"/>
      <c r="F772" s="272">
        <f t="shared" si="228"/>
        <v>0</v>
      </c>
      <c r="G772" s="275">
        <f t="shared" si="230"/>
        <v>0</v>
      </c>
    </row>
    <row r="773" spans="1:7" s="276" customFormat="1" ht="24" customHeight="1" x14ac:dyDescent="0.2">
      <c r="A773" s="267" t="str">
        <f t="shared" si="226"/>
        <v/>
      </c>
      <c r="B773" s="268" t="str">
        <f t="shared" si="229"/>
        <v/>
      </c>
      <c r="C773" s="269"/>
      <c r="D773" s="270" t="str">
        <f t="shared" si="227"/>
        <v/>
      </c>
      <c r="E773" s="271"/>
      <c r="F773" s="272">
        <f t="shared" si="228"/>
        <v>0</v>
      </c>
      <c r="G773" s="275">
        <f t="shared" si="230"/>
        <v>0</v>
      </c>
    </row>
    <row r="774" spans="1:7" s="276" customFormat="1" ht="24" customHeight="1" x14ac:dyDescent="0.2">
      <c r="A774" s="267" t="str">
        <f t="shared" si="226"/>
        <v/>
      </c>
      <c r="B774" s="268" t="str">
        <f t="shared" si="229"/>
        <v/>
      </c>
      <c r="C774" s="269"/>
      <c r="D774" s="270" t="str">
        <f t="shared" si="227"/>
        <v/>
      </c>
      <c r="E774" s="271"/>
      <c r="F774" s="272">
        <f t="shared" si="228"/>
        <v>0</v>
      </c>
      <c r="G774" s="275">
        <f t="shared" si="230"/>
        <v>0</v>
      </c>
    </row>
    <row r="775" spans="1:7" s="276" customFormat="1" ht="24" customHeight="1" x14ac:dyDescent="0.2">
      <c r="A775" s="267" t="str">
        <f t="shared" si="226"/>
        <v/>
      </c>
      <c r="B775" s="268" t="str">
        <f t="shared" si="229"/>
        <v/>
      </c>
      <c r="C775" s="269"/>
      <c r="D775" s="270" t="str">
        <f t="shared" si="227"/>
        <v/>
      </c>
      <c r="E775" s="271"/>
      <c r="F775" s="272">
        <f t="shared" si="228"/>
        <v>0</v>
      </c>
      <c r="G775" s="275">
        <f t="shared" si="230"/>
        <v>0</v>
      </c>
    </row>
    <row r="776" spans="1:7" s="276" customFormat="1" ht="24" customHeight="1" x14ac:dyDescent="0.2">
      <c r="A776" s="267" t="str">
        <f t="shared" si="226"/>
        <v/>
      </c>
      <c r="B776" s="268" t="str">
        <f t="shared" si="229"/>
        <v/>
      </c>
      <c r="C776" s="269"/>
      <c r="D776" s="270" t="str">
        <f t="shared" si="227"/>
        <v/>
      </c>
      <c r="E776" s="271"/>
      <c r="F776" s="273">
        <f t="shared" si="228"/>
        <v>0</v>
      </c>
      <c r="G776" s="275">
        <f t="shared" si="230"/>
        <v>0</v>
      </c>
    </row>
    <row r="777" spans="1:7" ht="24" customHeight="1" x14ac:dyDescent="0.2">
      <c r="A777" s="125"/>
      <c r="B777" s="99"/>
      <c r="C777" s="99"/>
      <c r="D777" s="110"/>
      <c r="E777" s="111"/>
      <c r="F777" s="188" t="s">
        <v>33</v>
      </c>
      <c r="G777" s="126">
        <f>SUBTOTAL(9,G763:G776)</f>
        <v>0</v>
      </c>
    </row>
    <row r="778" spans="1:7" ht="24" customHeight="1" x14ac:dyDescent="0.2">
      <c r="A778" s="125"/>
      <c r="B778" s="99"/>
      <c r="C778" s="127" t="s">
        <v>722</v>
      </c>
      <c r="D778" s="110"/>
      <c r="E778" s="111"/>
      <c r="F778" s="112"/>
      <c r="G778" s="128"/>
    </row>
    <row r="779" spans="1:7" s="276" customFormat="1" ht="24" customHeight="1" x14ac:dyDescent="0.2">
      <c r="A779" s="267" t="str">
        <f t="shared" ref="A779:A786" si="231">IFERROR(VLOOKUP(C779,Tabla_Insumos,4,FALSE),"")</f>
        <v/>
      </c>
      <c r="B779" s="268" t="str">
        <f t="shared" ref="B779:B786" si="232">IFERROR(VLOOKUP(C779,Tabla_Insumos,5,FALSE),"")</f>
        <v/>
      </c>
      <c r="C779" s="269"/>
      <c r="D779" s="270" t="str">
        <f t="shared" ref="D779:D786" si="233">IFERROR(VLOOKUP(C779,Tabla_Insumos,2,FALSE),"")</f>
        <v/>
      </c>
      <c r="E779" s="271"/>
      <c r="F779" s="274">
        <f t="shared" ref="F779:F786" si="234">IFERROR(VLOOKUP(C779,Tabla_Insumos,3,FALSE),0)</f>
        <v>0</v>
      </c>
      <c r="G779" s="275">
        <f>ROUND(E779*F779,2)</f>
        <v>0</v>
      </c>
    </row>
    <row r="780" spans="1:7" s="276" customFormat="1" ht="24" customHeight="1" x14ac:dyDescent="0.2">
      <c r="A780" s="267" t="str">
        <f t="shared" si="231"/>
        <v/>
      </c>
      <c r="B780" s="268" t="str">
        <f t="shared" si="232"/>
        <v/>
      </c>
      <c r="C780" s="269"/>
      <c r="D780" s="270" t="str">
        <f t="shared" si="233"/>
        <v/>
      </c>
      <c r="E780" s="271"/>
      <c r="F780" s="274">
        <f t="shared" si="234"/>
        <v>0</v>
      </c>
      <c r="G780" s="275">
        <f>ROUND(E780*F780,2)</f>
        <v>0</v>
      </c>
    </row>
    <row r="781" spans="1:7" s="276" customFormat="1" ht="24" customHeight="1" x14ac:dyDescent="0.2">
      <c r="A781" s="267" t="str">
        <f t="shared" si="231"/>
        <v/>
      </c>
      <c r="B781" s="268" t="str">
        <f t="shared" si="232"/>
        <v/>
      </c>
      <c r="C781" s="269"/>
      <c r="D781" s="270" t="str">
        <f t="shared" si="233"/>
        <v/>
      </c>
      <c r="E781" s="271"/>
      <c r="F781" s="274">
        <f t="shared" si="234"/>
        <v>0</v>
      </c>
      <c r="G781" s="275">
        <f t="shared" ref="G781:G786" si="235">ROUND(E781*F781,2)</f>
        <v>0</v>
      </c>
    </row>
    <row r="782" spans="1:7" s="276" customFormat="1" ht="24" customHeight="1" x14ac:dyDescent="0.2">
      <c r="A782" s="267" t="str">
        <f t="shared" si="231"/>
        <v/>
      </c>
      <c r="B782" s="268" t="str">
        <f t="shared" si="232"/>
        <v/>
      </c>
      <c r="C782" s="269"/>
      <c r="D782" s="270" t="str">
        <f t="shared" si="233"/>
        <v/>
      </c>
      <c r="E782" s="271"/>
      <c r="F782" s="274">
        <f t="shared" si="234"/>
        <v>0</v>
      </c>
      <c r="G782" s="275">
        <f t="shared" si="235"/>
        <v>0</v>
      </c>
    </row>
    <row r="783" spans="1:7" s="276" customFormat="1" ht="24" customHeight="1" x14ac:dyDescent="0.2">
      <c r="A783" s="267" t="str">
        <f t="shared" si="231"/>
        <v/>
      </c>
      <c r="B783" s="268" t="str">
        <f t="shared" si="232"/>
        <v/>
      </c>
      <c r="C783" s="269"/>
      <c r="D783" s="270" t="str">
        <f t="shared" si="233"/>
        <v/>
      </c>
      <c r="E783" s="271"/>
      <c r="F783" s="272">
        <f t="shared" si="234"/>
        <v>0</v>
      </c>
      <c r="G783" s="275">
        <f t="shared" si="235"/>
        <v>0</v>
      </c>
    </row>
    <row r="784" spans="1:7" s="276" customFormat="1" ht="24" customHeight="1" x14ac:dyDescent="0.2">
      <c r="A784" s="267" t="str">
        <f t="shared" si="231"/>
        <v/>
      </c>
      <c r="B784" s="268" t="str">
        <f t="shared" si="232"/>
        <v/>
      </c>
      <c r="C784" s="269"/>
      <c r="D784" s="270" t="str">
        <f t="shared" si="233"/>
        <v/>
      </c>
      <c r="E784" s="271"/>
      <c r="F784" s="272">
        <f t="shared" si="234"/>
        <v>0</v>
      </c>
      <c r="G784" s="275">
        <f t="shared" si="235"/>
        <v>0</v>
      </c>
    </row>
    <row r="785" spans="1:7" s="276" customFormat="1" ht="24" customHeight="1" x14ac:dyDescent="0.2">
      <c r="A785" s="267" t="str">
        <f t="shared" si="231"/>
        <v/>
      </c>
      <c r="B785" s="268" t="str">
        <f t="shared" si="232"/>
        <v/>
      </c>
      <c r="C785" s="269"/>
      <c r="D785" s="270" t="str">
        <f t="shared" si="233"/>
        <v/>
      </c>
      <c r="E785" s="271"/>
      <c r="F785" s="272">
        <f t="shared" si="234"/>
        <v>0</v>
      </c>
      <c r="G785" s="275">
        <f t="shared" si="235"/>
        <v>0</v>
      </c>
    </row>
    <row r="786" spans="1:7" s="276" customFormat="1" ht="24" customHeight="1" x14ac:dyDescent="0.2">
      <c r="A786" s="267" t="str">
        <f t="shared" si="231"/>
        <v/>
      </c>
      <c r="B786" s="268" t="str">
        <f t="shared" si="232"/>
        <v/>
      </c>
      <c r="C786" s="269"/>
      <c r="D786" s="270" t="str">
        <f t="shared" si="233"/>
        <v/>
      </c>
      <c r="E786" s="271"/>
      <c r="F786" s="272">
        <f t="shared" si="234"/>
        <v>0</v>
      </c>
      <c r="G786" s="275">
        <f t="shared" si="235"/>
        <v>0</v>
      </c>
    </row>
    <row r="787" spans="1:7" ht="24" customHeight="1" x14ac:dyDescent="0.2">
      <c r="A787" s="125"/>
      <c r="B787" s="99"/>
      <c r="C787" s="99"/>
      <c r="D787" s="110"/>
      <c r="E787" s="111"/>
      <c r="F787" s="188" t="s">
        <v>34</v>
      </c>
      <c r="G787" s="126">
        <f>SUBTOTAL(9,G779:G786)</f>
        <v>0</v>
      </c>
    </row>
    <row r="788" spans="1:7" ht="24" customHeight="1" x14ac:dyDescent="0.2">
      <c r="A788" s="125"/>
      <c r="B788" s="99"/>
      <c r="C788" s="127" t="s">
        <v>723</v>
      </c>
      <c r="D788" s="110"/>
      <c r="E788" s="111"/>
      <c r="F788" s="112"/>
      <c r="G788" s="128"/>
    </row>
    <row r="789" spans="1:7" s="276" customFormat="1" ht="24" customHeight="1" x14ac:dyDescent="0.2">
      <c r="A789" s="267" t="str">
        <f t="shared" ref="A789:A797" si="236">IFERROR(VLOOKUP(C789,Tabla_Insumos,4,FALSE),"")</f>
        <v/>
      </c>
      <c r="B789" s="268" t="str">
        <f t="shared" ref="B789:B797" si="237">IFERROR(VLOOKUP(C789,Tabla_Insumos,5,FALSE),"")</f>
        <v/>
      </c>
      <c r="C789" s="269"/>
      <c r="D789" s="270" t="str">
        <f t="shared" ref="D789:D797" si="238">IFERROR(VLOOKUP(C789,Tabla_Insumos,2,FALSE),"")</f>
        <v/>
      </c>
      <c r="E789" s="271"/>
      <c r="F789" s="272">
        <f t="shared" ref="F789:F797" si="239">IFERROR(VLOOKUP(C789,Tabla_Insumos,3,FALSE),0)</f>
        <v>0</v>
      </c>
      <c r="G789" s="275">
        <f t="shared" ref="G789:G797" si="240">ROUND(E789*F789,2)</f>
        <v>0</v>
      </c>
    </row>
    <row r="790" spans="1:7" s="276" customFormat="1" ht="24" customHeight="1" x14ac:dyDescent="0.2">
      <c r="A790" s="267" t="str">
        <f t="shared" si="236"/>
        <v/>
      </c>
      <c r="B790" s="268" t="str">
        <f t="shared" si="237"/>
        <v/>
      </c>
      <c r="C790" s="269"/>
      <c r="D790" s="270" t="str">
        <f t="shared" si="238"/>
        <v/>
      </c>
      <c r="E790" s="271"/>
      <c r="F790" s="272">
        <f t="shared" si="239"/>
        <v>0</v>
      </c>
      <c r="G790" s="275">
        <f t="shared" si="240"/>
        <v>0</v>
      </c>
    </row>
    <row r="791" spans="1:7" s="276" customFormat="1" ht="24" customHeight="1" x14ac:dyDescent="0.2">
      <c r="A791" s="267" t="str">
        <f t="shared" si="236"/>
        <v/>
      </c>
      <c r="B791" s="268" t="str">
        <f t="shared" si="237"/>
        <v/>
      </c>
      <c r="C791" s="269"/>
      <c r="D791" s="270" t="str">
        <f t="shared" si="238"/>
        <v/>
      </c>
      <c r="E791" s="271"/>
      <c r="F791" s="272">
        <f t="shared" si="239"/>
        <v>0</v>
      </c>
      <c r="G791" s="275">
        <f t="shared" si="240"/>
        <v>0</v>
      </c>
    </row>
    <row r="792" spans="1:7" s="276" customFormat="1" ht="24" customHeight="1" x14ac:dyDescent="0.2">
      <c r="A792" s="267" t="str">
        <f t="shared" si="236"/>
        <v/>
      </c>
      <c r="B792" s="268" t="str">
        <f t="shared" si="237"/>
        <v/>
      </c>
      <c r="C792" s="269"/>
      <c r="D792" s="270" t="str">
        <f t="shared" si="238"/>
        <v/>
      </c>
      <c r="E792" s="271"/>
      <c r="F792" s="272">
        <f t="shared" si="239"/>
        <v>0</v>
      </c>
      <c r="G792" s="275">
        <f t="shared" si="240"/>
        <v>0</v>
      </c>
    </row>
    <row r="793" spans="1:7" s="276" customFormat="1" ht="24" customHeight="1" x14ac:dyDescent="0.2">
      <c r="A793" s="267" t="str">
        <f t="shared" si="236"/>
        <v/>
      </c>
      <c r="B793" s="268" t="str">
        <f t="shared" si="237"/>
        <v/>
      </c>
      <c r="C793" s="269"/>
      <c r="D793" s="270" t="str">
        <f t="shared" si="238"/>
        <v/>
      </c>
      <c r="E793" s="271"/>
      <c r="F793" s="272">
        <f t="shared" si="239"/>
        <v>0</v>
      </c>
      <c r="G793" s="275">
        <f t="shared" si="240"/>
        <v>0</v>
      </c>
    </row>
    <row r="794" spans="1:7" s="276" customFormat="1" ht="24" customHeight="1" x14ac:dyDescent="0.2">
      <c r="A794" s="267" t="str">
        <f t="shared" si="236"/>
        <v/>
      </c>
      <c r="B794" s="268" t="str">
        <f t="shared" si="237"/>
        <v/>
      </c>
      <c r="C794" s="269"/>
      <c r="D794" s="270" t="str">
        <f t="shared" si="238"/>
        <v/>
      </c>
      <c r="E794" s="271"/>
      <c r="F794" s="272">
        <f t="shared" si="239"/>
        <v>0</v>
      </c>
      <c r="G794" s="275">
        <f t="shared" si="240"/>
        <v>0</v>
      </c>
    </row>
    <row r="795" spans="1:7" s="276" customFormat="1" ht="24" customHeight="1" x14ac:dyDescent="0.2">
      <c r="A795" s="267" t="str">
        <f t="shared" si="236"/>
        <v/>
      </c>
      <c r="B795" s="268" t="str">
        <f t="shared" si="237"/>
        <v/>
      </c>
      <c r="C795" s="269"/>
      <c r="D795" s="270" t="str">
        <f t="shared" si="238"/>
        <v/>
      </c>
      <c r="E795" s="271"/>
      <c r="F795" s="272">
        <f t="shared" si="239"/>
        <v>0</v>
      </c>
      <c r="G795" s="275">
        <f t="shared" si="240"/>
        <v>0</v>
      </c>
    </row>
    <row r="796" spans="1:7" s="276" customFormat="1" ht="24" customHeight="1" x14ac:dyDescent="0.2">
      <c r="A796" s="267" t="str">
        <f t="shared" si="236"/>
        <v/>
      </c>
      <c r="B796" s="268" t="str">
        <f t="shared" si="237"/>
        <v/>
      </c>
      <c r="C796" s="269"/>
      <c r="D796" s="270" t="str">
        <f t="shared" si="238"/>
        <v/>
      </c>
      <c r="E796" s="271"/>
      <c r="F796" s="272">
        <f t="shared" si="239"/>
        <v>0</v>
      </c>
      <c r="G796" s="275">
        <f t="shared" si="240"/>
        <v>0</v>
      </c>
    </row>
    <row r="797" spans="1:7" s="276" customFormat="1" ht="24" customHeight="1" x14ac:dyDescent="0.2">
      <c r="A797" s="267" t="str">
        <f t="shared" si="236"/>
        <v/>
      </c>
      <c r="B797" s="268" t="str">
        <f t="shared" si="237"/>
        <v/>
      </c>
      <c r="C797" s="269"/>
      <c r="D797" s="270" t="str">
        <f t="shared" si="238"/>
        <v/>
      </c>
      <c r="E797" s="271"/>
      <c r="F797" s="272">
        <f t="shared" si="239"/>
        <v>0</v>
      </c>
      <c r="G797" s="275">
        <f t="shared" si="240"/>
        <v>0</v>
      </c>
    </row>
    <row r="798" spans="1:7" ht="24" customHeight="1" x14ac:dyDescent="0.2">
      <c r="A798" s="129"/>
      <c r="B798" s="110"/>
      <c r="C798" s="99"/>
      <c r="D798" s="110"/>
      <c r="E798" s="111"/>
      <c r="F798" s="188" t="s">
        <v>35</v>
      </c>
      <c r="G798" s="126">
        <f>SUBTOTAL(9,G789:G797)</f>
        <v>0</v>
      </c>
    </row>
    <row r="799" spans="1:7" ht="24" customHeight="1" thickBot="1" x14ac:dyDescent="0.25">
      <c r="A799" s="130"/>
      <c r="B799" s="131"/>
      <c r="C799" s="132"/>
      <c r="D799" s="131"/>
      <c r="E799" s="133"/>
      <c r="F799" s="134"/>
      <c r="G799" s="135"/>
    </row>
    <row r="800" spans="1:7" ht="24" customHeight="1" thickBot="1" x14ac:dyDescent="0.25">
      <c r="A800" s="136" t="str">
        <f>B758</f>
        <v>4.1.2</v>
      </c>
      <c r="B800" s="137" t="str">
        <f>C758</f>
        <v>Mamposterías  de ladrillón de 0,20 m</v>
      </c>
      <c r="C800" s="138"/>
      <c r="D800" s="138" t="s">
        <v>36</v>
      </c>
      <c r="E800" s="139"/>
      <c r="F800" s="140" t="s">
        <v>37</v>
      </c>
      <c r="G800" s="141">
        <f>SUBTOTAL(9,G763:G799)</f>
        <v>0</v>
      </c>
    </row>
    <row r="801" spans="1:141" ht="24" customHeight="1" thickTop="1" thickBot="1" x14ac:dyDescent="0.25"/>
    <row r="802" spans="1:141" ht="24" customHeight="1" thickTop="1" x14ac:dyDescent="0.2">
      <c r="A802" s="173" t="s">
        <v>39</v>
      </c>
      <c r="B802" s="174"/>
      <c r="C802" s="174"/>
      <c r="D802" s="174"/>
      <c r="E802" s="174"/>
      <c r="F802" s="174"/>
      <c r="G802" s="175"/>
      <c r="H802" s="100">
        <f>COUNTIF($A$2:A808,"ANALISIS DE PRECIOS")</f>
        <v>17</v>
      </c>
    </row>
    <row r="803" spans="1:141" ht="24" customHeight="1" x14ac:dyDescent="0.2">
      <c r="A803" s="101" t="s">
        <v>719</v>
      </c>
      <c r="B803" s="102" t="str">
        <f>Comitente</f>
        <v>DIRECCIÓN DE INFRAESTRUCTURA ESCOLAR</v>
      </c>
      <c r="C803" s="96"/>
      <c r="D803" s="103"/>
      <c r="E803" s="103"/>
      <c r="F803" s="104"/>
      <c r="G803" s="105"/>
    </row>
    <row r="804" spans="1:141" ht="24" customHeight="1" x14ac:dyDescent="0.2">
      <c r="A804" s="101" t="s">
        <v>720</v>
      </c>
      <c r="B804" s="102">
        <f>Contratista</f>
        <v>0</v>
      </c>
      <c r="C804" s="97"/>
      <c r="D804" s="97"/>
      <c r="E804" s="97"/>
      <c r="F804" s="106"/>
      <c r="G804" s="107"/>
    </row>
    <row r="805" spans="1:141" ht="24" customHeight="1" x14ac:dyDescent="0.2">
      <c r="A805" s="101" t="s">
        <v>26</v>
      </c>
      <c r="B805" s="102" t="str">
        <f>Obra</f>
        <v>ESCUELA BATALLA DE TUCUMAN</v>
      </c>
      <c r="C805" s="97"/>
      <c r="D805" s="97"/>
      <c r="E805" s="97"/>
      <c r="F805" s="106" t="s">
        <v>40</v>
      </c>
      <c r="G805" s="108">
        <f>Fecha_Base</f>
        <v>0</v>
      </c>
    </row>
    <row r="806" spans="1:141" ht="24" customHeight="1" x14ac:dyDescent="0.2">
      <c r="A806" s="109" t="s">
        <v>718</v>
      </c>
      <c r="B806" s="98" t="str">
        <f>Ubicación</f>
        <v>Calle Mendoza y Calle Nº17 - Pocito</v>
      </c>
      <c r="C806" s="98"/>
      <c r="D806" s="110"/>
      <c r="E806" s="111"/>
      <c r="F806" s="112"/>
      <c r="G806" s="113"/>
    </row>
    <row r="807" spans="1:141" ht="24" customHeight="1" x14ac:dyDescent="0.2">
      <c r="A807" s="109" t="s">
        <v>41</v>
      </c>
      <c r="B807" s="114" t="str">
        <f>IFERROR(VALUE(LEFT(B808,FIND("-",B808)-1)),"")</f>
        <v/>
      </c>
      <c r="C807" s="99" t="str">
        <f>IFERROR(VLOOKUP(B807,Tabla_CyP,2,FALSE),"")</f>
        <v/>
      </c>
      <c r="E807" s="111"/>
      <c r="F807" s="112"/>
      <c r="G807" s="113"/>
    </row>
    <row r="808" spans="1:141" ht="24" customHeight="1" x14ac:dyDescent="0.2">
      <c r="A808" s="109" t="s">
        <v>27</v>
      </c>
      <c r="B808" s="115" t="str">
        <f>IFERROR(VLOOKUP(COUNTIF($A$2:A808,"ANALISIS DE PRECIOS"),Tabla_NumeroItem,4,FALSE),"")</f>
        <v>4.2.3</v>
      </c>
      <c r="C808" s="99" t="str">
        <f>IFERROR(VLOOKUP(B808,Tabla_CyP,2,FALSE),"")</f>
        <v>Tabiques de placas cementicias</v>
      </c>
      <c r="D808" s="110"/>
      <c r="E808" s="111"/>
      <c r="F808" s="106" t="s">
        <v>28</v>
      </c>
      <c r="G808" s="116" t="str">
        <f>IFERROR(VLOOKUP(B808,Tabla_CyP,4,FALSE),"")</f>
        <v>m2</v>
      </c>
    </row>
    <row r="809" spans="1:141" ht="24" customHeight="1" x14ac:dyDescent="0.2">
      <c r="A809" s="109"/>
      <c r="B809" s="98"/>
      <c r="C809" s="99"/>
      <c r="D809" s="110"/>
      <c r="E809" s="111"/>
      <c r="F809" s="112"/>
      <c r="G809" s="113"/>
    </row>
    <row r="810" spans="1:141" ht="24" customHeight="1" x14ac:dyDescent="0.2">
      <c r="A810" s="381" t="s">
        <v>584</v>
      </c>
      <c r="B810" s="382"/>
      <c r="C810" s="383" t="s">
        <v>0</v>
      </c>
      <c r="D810" s="383" t="s">
        <v>29</v>
      </c>
      <c r="E810" s="385" t="s">
        <v>30</v>
      </c>
      <c r="F810" s="387" t="s">
        <v>31</v>
      </c>
      <c r="G810" s="389" t="s">
        <v>32</v>
      </c>
    </row>
    <row r="811" spans="1:141" s="119" customFormat="1" ht="24" customHeight="1" x14ac:dyDescent="0.2">
      <c r="A811" s="117" t="s">
        <v>585</v>
      </c>
      <c r="B811" s="118" t="s">
        <v>586</v>
      </c>
      <c r="C811" s="384"/>
      <c r="D811" s="384"/>
      <c r="E811" s="386"/>
      <c r="F811" s="388"/>
      <c r="G811" s="390"/>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77"/>
      <c r="AE811" s="277"/>
      <c r="AF811" s="277"/>
      <c r="AG811" s="277"/>
      <c r="AH811" s="277"/>
      <c r="AI811" s="277"/>
      <c r="AJ811" s="277"/>
      <c r="AK811" s="277"/>
      <c r="AL811" s="277"/>
      <c r="AM811" s="277"/>
      <c r="AN811" s="277"/>
      <c r="AO811" s="277"/>
      <c r="AP811" s="277"/>
      <c r="AQ811" s="277"/>
      <c r="AR811" s="277"/>
      <c r="AS811" s="277"/>
      <c r="AT811" s="277"/>
      <c r="AU811" s="277"/>
      <c r="AV811" s="277"/>
      <c r="AW811" s="277"/>
      <c r="AX811" s="277"/>
      <c r="AY811" s="277"/>
      <c r="AZ811" s="277"/>
      <c r="BA811" s="277"/>
      <c r="BB811" s="277"/>
      <c r="BC811" s="277"/>
      <c r="BD811" s="277"/>
      <c r="BE811" s="277"/>
      <c r="BF811" s="277"/>
      <c r="BG811" s="277"/>
      <c r="BH811" s="277"/>
      <c r="BI811" s="277"/>
      <c r="BJ811" s="277"/>
      <c r="BK811" s="277"/>
      <c r="BL811" s="277"/>
      <c r="BM811" s="277"/>
      <c r="BN811" s="277"/>
      <c r="BO811" s="277"/>
      <c r="BP811" s="277"/>
      <c r="BQ811" s="277"/>
      <c r="BR811" s="277"/>
      <c r="BS811" s="277"/>
      <c r="BT811" s="277"/>
      <c r="BU811" s="277"/>
      <c r="BV811" s="277"/>
      <c r="BW811" s="277"/>
      <c r="BX811" s="277"/>
      <c r="BY811" s="277"/>
      <c r="BZ811" s="277"/>
      <c r="CA811" s="277"/>
      <c r="CB811" s="277"/>
      <c r="CC811" s="277"/>
      <c r="CD811" s="277"/>
      <c r="CE811" s="277"/>
      <c r="CF811" s="277"/>
      <c r="CG811" s="277"/>
      <c r="CH811" s="277"/>
      <c r="CI811" s="277"/>
      <c r="CJ811" s="277"/>
      <c r="CK811" s="277"/>
      <c r="CL811" s="277"/>
      <c r="CM811" s="277"/>
      <c r="CN811" s="277"/>
      <c r="CO811" s="277"/>
      <c r="CP811" s="277"/>
      <c r="CQ811" s="277"/>
      <c r="CR811" s="277"/>
      <c r="CS811" s="277"/>
      <c r="CT811" s="277"/>
      <c r="CU811" s="277"/>
      <c r="CV811" s="277"/>
      <c r="CW811" s="277"/>
      <c r="CX811" s="277"/>
      <c r="CY811" s="277"/>
      <c r="CZ811" s="277"/>
      <c r="DA811" s="277"/>
      <c r="DB811" s="277"/>
      <c r="DC811" s="277"/>
      <c r="DD811" s="277"/>
      <c r="DE811" s="277"/>
      <c r="DF811" s="277"/>
      <c r="DG811" s="277"/>
      <c r="DH811" s="277"/>
      <c r="DI811" s="277"/>
      <c r="DJ811" s="277"/>
      <c r="DK811" s="277"/>
      <c r="DL811" s="277"/>
      <c r="DM811" s="277"/>
      <c r="DN811" s="277"/>
      <c r="DO811" s="277"/>
      <c r="DP811" s="277"/>
      <c r="DQ811" s="277"/>
      <c r="DR811" s="277"/>
      <c r="DS811" s="277"/>
      <c r="DT811" s="277"/>
      <c r="DU811" s="277"/>
      <c r="DV811" s="277"/>
      <c r="DW811" s="277"/>
      <c r="DX811" s="277"/>
      <c r="DY811" s="277"/>
      <c r="DZ811" s="277"/>
      <c r="EA811" s="277"/>
      <c r="EB811" s="277"/>
      <c r="EC811" s="277"/>
      <c r="ED811" s="277"/>
      <c r="EE811" s="277"/>
      <c r="EF811" s="277"/>
      <c r="EG811" s="277"/>
      <c r="EH811" s="277"/>
      <c r="EI811" s="277"/>
      <c r="EJ811" s="277"/>
      <c r="EK811" s="277"/>
    </row>
    <row r="812" spans="1:141" ht="24" customHeight="1" x14ac:dyDescent="0.2">
      <c r="A812" s="187"/>
      <c r="B812" s="120"/>
      <c r="C812" s="185" t="s">
        <v>721</v>
      </c>
      <c r="D812" s="121"/>
      <c r="E812" s="122"/>
      <c r="F812" s="123"/>
      <c r="G812" s="124"/>
    </row>
    <row r="813" spans="1:141" s="276" customFormat="1" ht="24" customHeight="1" x14ac:dyDescent="0.2">
      <c r="A813" s="267" t="str">
        <f t="shared" ref="A813:A826" si="241">IFERROR(VLOOKUP(C813,Tabla_Insumos,4,FALSE),"")</f>
        <v/>
      </c>
      <c r="B813" s="268" t="str">
        <f>IFERROR(VLOOKUP(C813,Tabla_Insumos,5,FALSE),"")</f>
        <v/>
      </c>
      <c r="C813" s="269"/>
      <c r="D813" s="270" t="str">
        <f t="shared" ref="D813:D826" si="242">IFERROR(VLOOKUP(C813,Tabla_Insumos,2,FALSE),"")</f>
        <v/>
      </c>
      <c r="E813" s="271"/>
      <c r="F813" s="272">
        <f t="shared" ref="F813:F826" si="243">IFERROR(VLOOKUP(C813,Tabla_Insumos,3,FALSE),0)</f>
        <v>0</v>
      </c>
      <c r="G813" s="275">
        <f>ROUND(E813*F813,2)</f>
        <v>0</v>
      </c>
    </row>
    <row r="814" spans="1:141" s="276" customFormat="1" ht="24" customHeight="1" x14ac:dyDescent="0.2">
      <c r="A814" s="267" t="str">
        <f t="shared" si="241"/>
        <v/>
      </c>
      <c r="B814" s="268" t="str">
        <f t="shared" ref="B814:B826" si="244">IFERROR(VLOOKUP(C814,Tabla_Insumos,5,FALSE),"")</f>
        <v/>
      </c>
      <c r="C814" s="269"/>
      <c r="D814" s="270" t="str">
        <f t="shared" si="242"/>
        <v/>
      </c>
      <c r="E814" s="271"/>
      <c r="F814" s="272">
        <f t="shared" si="243"/>
        <v>0</v>
      </c>
      <c r="G814" s="275">
        <f t="shared" ref="G814:G826" si="245">ROUND(E814*F814,2)</f>
        <v>0</v>
      </c>
    </row>
    <row r="815" spans="1:141" s="276" customFormat="1" ht="24" customHeight="1" x14ac:dyDescent="0.2">
      <c r="A815" s="267" t="str">
        <f t="shared" si="241"/>
        <v/>
      </c>
      <c r="B815" s="268" t="str">
        <f t="shared" si="244"/>
        <v/>
      </c>
      <c r="C815" s="269"/>
      <c r="D815" s="270" t="str">
        <f t="shared" si="242"/>
        <v/>
      </c>
      <c r="E815" s="271"/>
      <c r="F815" s="272">
        <f t="shared" si="243"/>
        <v>0</v>
      </c>
      <c r="G815" s="275">
        <f t="shared" si="245"/>
        <v>0</v>
      </c>
    </row>
    <row r="816" spans="1:141" s="276" customFormat="1" ht="24" customHeight="1" x14ac:dyDescent="0.2">
      <c r="A816" s="267" t="str">
        <f t="shared" si="241"/>
        <v/>
      </c>
      <c r="B816" s="268" t="str">
        <f t="shared" si="244"/>
        <v/>
      </c>
      <c r="C816" s="269"/>
      <c r="D816" s="270" t="str">
        <f t="shared" si="242"/>
        <v/>
      </c>
      <c r="E816" s="271"/>
      <c r="F816" s="272">
        <f t="shared" si="243"/>
        <v>0</v>
      </c>
      <c r="G816" s="275">
        <f t="shared" si="245"/>
        <v>0</v>
      </c>
    </row>
    <row r="817" spans="1:7" s="276" customFormat="1" ht="24" customHeight="1" x14ac:dyDescent="0.2">
      <c r="A817" s="267" t="str">
        <f t="shared" si="241"/>
        <v/>
      </c>
      <c r="B817" s="268" t="str">
        <f t="shared" si="244"/>
        <v/>
      </c>
      <c r="C817" s="269"/>
      <c r="D817" s="270" t="str">
        <f t="shared" si="242"/>
        <v/>
      </c>
      <c r="E817" s="271"/>
      <c r="F817" s="272">
        <f t="shared" si="243"/>
        <v>0</v>
      </c>
      <c r="G817" s="275">
        <f t="shared" si="245"/>
        <v>0</v>
      </c>
    </row>
    <row r="818" spans="1:7" s="276" customFormat="1" ht="24" customHeight="1" x14ac:dyDescent="0.2">
      <c r="A818" s="267" t="str">
        <f t="shared" si="241"/>
        <v/>
      </c>
      <c r="B818" s="268" t="str">
        <f t="shared" si="244"/>
        <v/>
      </c>
      <c r="C818" s="269"/>
      <c r="D818" s="270" t="str">
        <f t="shared" si="242"/>
        <v/>
      </c>
      <c r="E818" s="271"/>
      <c r="F818" s="272">
        <f t="shared" si="243"/>
        <v>0</v>
      </c>
      <c r="G818" s="275">
        <f t="shared" si="245"/>
        <v>0</v>
      </c>
    </row>
    <row r="819" spans="1:7" s="276" customFormat="1" ht="24" customHeight="1" x14ac:dyDescent="0.2">
      <c r="A819" s="267" t="str">
        <f t="shared" si="241"/>
        <v/>
      </c>
      <c r="B819" s="268" t="str">
        <f t="shared" si="244"/>
        <v/>
      </c>
      <c r="C819" s="269"/>
      <c r="D819" s="270" t="str">
        <f t="shared" si="242"/>
        <v/>
      </c>
      <c r="E819" s="271"/>
      <c r="F819" s="272">
        <f t="shared" si="243"/>
        <v>0</v>
      </c>
      <c r="G819" s="275">
        <f t="shared" si="245"/>
        <v>0</v>
      </c>
    </row>
    <row r="820" spans="1:7" s="276" customFormat="1" ht="24" customHeight="1" x14ac:dyDescent="0.2">
      <c r="A820" s="267" t="str">
        <f t="shared" si="241"/>
        <v/>
      </c>
      <c r="B820" s="268" t="str">
        <f t="shared" si="244"/>
        <v/>
      </c>
      <c r="C820" s="269"/>
      <c r="D820" s="270" t="str">
        <f t="shared" si="242"/>
        <v/>
      </c>
      <c r="E820" s="271"/>
      <c r="F820" s="272">
        <f t="shared" si="243"/>
        <v>0</v>
      </c>
      <c r="G820" s="275">
        <f t="shared" si="245"/>
        <v>0</v>
      </c>
    </row>
    <row r="821" spans="1:7" s="276" customFormat="1" ht="24" customHeight="1" x14ac:dyDescent="0.2">
      <c r="A821" s="267" t="str">
        <f t="shared" si="241"/>
        <v/>
      </c>
      <c r="B821" s="268" t="str">
        <f t="shared" si="244"/>
        <v/>
      </c>
      <c r="C821" s="269"/>
      <c r="D821" s="270" t="str">
        <f t="shared" si="242"/>
        <v/>
      </c>
      <c r="E821" s="271"/>
      <c r="F821" s="272">
        <f t="shared" si="243"/>
        <v>0</v>
      </c>
      <c r="G821" s="275">
        <f t="shared" si="245"/>
        <v>0</v>
      </c>
    </row>
    <row r="822" spans="1:7" s="276" customFormat="1" ht="24" customHeight="1" x14ac:dyDescent="0.2">
      <c r="A822" s="267" t="str">
        <f t="shared" si="241"/>
        <v/>
      </c>
      <c r="B822" s="268" t="str">
        <f t="shared" si="244"/>
        <v/>
      </c>
      <c r="C822" s="269"/>
      <c r="D822" s="270" t="str">
        <f t="shared" si="242"/>
        <v/>
      </c>
      <c r="E822" s="271"/>
      <c r="F822" s="272">
        <f t="shared" si="243"/>
        <v>0</v>
      </c>
      <c r="G822" s="275">
        <f t="shared" si="245"/>
        <v>0</v>
      </c>
    </row>
    <row r="823" spans="1:7" s="276" customFormat="1" ht="24" customHeight="1" x14ac:dyDescent="0.2">
      <c r="A823" s="267" t="str">
        <f t="shared" si="241"/>
        <v/>
      </c>
      <c r="B823" s="268" t="str">
        <f t="shared" si="244"/>
        <v/>
      </c>
      <c r="C823" s="269"/>
      <c r="D823" s="270" t="str">
        <f t="shared" si="242"/>
        <v/>
      </c>
      <c r="E823" s="271"/>
      <c r="F823" s="272">
        <f t="shared" si="243"/>
        <v>0</v>
      </c>
      <c r="G823" s="275">
        <f t="shared" si="245"/>
        <v>0</v>
      </c>
    </row>
    <row r="824" spans="1:7" s="276" customFormat="1" ht="24" customHeight="1" x14ac:dyDescent="0.2">
      <c r="A824" s="267" t="str">
        <f t="shared" si="241"/>
        <v/>
      </c>
      <c r="B824" s="268" t="str">
        <f t="shared" si="244"/>
        <v/>
      </c>
      <c r="C824" s="269"/>
      <c r="D824" s="270" t="str">
        <f t="shared" si="242"/>
        <v/>
      </c>
      <c r="E824" s="271"/>
      <c r="F824" s="272">
        <f t="shared" si="243"/>
        <v>0</v>
      </c>
      <c r="G824" s="275">
        <f t="shared" si="245"/>
        <v>0</v>
      </c>
    </row>
    <row r="825" spans="1:7" s="276" customFormat="1" ht="24" customHeight="1" x14ac:dyDescent="0.2">
      <c r="A825" s="267" t="str">
        <f t="shared" si="241"/>
        <v/>
      </c>
      <c r="B825" s="268" t="str">
        <f t="shared" si="244"/>
        <v/>
      </c>
      <c r="C825" s="269"/>
      <c r="D825" s="270" t="str">
        <f t="shared" si="242"/>
        <v/>
      </c>
      <c r="E825" s="271"/>
      <c r="F825" s="272">
        <f t="shared" si="243"/>
        <v>0</v>
      </c>
      <c r="G825" s="275">
        <f t="shared" si="245"/>
        <v>0</v>
      </c>
    </row>
    <row r="826" spans="1:7" s="276" customFormat="1" ht="24" customHeight="1" x14ac:dyDescent="0.2">
      <c r="A826" s="267" t="str">
        <f t="shared" si="241"/>
        <v/>
      </c>
      <c r="B826" s="268" t="str">
        <f t="shared" si="244"/>
        <v/>
      </c>
      <c r="C826" s="269"/>
      <c r="D826" s="270" t="str">
        <f t="shared" si="242"/>
        <v/>
      </c>
      <c r="E826" s="271"/>
      <c r="F826" s="273">
        <f t="shared" si="243"/>
        <v>0</v>
      </c>
      <c r="G826" s="275">
        <f t="shared" si="245"/>
        <v>0</v>
      </c>
    </row>
    <row r="827" spans="1:7" ht="24" customHeight="1" x14ac:dyDescent="0.2">
      <c r="A827" s="125"/>
      <c r="B827" s="99"/>
      <c r="C827" s="99"/>
      <c r="D827" s="110"/>
      <c r="E827" s="111"/>
      <c r="F827" s="188" t="s">
        <v>33</v>
      </c>
      <c r="G827" s="126">
        <f>SUBTOTAL(9,G813:G826)</f>
        <v>0</v>
      </c>
    </row>
    <row r="828" spans="1:7" ht="24" customHeight="1" x14ac:dyDescent="0.2">
      <c r="A828" s="125"/>
      <c r="B828" s="99"/>
      <c r="C828" s="127" t="s">
        <v>722</v>
      </c>
      <c r="D828" s="110"/>
      <c r="E828" s="111"/>
      <c r="F828" s="112"/>
      <c r="G828" s="128"/>
    </row>
    <row r="829" spans="1:7" s="276" customFormat="1" ht="24" customHeight="1" x14ac:dyDescent="0.2">
      <c r="A829" s="267" t="str">
        <f t="shared" ref="A829:A836" si="246">IFERROR(VLOOKUP(C829,Tabla_Insumos,4,FALSE),"")</f>
        <v/>
      </c>
      <c r="B829" s="268" t="str">
        <f t="shared" ref="B829:B836" si="247">IFERROR(VLOOKUP(C829,Tabla_Insumos,5,FALSE),"")</f>
        <v/>
      </c>
      <c r="C829" s="269"/>
      <c r="D829" s="270" t="str">
        <f t="shared" ref="D829:D836" si="248">IFERROR(VLOOKUP(C829,Tabla_Insumos,2,FALSE),"")</f>
        <v/>
      </c>
      <c r="E829" s="271"/>
      <c r="F829" s="274">
        <f t="shared" ref="F829:F836" si="249">IFERROR(VLOOKUP(C829,Tabla_Insumos,3,FALSE),0)</f>
        <v>0</v>
      </c>
      <c r="G829" s="275">
        <f>ROUND(E829*F829,2)</f>
        <v>0</v>
      </c>
    </row>
    <row r="830" spans="1:7" s="276" customFormat="1" ht="24" customHeight="1" x14ac:dyDescent="0.2">
      <c r="A830" s="267" t="str">
        <f t="shared" si="246"/>
        <v/>
      </c>
      <c r="B830" s="268" t="str">
        <f t="shared" si="247"/>
        <v/>
      </c>
      <c r="C830" s="269"/>
      <c r="D830" s="270" t="str">
        <f t="shared" si="248"/>
        <v/>
      </c>
      <c r="E830" s="271"/>
      <c r="F830" s="274">
        <f t="shared" si="249"/>
        <v>0</v>
      </c>
      <c r="G830" s="275">
        <f>ROUND(E830*F830,2)</f>
        <v>0</v>
      </c>
    </row>
    <row r="831" spans="1:7" s="276" customFormat="1" ht="24" customHeight="1" x14ac:dyDescent="0.2">
      <c r="A831" s="267" t="str">
        <f t="shared" si="246"/>
        <v/>
      </c>
      <c r="B831" s="268" t="str">
        <f t="shared" si="247"/>
        <v/>
      </c>
      <c r="C831" s="269"/>
      <c r="D831" s="270" t="str">
        <f t="shared" si="248"/>
        <v/>
      </c>
      <c r="E831" s="271"/>
      <c r="F831" s="274">
        <f t="shared" si="249"/>
        <v>0</v>
      </c>
      <c r="G831" s="275">
        <f t="shared" ref="G831:G836" si="250">ROUND(E831*F831,2)</f>
        <v>0</v>
      </c>
    </row>
    <row r="832" spans="1:7" s="276" customFormat="1" ht="24" customHeight="1" x14ac:dyDescent="0.2">
      <c r="A832" s="267" t="str">
        <f t="shared" si="246"/>
        <v/>
      </c>
      <c r="B832" s="268" t="str">
        <f t="shared" si="247"/>
        <v/>
      </c>
      <c r="C832" s="269"/>
      <c r="D832" s="270" t="str">
        <f t="shared" si="248"/>
        <v/>
      </c>
      <c r="E832" s="271"/>
      <c r="F832" s="274">
        <f t="shared" si="249"/>
        <v>0</v>
      </c>
      <c r="G832" s="275">
        <f t="shared" si="250"/>
        <v>0</v>
      </c>
    </row>
    <row r="833" spans="1:7" s="276" customFormat="1" ht="24" customHeight="1" x14ac:dyDescent="0.2">
      <c r="A833" s="267" t="str">
        <f t="shared" si="246"/>
        <v/>
      </c>
      <c r="B833" s="268" t="str">
        <f t="shared" si="247"/>
        <v/>
      </c>
      <c r="C833" s="269"/>
      <c r="D833" s="270" t="str">
        <f t="shared" si="248"/>
        <v/>
      </c>
      <c r="E833" s="271"/>
      <c r="F833" s="272">
        <f t="shared" si="249"/>
        <v>0</v>
      </c>
      <c r="G833" s="275">
        <f t="shared" si="250"/>
        <v>0</v>
      </c>
    </row>
    <row r="834" spans="1:7" s="276" customFormat="1" ht="24" customHeight="1" x14ac:dyDescent="0.2">
      <c r="A834" s="267" t="str">
        <f t="shared" si="246"/>
        <v/>
      </c>
      <c r="B834" s="268" t="str">
        <f t="shared" si="247"/>
        <v/>
      </c>
      <c r="C834" s="269"/>
      <c r="D834" s="270" t="str">
        <f t="shared" si="248"/>
        <v/>
      </c>
      <c r="E834" s="271"/>
      <c r="F834" s="272">
        <f t="shared" si="249"/>
        <v>0</v>
      </c>
      <c r="G834" s="275">
        <f t="shared" si="250"/>
        <v>0</v>
      </c>
    </row>
    <row r="835" spans="1:7" s="276" customFormat="1" ht="24" customHeight="1" x14ac:dyDescent="0.2">
      <c r="A835" s="267" t="str">
        <f t="shared" si="246"/>
        <v/>
      </c>
      <c r="B835" s="268" t="str">
        <f t="shared" si="247"/>
        <v/>
      </c>
      <c r="C835" s="269"/>
      <c r="D835" s="270" t="str">
        <f t="shared" si="248"/>
        <v/>
      </c>
      <c r="E835" s="271"/>
      <c r="F835" s="272">
        <f t="shared" si="249"/>
        <v>0</v>
      </c>
      <c r="G835" s="275">
        <f t="shared" si="250"/>
        <v>0</v>
      </c>
    </row>
    <row r="836" spans="1:7" s="276" customFormat="1" ht="24" customHeight="1" x14ac:dyDescent="0.2">
      <c r="A836" s="267" t="str">
        <f t="shared" si="246"/>
        <v/>
      </c>
      <c r="B836" s="268" t="str">
        <f t="shared" si="247"/>
        <v/>
      </c>
      <c r="C836" s="269"/>
      <c r="D836" s="270" t="str">
        <f t="shared" si="248"/>
        <v/>
      </c>
      <c r="E836" s="271"/>
      <c r="F836" s="272">
        <f t="shared" si="249"/>
        <v>0</v>
      </c>
      <c r="G836" s="275">
        <f t="shared" si="250"/>
        <v>0</v>
      </c>
    </row>
    <row r="837" spans="1:7" ht="24" customHeight="1" x14ac:dyDescent="0.2">
      <c r="A837" s="125"/>
      <c r="B837" s="99"/>
      <c r="C837" s="99"/>
      <c r="D837" s="110"/>
      <c r="E837" s="111"/>
      <c r="F837" s="188" t="s">
        <v>34</v>
      </c>
      <c r="G837" s="126">
        <f>SUBTOTAL(9,G829:G836)</f>
        <v>0</v>
      </c>
    </row>
    <row r="838" spans="1:7" ht="24" customHeight="1" x14ac:dyDescent="0.2">
      <c r="A838" s="125"/>
      <c r="B838" s="99"/>
      <c r="C838" s="127" t="s">
        <v>723</v>
      </c>
      <c r="D838" s="110"/>
      <c r="E838" s="111"/>
      <c r="F838" s="112"/>
      <c r="G838" s="128"/>
    </row>
    <row r="839" spans="1:7" s="276" customFormat="1" ht="24" customHeight="1" x14ac:dyDescent="0.2">
      <c r="A839" s="267" t="str">
        <f t="shared" ref="A839:A847" si="251">IFERROR(VLOOKUP(C839,Tabla_Insumos,4,FALSE),"")</f>
        <v/>
      </c>
      <c r="B839" s="268" t="str">
        <f t="shared" ref="B839:B847" si="252">IFERROR(VLOOKUP(C839,Tabla_Insumos,5,FALSE),"")</f>
        <v/>
      </c>
      <c r="C839" s="269"/>
      <c r="D839" s="270" t="str">
        <f t="shared" ref="D839:D847" si="253">IFERROR(VLOOKUP(C839,Tabla_Insumos,2,FALSE),"")</f>
        <v/>
      </c>
      <c r="E839" s="271"/>
      <c r="F839" s="272">
        <f t="shared" ref="F839:F847" si="254">IFERROR(VLOOKUP(C839,Tabla_Insumos,3,FALSE),0)</f>
        <v>0</v>
      </c>
      <c r="G839" s="275">
        <f t="shared" ref="G839:G847" si="255">ROUND(E839*F839,2)</f>
        <v>0</v>
      </c>
    </row>
    <row r="840" spans="1:7" s="276" customFormat="1" ht="24" customHeight="1" x14ac:dyDescent="0.2">
      <c r="A840" s="267" t="str">
        <f t="shared" si="251"/>
        <v/>
      </c>
      <c r="B840" s="268" t="str">
        <f t="shared" si="252"/>
        <v/>
      </c>
      <c r="C840" s="269"/>
      <c r="D840" s="270" t="str">
        <f t="shared" si="253"/>
        <v/>
      </c>
      <c r="E840" s="271"/>
      <c r="F840" s="272">
        <f t="shared" si="254"/>
        <v>0</v>
      </c>
      <c r="G840" s="275">
        <f t="shared" si="255"/>
        <v>0</v>
      </c>
    </row>
    <row r="841" spans="1:7" s="276" customFormat="1" ht="24" customHeight="1" x14ac:dyDescent="0.2">
      <c r="A841" s="267" t="str">
        <f t="shared" si="251"/>
        <v/>
      </c>
      <c r="B841" s="268" t="str">
        <f t="shared" si="252"/>
        <v/>
      </c>
      <c r="C841" s="269"/>
      <c r="D841" s="270" t="str">
        <f t="shared" si="253"/>
        <v/>
      </c>
      <c r="E841" s="271"/>
      <c r="F841" s="272">
        <f t="shared" si="254"/>
        <v>0</v>
      </c>
      <c r="G841" s="275">
        <f t="shared" si="255"/>
        <v>0</v>
      </c>
    </row>
    <row r="842" spans="1:7" s="276" customFormat="1" ht="24" customHeight="1" x14ac:dyDescent="0.2">
      <c r="A842" s="267" t="str">
        <f t="shared" si="251"/>
        <v/>
      </c>
      <c r="B842" s="268" t="str">
        <f t="shared" si="252"/>
        <v/>
      </c>
      <c r="C842" s="269"/>
      <c r="D842" s="270" t="str">
        <f t="shared" si="253"/>
        <v/>
      </c>
      <c r="E842" s="271"/>
      <c r="F842" s="272">
        <f t="shared" si="254"/>
        <v>0</v>
      </c>
      <c r="G842" s="275">
        <f t="shared" si="255"/>
        <v>0</v>
      </c>
    </row>
    <row r="843" spans="1:7" s="276" customFormat="1" ht="24" customHeight="1" x14ac:dyDescent="0.2">
      <c r="A843" s="267" t="str">
        <f t="shared" si="251"/>
        <v/>
      </c>
      <c r="B843" s="268" t="str">
        <f t="shared" si="252"/>
        <v/>
      </c>
      <c r="C843" s="269"/>
      <c r="D843" s="270" t="str">
        <f t="shared" si="253"/>
        <v/>
      </c>
      <c r="E843" s="271"/>
      <c r="F843" s="272">
        <f t="shared" si="254"/>
        <v>0</v>
      </c>
      <c r="G843" s="275">
        <f t="shared" si="255"/>
        <v>0</v>
      </c>
    </row>
    <row r="844" spans="1:7" s="276" customFormat="1" ht="24" customHeight="1" x14ac:dyDescent="0.2">
      <c r="A844" s="267" t="str">
        <f t="shared" si="251"/>
        <v/>
      </c>
      <c r="B844" s="268" t="str">
        <f t="shared" si="252"/>
        <v/>
      </c>
      <c r="C844" s="269"/>
      <c r="D844" s="270" t="str">
        <f t="shared" si="253"/>
        <v/>
      </c>
      <c r="E844" s="271"/>
      <c r="F844" s="272">
        <f t="shared" si="254"/>
        <v>0</v>
      </c>
      <c r="G844" s="275">
        <f t="shared" si="255"/>
        <v>0</v>
      </c>
    </row>
    <row r="845" spans="1:7" s="276" customFormat="1" ht="24" customHeight="1" x14ac:dyDescent="0.2">
      <c r="A845" s="267" t="str">
        <f t="shared" si="251"/>
        <v/>
      </c>
      <c r="B845" s="268" t="str">
        <f t="shared" si="252"/>
        <v/>
      </c>
      <c r="C845" s="269"/>
      <c r="D845" s="270" t="str">
        <f t="shared" si="253"/>
        <v/>
      </c>
      <c r="E845" s="271"/>
      <c r="F845" s="272">
        <f t="shared" si="254"/>
        <v>0</v>
      </c>
      <c r="G845" s="275">
        <f t="shared" si="255"/>
        <v>0</v>
      </c>
    </row>
    <row r="846" spans="1:7" s="276" customFormat="1" ht="24" customHeight="1" x14ac:dyDescent="0.2">
      <c r="A846" s="267" t="str">
        <f t="shared" si="251"/>
        <v/>
      </c>
      <c r="B846" s="268" t="str">
        <f t="shared" si="252"/>
        <v/>
      </c>
      <c r="C846" s="269"/>
      <c r="D846" s="270" t="str">
        <f t="shared" si="253"/>
        <v/>
      </c>
      <c r="E846" s="271"/>
      <c r="F846" s="272">
        <f t="shared" si="254"/>
        <v>0</v>
      </c>
      <c r="G846" s="275">
        <f t="shared" si="255"/>
        <v>0</v>
      </c>
    </row>
    <row r="847" spans="1:7" s="276" customFormat="1" ht="24" customHeight="1" x14ac:dyDescent="0.2">
      <c r="A847" s="267" t="str">
        <f t="shared" si="251"/>
        <v/>
      </c>
      <c r="B847" s="268" t="str">
        <f t="shared" si="252"/>
        <v/>
      </c>
      <c r="C847" s="269"/>
      <c r="D847" s="270" t="str">
        <f t="shared" si="253"/>
        <v/>
      </c>
      <c r="E847" s="271"/>
      <c r="F847" s="272">
        <f t="shared" si="254"/>
        <v>0</v>
      </c>
      <c r="G847" s="275">
        <f t="shared" si="255"/>
        <v>0</v>
      </c>
    </row>
    <row r="848" spans="1:7" ht="24" customHeight="1" x14ac:dyDescent="0.2">
      <c r="A848" s="129"/>
      <c r="B848" s="110"/>
      <c r="C848" s="99"/>
      <c r="D848" s="110"/>
      <c r="E848" s="111"/>
      <c r="F848" s="188" t="s">
        <v>35</v>
      </c>
      <c r="G848" s="126">
        <f>SUBTOTAL(9,G839:G847)</f>
        <v>0</v>
      </c>
    </row>
    <row r="849" spans="1:141" ht="24" customHeight="1" thickBot="1" x14ac:dyDescent="0.25">
      <c r="A849" s="130"/>
      <c r="B849" s="131"/>
      <c r="C849" s="132"/>
      <c r="D849" s="131"/>
      <c r="E849" s="133"/>
      <c r="F849" s="134"/>
      <c r="G849" s="135"/>
    </row>
    <row r="850" spans="1:141" ht="24" customHeight="1" thickBot="1" x14ac:dyDescent="0.25">
      <c r="A850" s="136" t="str">
        <f>B808</f>
        <v>4.2.3</v>
      </c>
      <c r="B850" s="137" t="str">
        <f>C808</f>
        <v>Tabiques de placas cementicias</v>
      </c>
      <c r="C850" s="138"/>
      <c r="D850" s="138" t="s">
        <v>36</v>
      </c>
      <c r="E850" s="139"/>
      <c r="F850" s="140" t="s">
        <v>37</v>
      </c>
      <c r="G850" s="141">
        <f>SUBTOTAL(9,G813:G849)</f>
        <v>0</v>
      </c>
    </row>
    <row r="851" spans="1:141" ht="24" customHeight="1" thickTop="1" thickBot="1" x14ac:dyDescent="0.25"/>
    <row r="852" spans="1:141" ht="24" customHeight="1" thickTop="1" x14ac:dyDescent="0.2">
      <c r="A852" s="173" t="s">
        <v>39</v>
      </c>
      <c r="B852" s="174"/>
      <c r="C852" s="174"/>
      <c r="D852" s="174"/>
      <c r="E852" s="174"/>
      <c r="F852" s="174"/>
      <c r="G852" s="175"/>
      <c r="H852" s="100">
        <f>COUNTIF($A$2:A858,"ANALISIS DE PRECIOS")</f>
        <v>18</v>
      </c>
    </row>
    <row r="853" spans="1:141" ht="24" customHeight="1" x14ac:dyDescent="0.2">
      <c r="A853" s="101" t="s">
        <v>719</v>
      </c>
      <c r="B853" s="102" t="str">
        <f>Comitente</f>
        <v>DIRECCIÓN DE INFRAESTRUCTURA ESCOLAR</v>
      </c>
      <c r="C853" s="96"/>
      <c r="D853" s="103"/>
      <c r="E853" s="103"/>
      <c r="F853" s="104"/>
      <c r="G853" s="105"/>
    </row>
    <row r="854" spans="1:141" ht="24" customHeight="1" x14ac:dyDescent="0.2">
      <c r="A854" s="101" t="s">
        <v>720</v>
      </c>
      <c r="B854" s="102">
        <f>Contratista</f>
        <v>0</v>
      </c>
      <c r="C854" s="97"/>
      <c r="D854" s="97"/>
      <c r="E854" s="97"/>
      <c r="F854" s="106"/>
      <c r="G854" s="107"/>
    </row>
    <row r="855" spans="1:141" ht="24" customHeight="1" x14ac:dyDescent="0.2">
      <c r="A855" s="101" t="s">
        <v>26</v>
      </c>
      <c r="B855" s="102" t="str">
        <f>Obra</f>
        <v>ESCUELA BATALLA DE TUCUMAN</v>
      </c>
      <c r="C855" s="97"/>
      <c r="D855" s="97"/>
      <c r="E855" s="97"/>
      <c r="F855" s="106" t="s">
        <v>40</v>
      </c>
      <c r="G855" s="108">
        <f>Fecha_Base</f>
        <v>0</v>
      </c>
    </row>
    <row r="856" spans="1:141" ht="24" customHeight="1" x14ac:dyDescent="0.2">
      <c r="A856" s="109" t="s">
        <v>718</v>
      </c>
      <c r="B856" s="98" t="str">
        <f>Ubicación</f>
        <v>Calle Mendoza y Calle Nº17 - Pocito</v>
      </c>
      <c r="C856" s="98"/>
      <c r="D856" s="110"/>
      <c r="E856" s="111"/>
      <c r="F856" s="112"/>
      <c r="G856" s="113"/>
    </row>
    <row r="857" spans="1:141" ht="24" customHeight="1" x14ac:dyDescent="0.2">
      <c r="A857" s="109" t="s">
        <v>41</v>
      </c>
      <c r="B857" s="114" t="str">
        <f>IFERROR(VALUE(LEFT(B858,FIND("-",B858)-1)),"")</f>
        <v/>
      </c>
      <c r="C857" s="99" t="str">
        <f>IFERROR(VLOOKUP(B857,Tabla_CyP,2,FALSE),"")</f>
        <v/>
      </c>
      <c r="E857" s="111"/>
      <c r="F857" s="112"/>
      <c r="G857" s="113"/>
    </row>
    <row r="858" spans="1:141" ht="24" customHeight="1" x14ac:dyDescent="0.2">
      <c r="A858" s="109" t="s">
        <v>27</v>
      </c>
      <c r="B858" s="115" t="str">
        <f>IFERROR(VLOOKUP(COUNTIF($A$2:A858,"ANALISIS DE PRECIOS"),Tabla_NumeroItem,4,FALSE),"")</f>
        <v>4.4.1</v>
      </c>
      <c r="C858" s="99" t="str">
        <f>IFERROR(VLOOKUP(B858,Tabla_CyP,2,FALSE),"")</f>
        <v>Capa Aisladora Horizontal y Vertical</v>
      </c>
      <c r="D858" s="110"/>
      <c r="E858" s="111"/>
      <c r="F858" s="106" t="s">
        <v>28</v>
      </c>
      <c r="G858" s="116" t="str">
        <f>IFERROR(VLOOKUP(B858,Tabla_CyP,4,FALSE),"")</f>
        <v>m2</v>
      </c>
    </row>
    <row r="859" spans="1:141" ht="24" customHeight="1" x14ac:dyDescent="0.2">
      <c r="A859" s="109"/>
      <c r="B859" s="98"/>
      <c r="C859" s="99"/>
      <c r="D859" s="110"/>
      <c r="E859" s="111"/>
      <c r="F859" s="112"/>
      <c r="G859" s="113"/>
    </row>
    <row r="860" spans="1:141" ht="24" customHeight="1" x14ac:dyDescent="0.2">
      <c r="A860" s="381" t="s">
        <v>584</v>
      </c>
      <c r="B860" s="382"/>
      <c r="C860" s="383" t="s">
        <v>0</v>
      </c>
      <c r="D860" s="383" t="s">
        <v>29</v>
      </c>
      <c r="E860" s="385" t="s">
        <v>30</v>
      </c>
      <c r="F860" s="387" t="s">
        <v>31</v>
      </c>
      <c r="G860" s="389" t="s">
        <v>32</v>
      </c>
    </row>
    <row r="861" spans="1:141" s="119" customFormat="1" ht="24" customHeight="1" x14ac:dyDescent="0.2">
      <c r="A861" s="117" t="s">
        <v>585</v>
      </c>
      <c r="B861" s="118" t="s">
        <v>586</v>
      </c>
      <c r="C861" s="384"/>
      <c r="D861" s="384"/>
      <c r="E861" s="386"/>
      <c r="F861" s="388"/>
      <c r="G861" s="390"/>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77"/>
      <c r="AE861" s="277"/>
      <c r="AF861" s="277"/>
      <c r="AG861" s="277"/>
      <c r="AH861" s="277"/>
      <c r="AI861" s="277"/>
      <c r="AJ861" s="277"/>
      <c r="AK861" s="277"/>
      <c r="AL861" s="277"/>
      <c r="AM861" s="277"/>
      <c r="AN861" s="277"/>
      <c r="AO861" s="277"/>
      <c r="AP861" s="277"/>
      <c r="AQ861" s="277"/>
      <c r="AR861" s="277"/>
      <c r="AS861" s="277"/>
      <c r="AT861" s="277"/>
      <c r="AU861" s="277"/>
      <c r="AV861" s="277"/>
      <c r="AW861" s="277"/>
      <c r="AX861" s="277"/>
      <c r="AY861" s="277"/>
      <c r="AZ861" s="277"/>
      <c r="BA861" s="277"/>
      <c r="BB861" s="277"/>
      <c r="BC861" s="277"/>
      <c r="BD861" s="277"/>
      <c r="BE861" s="277"/>
      <c r="BF861" s="277"/>
      <c r="BG861" s="277"/>
      <c r="BH861" s="277"/>
      <c r="BI861" s="277"/>
      <c r="BJ861" s="277"/>
      <c r="BK861" s="277"/>
      <c r="BL861" s="277"/>
      <c r="BM861" s="277"/>
      <c r="BN861" s="277"/>
      <c r="BO861" s="277"/>
      <c r="BP861" s="277"/>
      <c r="BQ861" s="277"/>
      <c r="BR861" s="277"/>
      <c r="BS861" s="277"/>
      <c r="BT861" s="277"/>
      <c r="BU861" s="277"/>
      <c r="BV861" s="277"/>
      <c r="BW861" s="277"/>
      <c r="BX861" s="277"/>
      <c r="BY861" s="277"/>
      <c r="BZ861" s="277"/>
      <c r="CA861" s="277"/>
      <c r="CB861" s="277"/>
      <c r="CC861" s="277"/>
      <c r="CD861" s="277"/>
      <c r="CE861" s="277"/>
      <c r="CF861" s="277"/>
      <c r="CG861" s="277"/>
      <c r="CH861" s="277"/>
      <c r="CI861" s="277"/>
      <c r="CJ861" s="277"/>
      <c r="CK861" s="277"/>
      <c r="CL861" s="277"/>
      <c r="CM861" s="277"/>
      <c r="CN861" s="277"/>
      <c r="CO861" s="277"/>
      <c r="CP861" s="277"/>
      <c r="CQ861" s="277"/>
      <c r="CR861" s="277"/>
      <c r="CS861" s="277"/>
      <c r="CT861" s="277"/>
      <c r="CU861" s="277"/>
      <c r="CV861" s="277"/>
      <c r="CW861" s="277"/>
      <c r="CX861" s="277"/>
      <c r="CY861" s="277"/>
      <c r="CZ861" s="277"/>
      <c r="DA861" s="277"/>
      <c r="DB861" s="277"/>
      <c r="DC861" s="277"/>
      <c r="DD861" s="277"/>
      <c r="DE861" s="277"/>
      <c r="DF861" s="277"/>
      <c r="DG861" s="277"/>
      <c r="DH861" s="277"/>
      <c r="DI861" s="277"/>
      <c r="DJ861" s="277"/>
      <c r="DK861" s="277"/>
      <c r="DL861" s="277"/>
      <c r="DM861" s="277"/>
      <c r="DN861" s="277"/>
      <c r="DO861" s="277"/>
      <c r="DP861" s="277"/>
      <c r="DQ861" s="277"/>
      <c r="DR861" s="277"/>
      <c r="DS861" s="277"/>
      <c r="DT861" s="277"/>
      <c r="DU861" s="277"/>
      <c r="DV861" s="277"/>
      <c r="DW861" s="277"/>
      <c r="DX861" s="277"/>
      <c r="DY861" s="277"/>
      <c r="DZ861" s="277"/>
      <c r="EA861" s="277"/>
      <c r="EB861" s="277"/>
      <c r="EC861" s="277"/>
      <c r="ED861" s="277"/>
      <c r="EE861" s="277"/>
      <c r="EF861" s="277"/>
      <c r="EG861" s="277"/>
      <c r="EH861" s="277"/>
      <c r="EI861" s="277"/>
      <c r="EJ861" s="277"/>
      <c r="EK861" s="277"/>
    </row>
    <row r="862" spans="1:141" ht="24" customHeight="1" x14ac:dyDescent="0.2">
      <c r="A862" s="187"/>
      <c r="B862" s="120"/>
      <c r="C862" s="185" t="s">
        <v>721</v>
      </c>
      <c r="D862" s="121"/>
      <c r="E862" s="122"/>
      <c r="F862" s="123"/>
      <c r="G862" s="124"/>
    </row>
    <row r="863" spans="1:141" s="276" customFormat="1" ht="24" customHeight="1" x14ac:dyDescent="0.2">
      <c r="A863" s="267" t="str">
        <f t="shared" ref="A863:A876" si="256">IFERROR(VLOOKUP(C863,Tabla_Insumos,4,FALSE),"")</f>
        <v/>
      </c>
      <c r="B863" s="268" t="str">
        <f>IFERROR(VLOOKUP(C863,Tabla_Insumos,5,FALSE),"")</f>
        <v/>
      </c>
      <c r="C863" s="269"/>
      <c r="D863" s="270" t="str">
        <f t="shared" ref="D863:D876" si="257">IFERROR(VLOOKUP(C863,Tabla_Insumos,2,FALSE),"")</f>
        <v/>
      </c>
      <c r="E863" s="271"/>
      <c r="F863" s="272">
        <f t="shared" ref="F863:F876" si="258">IFERROR(VLOOKUP(C863,Tabla_Insumos,3,FALSE),0)</f>
        <v>0</v>
      </c>
      <c r="G863" s="275">
        <f>ROUND(E863*F863,2)</f>
        <v>0</v>
      </c>
    </row>
    <row r="864" spans="1:141" s="276" customFormat="1" ht="24" customHeight="1" x14ac:dyDescent="0.2">
      <c r="A864" s="267" t="str">
        <f t="shared" si="256"/>
        <v/>
      </c>
      <c r="B864" s="268" t="str">
        <f t="shared" ref="B864:B876" si="259">IFERROR(VLOOKUP(C864,Tabla_Insumos,5,FALSE),"")</f>
        <v/>
      </c>
      <c r="C864" s="269"/>
      <c r="D864" s="270" t="str">
        <f t="shared" si="257"/>
        <v/>
      </c>
      <c r="E864" s="271"/>
      <c r="F864" s="272">
        <f t="shared" si="258"/>
        <v>0</v>
      </c>
      <c r="G864" s="275">
        <f t="shared" ref="G864:G876" si="260">ROUND(E864*F864,2)</f>
        <v>0</v>
      </c>
    </row>
    <row r="865" spans="1:7" s="276" customFormat="1" ht="24" customHeight="1" x14ac:dyDescent="0.2">
      <c r="A865" s="267" t="str">
        <f t="shared" si="256"/>
        <v/>
      </c>
      <c r="B865" s="268" t="str">
        <f t="shared" si="259"/>
        <v/>
      </c>
      <c r="C865" s="269"/>
      <c r="D865" s="270" t="str">
        <f t="shared" si="257"/>
        <v/>
      </c>
      <c r="E865" s="271"/>
      <c r="F865" s="272">
        <f t="shared" si="258"/>
        <v>0</v>
      </c>
      <c r="G865" s="275">
        <f t="shared" si="260"/>
        <v>0</v>
      </c>
    </row>
    <row r="866" spans="1:7" s="276" customFormat="1" ht="24" customHeight="1" x14ac:dyDescent="0.2">
      <c r="A866" s="267" t="str">
        <f t="shared" si="256"/>
        <v/>
      </c>
      <c r="B866" s="268" t="str">
        <f t="shared" si="259"/>
        <v/>
      </c>
      <c r="C866" s="269"/>
      <c r="D866" s="270" t="str">
        <f t="shared" si="257"/>
        <v/>
      </c>
      <c r="E866" s="271"/>
      <c r="F866" s="272">
        <f t="shared" si="258"/>
        <v>0</v>
      </c>
      <c r="G866" s="275">
        <f t="shared" si="260"/>
        <v>0</v>
      </c>
    </row>
    <row r="867" spans="1:7" s="276" customFormat="1" ht="24" customHeight="1" x14ac:dyDescent="0.2">
      <c r="A867" s="267" t="str">
        <f t="shared" si="256"/>
        <v/>
      </c>
      <c r="B867" s="268" t="str">
        <f t="shared" si="259"/>
        <v/>
      </c>
      <c r="C867" s="269"/>
      <c r="D867" s="270" t="str">
        <f t="shared" si="257"/>
        <v/>
      </c>
      <c r="E867" s="271"/>
      <c r="F867" s="272">
        <f t="shared" si="258"/>
        <v>0</v>
      </c>
      <c r="G867" s="275">
        <f t="shared" si="260"/>
        <v>0</v>
      </c>
    </row>
    <row r="868" spans="1:7" s="276" customFormat="1" ht="24" customHeight="1" x14ac:dyDescent="0.2">
      <c r="A868" s="267" t="str">
        <f t="shared" si="256"/>
        <v/>
      </c>
      <c r="B868" s="268" t="str">
        <f t="shared" si="259"/>
        <v/>
      </c>
      <c r="C868" s="269"/>
      <c r="D868" s="270" t="str">
        <f t="shared" si="257"/>
        <v/>
      </c>
      <c r="E868" s="271"/>
      <c r="F868" s="272">
        <f t="shared" si="258"/>
        <v>0</v>
      </c>
      <c r="G868" s="275">
        <f t="shared" si="260"/>
        <v>0</v>
      </c>
    </row>
    <row r="869" spans="1:7" s="276" customFormat="1" ht="24" customHeight="1" x14ac:dyDescent="0.2">
      <c r="A869" s="267" t="str">
        <f t="shared" si="256"/>
        <v/>
      </c>
      <c r="B869" s="268" t="str">
        <f t="shared" si="259"/>
        <v/>
      </c>
      <c r="C869" s="269"/>
      <c r="D869" s="270" t="str">
        <f t="shared" si="257"/>
        <v/>
      </c>
      <c r="E869" s="271"/>
      <c r="F869" s="272">
        <f t="shared" si="258"/>
        <v>0</v>
      </c>
      <c r="G869" s="275">
        <f t="shared" si="260"/>
        <v>0</v>
      </c>
    </row>
    <row r="870" spans="1:7" s="276" customFormat="1" ht="24" customHeight="1" x14ac:dyDescent="0.2">
      <c r="A870" s="267" t="str">
        <f t="shared" si="256"/>
        <v/>
      </c>
      <c r="B870" s="268" t="str">
        <f t="shared" si="259"/>
        <v/>
      </c>
      <c r="C870" s="269"/>
      <c r="D870" s="270" t="str">
        <f t="shared" si="257"/>
        <v/>
      </c>
      <c r="E870" s="271"/>
      <c r="F870" s="272">
        <f t="shared" si="258"/>
        <v>0</v>
      </c>
      <c r="G870" s="275">
        <f t="shared" si="260"/>
        <v>0</v>
      </c>
    </row>
    <row r="871" spans="1:7" s="276" customFormat="1" ht="24" customHeight="1" x14ac:dyDescent="0.2">
      <c r="A871" s="267" t="str">
        <f t="shared" si="256"/>
        <v/>
      </c>
      <c r="B871" s="268" t="str">
        <f t="shared" si="259"/>
        <v/>
      </c>
      <c r="C871" s="269"/>
      <c r="D871" s="270" t="str">
        <f t="shared" si="257"/>
        <v/>
      </c>
      <c r="E871" s="271"/>
      <c r="F871" s="272">
        <f t="shared" si="258"/>
        <v>0</v>
      </c>
      <c r="G871" s="275">
        <f t="shared" si="260"/>
        <v>0</v>
      </c>
    </row>
    <row r="872" spans="1:7" s="276" customFormat="1" ht="24" customHeight="1" x14ac:dyDescent="0.2">
      <c r="A872" s="267" t="str">
        <f t="shared" si="256"/>
        <v/>
      </c>
      <c r="B872" s="268" t="str">
        <f t="shared" si="259"/>
        <v/>
      </c>
      <c r="C872" s="269"/>
      <c r="D872" s="270" t="str">
        <f t="shared" si="257"/>
        <v/>
      </c>
      <c r="E872" s="271"/>
      <c r="F872" s="272">
        <f t="shared" si="258"/>
        <v>0</v>
      </c>
      <c r="G872" s="275">
        <f t="shared" si="260"/>
        <v>0</v>
      </c>
    </row>
    <row r="873" spans="1:7" s="276" customFormat="1" ht="24" customHeight="1" x14ac:dyDescent="0.2">
      <c r="A873" s="267" t="str">
        <f t="shared" si="256"/>
        <v/>
      </c>
      <c r="B873" s="268" t="str">
        <f t="shared" si="259"/>
        <v/>
      </c>
      <c r="C873" s="269"/>
      <c r="D873" s="270" t="str">
        <f t="shared" si="257"/>
        <v/>
      </c>
      <c r="E873" s="271"/>
      <c r="F873" s="272">
        <f t="shared" si="258"/>
        <v>0</v>
      </c>
      <c r="G873" s="275">
        <f t="shared" si="260"/>
        <v>0</v>
      </c>
    </row>
    <row r="874" spans="1:7" s="276" customFormat="1" ht="24" customHeight="1" x14ac:dyDescent="0.2">
      <c r="A874" s="267" t="str">
        <f t="shared" si="256"/>
        <v/>
      </c>
      <c r="B874" s="268" t="str">
        <f t="shared" si="259"/>
        <v/>
      </c>
      <c r="C874" s="269"/>
      <c r="D874" s="270" t="str">
        <f t="shared" si="257"/>
        <v/>
      </c>
      <c r="E874" s="271"/>
      <c r="F874" s="272">
        <f t="shared" si="258"/>
        <v>0</v>
      </c>
      <c r="G874" s="275">
        <f t="shared" si="260"/>
        <v>0</v>
      </c>
    </row>
    <row r="875" spans="1:7" s="276" customFormat="1" ht="24" customHeight="1" x14ac:dyDescent="0.2">
      <c r="A875" s="267" t="str">
        <f t="shared" si="256"/>
        <v/>
      </c>
      <c r="B875" s="268" t="str">
        <f t="shared" si="259"/>
        <v/>
      </c>
      <c r="C875" s="269"/>
      <c r="D875" s="270" t="str">
        <f t="shared" si="257"/>
        <v/>
      </c>
      <c r="E875" s="271"/>
      <c r="F875" s="272">
        <f t="shared" si="258"/>
        <v>0</v>
      </c>
      <c r="G875" s="275">
        <f t="shared" si="260"/>
        <v>0</v>
      </c>
    </row>
    <row r="876" spans="1:7" s="276" customFormat="1" ht="24" customHeight="1" x14ac:dyDescent="0.2">
      <c r="A876" s="267" t="str">
        <f t="shared" si="256"/>
        <v/>
      </c>
      <c r="B876" s="268" t="str">
        <f t="shared" si="259"/>
        <v/>
      </c>
      <c r="C876" s="269"/>
      <c r="D876" s="270" t="str">
        <f t="shared" si="257"/>
        <v/>
      </c>
      <c r="E876" s="271"/>
      <c r="F876" s="273">
        <f t="shared" si="258"/>
        <v>0</v>
      </c>
      <c r="G876" s="275">
        <f t="shared" si="260"/>
        <v>0</v>
      </c>
    </row>
    <row r="877" spans="1:7" ht="24" customHeight="1" x14ac:dyDescent="0.2">
      <c r="A877" s="125"/>
      <c r="B877" s="99"/>
      <c r="C877" s="99"/>
      <c r="D877" s="110"/>
      <c r="E877" s="111"/>
      <c r="F877" s="188" t="s">
        <v>33</v>
      </c>
      <c r="G877" s="126">
        <f>SUBTOTAL(9,G863:G876)</f>
        <v>0</v>
      </c>
    </row>
    <row r="878" spans="1:7" ht="24" customHeight="1" x14ac:dyDescent="0.2">
      <c r="A878" s="125"/>
      <c r="B878" s="99"/>
      <c r="C878" s="127" t="s">
        <v>722</v>
      </c>
      <c r="D878" s="110"/>
      <c r="E878" s="111"/>
      <c r="F878" s="112"/>
      <c r="G878" s="128"/>
    </row>
    <row r="879" spans="1:7" s="276" customFormat="1" ht="24" customHeight="1" x14ac:dyDescent="0.2">
      <c r="A879" s="267" t="str">
        <f t="shared" ref="A879:A886" si="261">IFERROR(VLOOKUP(C879,Tabla_Insumos,4,FALSE),"")</f>
        <v/>
      </c>
      <c r="B879" s="268" t="str">
        <f t="shared" ref="B879:B886" si="262">IFERROR(VLOOKUP(C879,Tabla_Insumos,5,FALSE),"")</f>
        <v/>
      </c>
      <c r="C879" s="269"/>
      <c r="D879" s="270" t="str">
        <f t="shared" ref="D879:D886" si="263">IFERROR(VLOOKUP(C879,Tabla_Insumos,2,FALSE),"")</f>
        <v/>
      </c>
      <c r="E879" s="271"/>
      <c r="F879" s="274">
        <f t="shared" ref="F879:F886" si="264">IFERROR(VLOOKUP(C879,Tabla_Insumos,3,FALSE),0)</f>
        <v>0</v>
      </c>
      <c r="G879" s="275">
        <f>ROUND(E879*F879,2)</f>
        <v>0</v>
      </c>
    </row>
    <row r="880" spans="1:7" s="276" customFormat="1" ht="24" customHeight="1" x14ac:dyDescent="0.2">
      <c r="A880" s="267" t="str">
        <f t="shared" si="261"/>
        <v/>
      </c>
      <c r="B880" s="268" t="str">
        <f t="shared" si="262"/>
        <v/>
      </c>
      <c r="C880" s="269"/>
      <c r="D880" s="270" t="str">
        <f t="shared" si="263"/>
        <v/>
      </c>
      <c r="E880" s="271"/>
      <c r="F880" s="274">
        <f t="shared" si="264"/>
        <v>0</v>
      </c>
      <c r="G880" s="275">
        <f>ROUND(E880*F880,2)</f>
        <v>0</v>
      </c>
    </row>
    <row r="881" spans="1:7" s="276" customFormat="1" ht="24" customHeight="1" x14ac:dyDescent="0.2">
      <c r="A881" s="267" t="str">
        <f t="shared" si="261"/>
        <v/>
      </c>
      <c r="B881" s="268" t="str">
        <f t="shared" si="262"/>
        <v/>
      </c>
      <c r="C881" s="269"/>
      <c r="D881" s="270" t="str">
        <f t="shared" si="263"/>
        <v/>
      </c>
      <c r="E881" s="271"/>
      <c r="F881" s="274">
        <f t="shared" si="264"/>
        <v>0</v>
      </c>
      <c r="G881" s="275">
        <f t="shared" ref="G881:G886" si="265">ROUND(E881*F881,2)</f>
        <v>0</v>
      </c>
    </row>
    <row r="882" spans="1:7" s="276" customFormat="1" ht="24" customHeight="1" x14ac:dyDescent="0.2">
      <c r="A882" s="267" t="str">
        <f t="shared" si="261"/>
        <v/>
      </c>
      <c r="B882" s="268" t="str">
        <f t="shared" si="262"/>
        <v/>
      </c>
      <c r="C882" s="269"/>
      <c r="D882" s="270" t="str">
        <f t="shared" si="263"/>
        <v/>
      </c>
      <c r="E882" s="271"/>
      <c r="F882" s="274">
        <f t="shared" si="264"/>
        <v>0</v>
      </c>
      <c r="G882" s="275">
        <f t="shared" si="265"/>
        <v>0</v>
      </c>
    </row>
    <row r="883" spans="1:7" s="276" customFormat="1" ht="24" customHeight="1" x14ac:dyDescent="0.2">
      <c r="A883" s="267" t="str">
        <f t="shared" si="261"/>
        <v/>
      </c>
      <c r="B883" s="268" t="str">
        <f t="shared" si="262"/>
        <v/>
      </c>
      <c r="C883" s="269"/>
      <c r="D883" s="270" t="str">
        <f t="shared" si="263"/>
        <v/>
      </c>
      <c r="E883" s="271"/>
      <c r="F883" s="272">
        <f t="shared" si="264"/>
        <v>0</v>
      </c>
      <c r="G883" s="275">
        <f t="shared" si="265"/>
        <v>0</v>
      </c>
    </row>
    <row r="884" spans="1:7" s="276" customFormat="1" ht="24" customHeight="1" x14ac:dyDescent="0.2">
      <c r="A884" s="267" t="str">
        <f t="shared" si="261"/>
        <v/>
      </c>
      <c r="B884" s="268" t="str">
        <f t="shared" si="262"/>
        <v/>
      </c>
      <c r="C884" s="269"/>
      <c r="D884" s="270" t="str">
        <f t="shared" si="263"/>
        <v/>
      </c>
      <c r="E884" s="271"/>
      <c r="F884" s="272">
        <f t="shared" si="264"/>
        <v>0</v>
      </c>
      <c r="G884" s="275">
        <f t="shared" si="265"/>
        <v>0</v>
      </c>
    </row>
    <row r="885" spans="1:7" s="276" customFormat="1" ht="24" customHeight="1" x14ac:dyDescent="0.2">
      <c r="A885" s="267" t="str">
        <f t="shared" si="261"/>
        <v/>
      </c>
      <c r="B885" s="268" t="str">
        <f t="shared" si="262"/>
        <v/>
      </c>
      <c r="C885" s="269"/>
      <c r="D885" s="270" t="str">
        <f t="shared" si="263"/>
        <v/>
      </c>
      <c r="E885" s="271"/>
      <c r="F885" s="272">
        <f t="shared" si="264"/>
        <v>0</v>
      </c>
      <c r="G885" s="275">
        <f t="shared" si="265"/>
        <v>0</v>
      </c>
    </row>
    <row r="886" spans="1:7" s="276" customFormat="1" ht="24" customHeight="1" x14ac:dyDescent="0.2">
      <c r="A886" s="267" t="str">
        <f t="shared" si="261"/>
        <v/>
      </c>
      <c r="B886" s="268" t="str">
        <f t="shared" si="262"/>
        <v/>
      </c>
      <c r="C886" s="269"/>
      <c r="D886" s="270" t="str">
        <f t="shared" si="263"/>
        <v/>
      </c>
      <c r="E886" s="271"/>
      <c r="F886" s="272">
        <f t="shared" si="264"/>
        <v>0</v>
      </c>
      <c r="G886" s="275">
        <f t="shared" si="265"/>
        <v>0</v>
      </c>
    </row>
    <row r="887" spans="1:7" ht="24" customHeight="1" x14ac:dyDescent="0.2">
      <c r="A887" s="125"/>
      <c r="B887" s="99"/>
      <c r="C887" s="99"/>
      <c r="D887" s="110"/>
      <c r="E887" s="111"/>
      <c r="F887" s="188" t="s">
        <v>34</v>
      </c>
      <c r="G887" s="126">
        <f>SUBTOTAL(9,G879:G886)</f>
        <v>0</v>
      </c>
    </row>
    <row r="888" spans="1:7" ht="24" customHeight="1" x14ac:dyDescent="0.2">
      <c r="A888" s="125"/>
      <c r="B888" s="99"/>
      <c r="C888" s="127" t="s">
        <v>723</v>
      </c>
      <c r="D888" s="110"/>
      <c r="E888" s="111"/>
      <c r="F888" s="112"/>
      <c r="G888" s="128"/>
    </row>
    <row r="889" spans="1:7" s="276" customFormat="1" ht="24" customHeight="1" x14ac:dyDescent="0.2">
      <c r="A889" s="267" t="str">
        <f t="shared" ref="A889:A897" si="266">IFERROR(VLOOKUP(C889,Tabla_Insumos,4,FALSE),"")</f>
        <v/>
      </c>
      <c r="B889" s="268" t="str">
        <f t="shared" ref="B889:B897" si="267">IFERROR(VLOOKUP(C889,Tabla_Insumos,5,FALSE),"")</f>
        <v/>
      </c>
      <c r="C889" s="269"/>
      <c r="D889" s="270" t="str">
        <f t="shared" ref="D889:D897" si="268">IFERROR(VLOOKUP(C889,Tabla_Insumos,2,FALSE),"")</f>
        <v/>
      </c>
      <c r="E889" s="271"/>
      <c r="F889" s="272">
        <f t="shared" ref="F889:F897" si="269">IFERROR(VLOOKUP(C889,Tabla_Insumos,3,FALSE),0)</f>
        <v>0</v>
      </c>
      <c r="G889" s="275">
        <f t="shared" ref="G889:G897" si="270">ROUND(E889*F889,2)</f>
        <v>0</v>
      </c>
    </row>
    <row r="890" spans="1:7" s="276" customFormat="1" ht="24" customHeight="1" x14ac:dyDescent="0.2">
      <c r="A890" s="267" t="str">
        <f t="shared" si="266"/>
        <v/>
      </c>
      <c r="B890" s="268" t="str">
        <f t="shared" si="267"/>
        <v/>
      </c>
      <c r="C890" s="269"/>
      <c r="D890" s="270" t="str">
        <f t="shared" si="268"/>
        <v/>
      </c>
      <c r="E890" s="271"/>
      <c r="F890" s="272">
        <f t="shared" si="269"/>
        <v>0</v>
      </c>
      <c r="G890" s="275">
        <f t="shared" si="270"/>
        <v>0</v>
      </c>
    </row>
    <row r="891" spans="1:7" s="276" customFormat="1" ht="24" customHeight="1" x14ac:dyDescent="0.2">
      <c r="A891" s="267" t="str">
        <f t="shared" si="266"/>
        <v/>
      </c>
      <c r="B891" s="268" t="str">
        <f t="shared" si="267"/>
        <v/>
      </c>
      <c r="C891" s="269"/>
      <c r="D891" s="270" t="str">
        <f t="shared" si="268"/>
        <v/>
      </c>
      <c r="E891" s="271"/>
      <c r="F891" s="272">
        <f t="shared" si="269"/>
        <v>0</v>
      </c>
      <c r="G891" s="275">
        <f t="shared" si="270"/>
        <v>0</v>
      </c>
    </row>
    <row r="892" spans="1:7" s="276" customFormat="1" ht="24" customHeight="1" x14ac:dyDescent="0.2">
      <c r="A892" s="267" t="str">
        <f t="shared" si="266"/>
        <v/>
      </c>
      <c r="B892" s="268" t="str">
        <f t="shared" si="267"/>
        <v/>
      </c>
      <c r="C892" s="269"/>
      <c r="D892" s="270" t="str">
        <f t="shared" si="268"/>
        <v/>
      </c>
      <c r="E892" s="271"/>
      <c r="F892" s="272">
        <f t="shared" si="269"/>
        <v>0</v>
      </c>
      <c r="G892" s="275">
        <f t="shared" si="270"/>
        <v>0</v>
      </c>
    </row>
    <row r="893" spans="1:7" s="276" customFormat="1" ht="24" customHeight="1" x14ac:dyDescent="0.2">
      <c r="A893" s="267" t="str">
        <f t="shared" si="266"/>
        <v/>
      </c>
      <c r="B893" s="268" t="str">
        <f t="shared" si="267"/>
        <v/>
      </c>
      <c r="C893" s="269"/>
      <c r="D893" s="270" t="str">
        <f t="shared" si="268"/>
        <v/>
      </c>
      <c r="E893" s="271"/>
      <c r="F893" s="272">
        <f t="shared" si="269"/>
        <v>0</v>
      </c>
      <c r="G893" s="275">
        <f t="shared" si="270"/>
        <v>0</v>
      </c>
    </row>
    <row r="894" spans="1:7" s="276" customFormat="1" ht="24" customHeight="1" x14ac:dyDescent="0.2">
      <c r="A894" s="267" t="str">
        <f t="shared" si="266"/>
        <v/>
      </c>
      <c r="B894" s="268" t="str">
        <f t="shared" si="267"/>
        <v/>
      </c>
      <c r="C894" s="269"/>
      <c r="D894" s="270" t="str">
        <f t="shared" si="268"/>
        <v/>
      </c>
      <c r="E894" s="271"/>
      <c r="F894" s="272">
        <f t="shared" si="269"/>
        <v>0</v>
      </c>
      <c r="G894" s="275">
        <f t="shared" si="270"/>
        <v>0</v>
      </c>
    </row>
    <row r="895" spans="1:7" s="276" customFormat="1" ht="24" customHeight="1" x14ac:dyDescent="0.2">
      <c r="A895" s="267" t="str">
        <f t="shared" si="266"/>
        <v/>
      </c>
      <c r="B895" s="268" t="str">
        <f t="shared" si="267"/>
        <v/>
      </c>
      <c r="C895" s="269"/>
      <c r="D895" s="270" t="str">
        <f t="shared" si="268"/>
        <v/>
      </c>
      <c r="E895" s="271"/>
      <c r="F895" s="272">
        <f t="shared" si="269"/>
        <v>0</v>
      </c>
      <c r="G895" s="275">
        <f t="shared" si="270"/>
        <v>0</v>
      </c>
    </row>
    <row r="896" spans="1:7" s="276" customFormat="1" ht="24" customHeight="1" x14ac:dyDescent="0.2">
      <c r="A896" s="267" t="str">
        <f t="shared" si="266"/>
        <v/>
      </c>
      <c r="B896" s="268" t="str">
        <f t="shared" si="267"/>
        <v/>
      </c>
      <c r="C896" s="269"/>
      <c r="D896" s="270" t="str">
        <f t="shared" si="268"/>
        <v/>
      </c>
      <c r="E896" s="271"/>
      <c r="F896" s="272">
        <f t="shared" si="269"/>
        <v>0</v>
      </c>
      <c r="G896" s="275">
        <f t="shared" si="270"/>
        <v>0</v>
      </c>
    </row>
    <row r="897" spans="1:141" s="276" customFormat="1" ht="24" customHeight="1" x14ac:dyDescent="0.2">
      <c r="A897" s="267" t="str">
        <f t="shared" si="266"/>
        <v/>
      </c>
      <c r="B897" s="268" t="str">
        <f t="shared" si="267"/>
        <v/>
      </c>
      <c r="C897" s="269"/>
      <c r="D897" s="270" t="str">
        <f t="shared" si="268"/>
        <v/>
      </c>
      <c r="E897" s="271"/>
      <c r="F897" s="272">
        <f t="shared" si="269"/>
        <v>0</v>
      </c>
      <c r="G897" s="275">
        <f t="shared" si="270"/>
        <v>0</v>
      </c>
    </row>
    <row r="898" spans="1:141" ht="24" customHeight="1" x14ac:dyDescent="0.2">
      <c r="A898" s="129"/>
      <c r="B898" s="110"/>
      <c r="C898" s="99"/>
      <c r="D898" s="110"/>
      <c r="E898" s="111"/>
      <c r="F898" s="188" t="s">
        <v>35</v>
      </c>
      <c r="G898" s="126">
        <f>SUBTOTAL(9,G889:G897)</f>
        <v>0</v>
      </c>
    </row>
    <row r="899" spans="1:141" ht="24" customHeight="1" thickBot="1" x14ac:dyDescent="0.25">
      <c r="A899" s="130"/>
      <c r="B899" s="131"/>
      <c r="C899" s="132"/>
      <c r="D899" s="131"/>
      <c r="E899" s="133"/>
      <c r="F899" s="134"/>
      <c r="G899" s="135"/>
    </row>
    <row r="900" spans="1:141" ht="24" customHeight="1" thickBot="1" x14ac:dyDescent="0.25">
      <c r="A900" s="136" t="str">
        <f>B858</f>
        <v>4.4.1</v>
      </c>
      <c r="B900" s="137" t="str">
        <f>C858</f>
        <v>Capa Aisladora Horizontal y Vertical</v>
      </c>
      <c r="C900" s="138"/>
      <c r="D900" s="138" t="s">
        <v>36</v>
      </c>
      <c r="E900" s="139"/>
      <c r="F900" s="140" t="s">
        <v>37</v>
      </c>
      <c r="G900" s="141">
        <f>SUBTOTAL(9,G863:G899)</f>
        <v>0</v>
      </c>
    </row>
    <row r="901" spans="1:141" ht="24" customHeight="1" thickTop="1" thickBot="1" x14ac:dyDescent="0.25"/>
    <row r="902" spans="1:141" ht="24" customHeight="1" thickTop="1" x14ac:dyDescent="0.2">
      <c r="A902" s="173" t="s">
        <v>39</v>
      </c>
      <c r="B902" s="174"/>
      <c r="C902" s="174"/>
      <c r="D902" s="174"/>
      <c r="E902" s="174"/>
      <c r="F902" s="174"/>
      <c r="G902" s="175"/>
      <c r="H902" s="100">
        <f>COUNTIF($A$2:A908,"ANALISIS DE PRECIOS")</f>
        <v>19</v>
      </c>
    </row>
    <row r="903" spans="1:141" ht="24" customHeight="1" x14ac:dyDescent="0.2">
      <c r="A903" s="101" t="s">
        <v>719</v>
      </c>
      <c r="B903" s="102" t="str">
        <f>Comitente</f>
        <v>DIRECCIÓN DE INFRAESTRUCTURA ESCOLAR</v>
      </c>
      <c r="C903" s="96"/>
      <c r="D903" s="103"/>
      <c r="E903" s="103"/>
      <c r="F903" s="104"/>
      <c r="G903" s="105"/>
    </row>
    <row r="904" spans="1:141" ht="24" customHeight="1" x14ac:dyDescent="0.2">
      <c r="A904" s="101" t="s">
        <v>720</v>
      </c>
      <c r="B904" s="102">
        <f>Contratista</f>
        <v>0</v>
      </c>
      <c r="C904" s="97"/>
      <c r="D904" s="97"/>
      <c r="E904" s="97"/>
      <c r="F904" s="106"/>
      <c r="G904" s="107"/>
    </row>
    <row r="905" spans="1:141" ht="24" customHeight="1" x14ac:dyDescent="0.2">
      <c r="A905" s="101" t="s">
        <v>26</v>
      </c>
      <c r="B905" s="102" t="str">
        <f>Obra</f>
        <v>ESCUELA BATALLA DE TUCUMAN</v>
      </c>
      <c r="C905" s="97"/>
      <c r="D905" s="97"/>
      <c r="E905" s="97"/>
      <c r="F905" s="106" t="s">
        <v>40</v>
      </c>
      <c r="G905" s="108">
        <f>Fecha_Base</f>
        <v>0</v>
      </c>
    </row>
    <row r="906" spans="1:141" ht="24" customHeight="1" x14ac:dyDescent="0.2">
      <c r="A906" s="109" t="s">
        <v>718</v>
      </c>
      <c r="B906" s="98" t="str">
        <f>Ubicación</f>
        <v>Calle Mendoza y Calle Nº17 - Pocito</v>
      </c>
      <c r="C906" s="98"/>
      <c r="D906" s="110"/>
      <c r="E906" s="111"/>
      <c r="F906" s="112"/>
      <c r="G906" s="113"/>
    </row>
    <row r="907" spans="1:141" ht="24" customHeight="1" x14ac:dyDescent="0.2">
      <c r="A907" s="109" t="s">
        <v>41</v>
      </c>
      <c r="B907" s="114" t="str">
        <f>IFERROR(VALUE(LEFT(B908,FIND("-",B908)-1)),"")</f>
        <v/>
      </c>
      <c r="C907" s="99" t="str">
        <f>IFERROR(VLOOKUP(B907,Tabla_CyP,2,FALSE),"")</f>
        <v/>
      </c>
      <c r="E907" s="111"/>
      <c r="F907" s="112"/>
      <c r="G907" s="113"/>
    </row>
    <row r="908" spans="1:141" ht="24" customHeight="1" x14ac:dyDescent="0.2">
      <c r="A908" s="109" t="s">
        <v>27</v>
      </c>
      <c r="B908" s="115" t="str">
        <f>IFERROR(VLOOKUP(COUNTIF($A$2:A908,"ANALISIS DE PRECIOS"),Tabla_NumeroItem,4,FALSE),"")</f>
        <v>4.5.1</v>
      </c>
      <c r="C908" s="99" t="str">
        <f>IFERROR(VLOOKUP(B908,Tabla_CyP,2,FALSE),"")</f>
        <v>Jaharro a la cal  interior y exterior</v>
      </c>
      <c r="D908" s="110"/>
      <c r="E908" s="111"/>
      <c r="F908" s="106" t="s">
        <v>28</v>
      </c>
      <c r="G908" s="116" t="str">
        <f>IFERROR(VLOOKUP(B908,Tabla_CyP,4,FALSE),"")</f>
        <v>m2</v>
      </c>
    </row>
    <row r="909" spans="1:141" ht="24" customHeight="1" x14ac:dyDescent="0.2">
      <c r="A909" s="109"/>
      <c r="B909" s="98"/>
      <c r="C909" s="99"/>
      <c r="D909" s="110"/>
      <c r="E909" s="111"/>
      <c r="F909" s="112"/>
      <c r="G909" s="113"/>
    </row>
    <row r="910" spans="1:141" ht="24" customHeight="1" x14ac:dyDescent="0.2">
      <c r="A910" s="381" t="s">
        <v>584</v>
      </c>
      <c r="B910" s="382"/>
      <c r="C910" s="383" t="s">
        <v>0</v>
      </c>
      <c r="D910" s="383" t="s">
        <v>29</v>
      </c>
      <c r="E910" s="385" t="s">
        <v>30</v>
      </c>
      <c r="F910" s="387" t="s">
        <v>31</v>
      </c>
      <c r="G910" s="389" t="s">
        <v>32</v>
      </c>
    </row>
    <row r="911" spans="1:141" s="119" customFormat="1" ht="24" customHeight="1" x14ac:dyDescent="0.2">
      <c r="A911" s="117" t="s">
        <v>585</v>
      </c>
      <c r="B911" s="118" t="s">
        <v>586</v>
      </c>
      <c r="C911" s="384"/>
      <c r="D911" s="384"/>
      <c r="E911" s="386"/>
      <c r="F911" s="388"/>
      <c r="G911" s="390"/>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77"/>
      <c r="AE911" s="277"/>
      <c r="AF911" s="277"/>
      <c r="AG911" s="277"/>
      <c r="AH911" s="277"/>
      <c r="AI911" s="277"/>
      <c r="AJ911" s="277"/>
      <c r="AK911" s="277"/>
      <c r="AL911" s="277"/>
      <c r="AM911" s="277"/>
      <c r="AN911" s="277"/>
      <c r="AO911" s="277"/>
      <c r="AP911" s="277"/>
      <c r="AQ911" s="277"/>
      <c r="AR911" s="277"/>
      <c r="AS911" s="277"/>
      <c r="AT911" s="277"/>
      <c r="AU911" s="277"/>
      <c r="AV911" s="277"/>
      <c r="AW911" s="277"/>
      <c r="AX911" s="277"/>
      <c r="AY911" s="277"/>
      <c r="AZ911" s="277"/>
      <c r="BA911" s="277"/>
      <c r="BB911" s="277"/>
      <c r="BC911" s="277"/>
      <c r="BD911" s="277"/>
      <c r="BE911" s="277"/>
      <c r="BF911" s="277"/>
      <c r="BG911" s="277"/>
      <c r="BH911" s="277"/>
      <c r="BI911" s="277"/>
      <c r="BJ911" s="277"/>
      <c r="BK911" s="277"/>
      <c r="BL911" s="277"/>
      <c r="BM911" s="277"/>
      <c r="BN911" s="277"/>
      <c r="BO911" s="277"/>
      <c r="BP911" s="277"/>
      <c r="BQ911" s="277"/>
      <c r="BR911" s="277"/>
      <c r="BS911" s="277"/>
      <c r="BT911" s="277"/>
      <c r="BU911" s="277"/>
      <c r="BV911" s="277"/>
      <c r="BW911" s="277"/>
      <c r="BX911" s="277"/>
      <c r="BY911" s="277"/>
      <c r="BZ911" s="277"/>
      <c r="CA911" s="277"/>
      <c r="CB911" s="277"/>
      <c r="CC911" s="277"/>
      <c r="CD911" s="277"/>
      <c r="CE911" s="277"/>
      <c r="CF911" s="277"/>
      <c r="CG911" s="277"/>
      <c r="CH911" s="277"/>
      <c r="CI911" s="277"/>
      <c r="CJ911" s="277"/>
      <c r="CK911" s="277"/>
      <c r="CL911" s="277"/>
      <c r="CM911" s="277"/>
      <c r="CN911" s="277"/>
      <c r="CO911" s="277"/>
      <c r="CP911" s="277"/>
      <c r="CQ911" s="277"/>
      <c r="CR911" s="277"/>
      <c r="CS911" s="277"/>
      <c r="CT911" s="277"/>
      <c r="CU911" s="277"/>
      <c r="CV911" s="277"/>
      <c r="CW911" s="277"/>
      <c r="CX911" s="277"/>
      <c r="CY911" s="277"/>
      <c r="CZ911" s="277"/>
      <c r="DA911" s="277"/>
      <c r="DB911" s="277"/>
      <c r="DC911" s="277"/>
      <c r="DD911" s="277"/>
      <c r="DE911" s="277"/>
      <c r="DF911" s="277"/>
      <c r="DG911" s="277"/>
      <c r="DH911" s="277"/>
      <c r="DI911" s="277"/>
      <c r="DJ911" s="277"/>
      <c r="DK911" s="277"/>
      <c r="DL911" s="277"/>
      <c r="DM911" s="277"/>
      <c r="DN911" s="277"/>
      <c r="DO911" s="277"/>
      <c r="DP911" s="277"/>
      <c r="DQ911" s="277"/>
      <c r="DR911" s="277"/>
      <c r="DS911" s="277"/>
      <c r="DT911" s="277"/>
      <c r="DU911" s="277"/>
      <c r="DV911" s="277"/>
      <c r="DW911" s="277"/>
      <c r="DX911" s="277"/>
      <c r="DY911" s="277"/>
      <c r="DZ911" s="277"/>
      <c r="EA911" s="277"/>
      <c r="EB911" s="277"/>
      <c r="EC911" s="277"/>
      <c r="ED911" s="277"/>
      <c r="EE911" s="277"/>
      <c r="EF911" s="277"/>
      <c r="EG911" s="277"/>
      <c r="EH911" s="277"/>
      <c r="EI911" s="277"/>
      <c r="EJ911" s="277"/>
      <c r="EK911" s="277"/>
    </row>
    <row r="912" spans="1:141" ht="24" customHeight="1" x14ac:dyDescent="0.2">
      <c r="A912" s="187"/>
      <c r="B912" s="120"/>
      <c r="C912" s="185" t="s">
        <v>721</v>
      </c>
      <c r="D912" s="121"/>
      <c r="E912" s="122"/>
      <c r="F912" s="123"/>
      <c r="G912" s="124"/>
    </row>
    <row r="913" spans="1:7" s="276" customFormat="1" ht="24" customHeight="1" x14ac:dyDescent="0.2">
      <c r="A913" s="267" t="str">
        <f t="shared" ref="A913:A926" si="271">IFERROR(VLOOKUP(C913,Tabla_Insumos,4,FALSE),"")</f>
        <v/>
      </c>
      <c r="B913" s="268" t="str">
        <f>IFERROR(VLOOKUP(C913,Tabla_Insumos,5,FALSE),"")</f>
        <v/>
      </c>
      <c r="C913" s="269"/>
      <c r="D913" s="270" t="str">
        <f t="shared" ref="D913:D926" si="272">IFERROR(VLOOKUP(C913,Tabla_Insumos,2,FALSE),"")</f>
        <v/>
      </c>
      <c r="E913" s="271"/>
      <c r="F913" s="272">
        <f t="shared" ref="F913:F926" si="273">IFERROR(VLOOKUP(C913,Tabla_Insumos,3,FALSE),0)</f>
        <v>0</v>
      </c>
      <c r="G913" s="275">
        <f>ROUND(E913*F913,2)</f>
        <v>0</v>
      </c>
    </row>
    <row r="914" spans="1:7" s="276" customFormat="1" ht="24" customHeight="1" x14ac:dyDescent="0.2">
      <c r="A914" s="267" t="str">
        <f t="shared" si="271"/>
        <v/>
      </c>
      <c r="B914" s="268" t="str">
        <f t="shared" ref="B914:B926" si="274">IFERROR(VLOOKUP(C914,Tabla_Insumos,5,FALSE),"")</f>
        <v/>
      </c>
      <c r="C914" s="269"/>
      <c r="D914" s="270" t="str">
        <f t="shared" si="272"/>
        <v/>
      </c>
      <c r="E914" s="271"/>
      <c r="F914" s="272">
        <f t="shared" si="273"/>
        <v>0</v>
      </c>
      <c r="G914" s="275">
        <f t="shared" ref="G914:G926" si="275">ROUND(E914*F914,2)</f>
        <v>0</v>
      </c>
    </row>
    <row r="915" spans="1:7" s="276" customFormat="1" ht="24" customHeight="1" x14ac:dyDescent="0.2">
      <c r="A915" s="267" t="str">
        <f t="shared" si="271"/>
        <v/>
      </c>
      <c r="B915" s="268" t="str">
        <f t="shared" si="274"/>
        <v/>
      </c>
      <c r="C915" s="269"/>
      <c r="D915" s="270" t="str">
        <f t="shared" si="272"/>
        <v/>
      </c>
      <c r="E915" s="271"/>
      <c r="F915" s="272">
        <f t="shared" si="273"/>
        <v>0</v>
      </c>
      <c r="G915" s="275">
        <f t="shared" si="275"/>
        <v>0</v>
      </c>
    </row>
    <row r="916" spans="1:7" s="276" customFormat="1" ht="24" customHeight="1" x14ac:dyDescent="0.2">
      <c r="A916" s="267" t="str">
        <f t="shared" si="271"/>
        <v/>
      </c>
      <c r="B916" s="268" t="str">
        <f t="shared" si="274"/>
        <v/>
      </c>
      <c r="C916" s="269"/>
      <c r="D916" s="270" t="str">
        <f t="shared" si="272"/>
        <v/>
      </c>
      <c r="E916" s="271"/>
      <c r="F916" s="272">
        <f t="shared" si="273"/>
        <v>0</v>
      </c>
      <c r="G916" s="275">
        <f t="shared" si="275"/>
        <v>0</v>
      </c>
    </row>
    <row r="917" spans="1:7" s="276" customFormat="1" ht="24" customHeight="1" x14ac:dyDescent="0.2">
      <c r="A917" s="267" t="str">
        <f t="shared" si="271"/>
        <v/>
      </c>
      <c r="B917" s="268" t="str">
        <f t="shared" si="274"/>
        <v/>
      </c>
      <c r="C917" s="269"/>
      <c r="D917" s="270" t="str">
        <f t="shared" si="272"/>
        <v/>
      </c>
      <c r="E917" s="271"/>
      <c r="F917" s="272">
        <f t="shared" si="273"/>
        <v>0</v>
      </c>
      <c r="G917" s="275">
        <f t="shared" si="275"/>
        <v>0</v>
      </c>
    </row>
    <row r="918" spans="1:7" s="276" customFormat="1" ht="24" customHeight="1" x14ac:dyDescent="0.2">
      <c r="A918" s="267" t="str">
        <f t="shared" si="271"/>
        <v/>
      </c>
      <c r="B918" s="268" t="str">
        <f t="shared" si="274"/>
        <v/>
      </c>
      <c r="C918" s="269"/>
      <c r="D918" s="270" t="str">
        <f t="shared" si="272"/>
        <v/>
      </c>
      <c r="E918" s="271"/>
      <c r="F918" s="272">
        <f t="shared" si="273"/>
        <v>0</v>
      </c>
      <c r="G918" s="275">
        <f t="shared" si="275"/>
        <v>0</v>
      </c>
    </row>
    <row r="919" spans="1:7" s="276" customFormat="1" ht="24" customHeight="1" x14ac:dyDescent="0.2">
      <c r="A919" s="267" t="str">
        <f t="shared" si="271"/>
        <v/>
      </c>
      <c r="B919" s="268" t="str">
        <f t="shared" si="274"/>
        <v/>
      </c>
      <c r="C919" s="269"/>
      <c r="D919" s="270" t="str">
        <f t="shared" si="272"/>
        <v/>
      </c>
      <c r="E919" s="271"/>
      <c r="F919" s="272">
        <f t="shared" si="273"/>
        <v>0</v>
      </c>
      <c r="G919" s="275">
        <f t="shared" si="275"/>
        <v>0</v>
      </c>
    </row>
    <row r="920" spans="1:7" s="276" customFormat="1" ht="24" customHeight="1" x14ac:dyDescent="0.2">
      <c r="A920" s="267" t="str">
        <f t="shared" si="271"/>
        <v/>
      </c>
      <c r="B920" s="268" t="str">
        <f t="shared" si="274"/>
        <v/>
      </c>
      <c r="C920" s="269"/>
      <c r="D920" s="270" t="str">
        <f t="shared" si="272"/>
        <v/>
      </c>
      <c r="E920" s="271"/>
      <c r="F920" s="272">
        <f t="shared" si="273"/>
        <v>0</v>
      </c>
      <c r="G920" s="275">
        <f t="shared" si="275"/>
        <v>0</v>
      </c>
    </row>
    <row r="921" spans="1:7" s="276" customFormat="1" ht="24" customHeight="1" x14ac:dyDescent="0.2">
      <c r="A921" s="267" t="str">
        <f t="shared" si="271"/>
        <v/>
      </c>
      <c r="B921" s="268" t="str">
        <f t="shared" si="274"/>
        <v/>
      </c>
      <c r="C921" s="269"/>
      <c r="D921" s="270" t="str">
        <f t="shared" si="272"/>
        <v/>
      </c>
      <c r="E921" s="271"/>
      <c r="F921" s="272">
        <f t="shared" si="273"/>
        <v>0</v>
      </c>
      <c r="G921" s="275">
        <f t="shared" si="275"/>
        <v>0</v>
      </c>
    </row>
    <row r="922" spans="1:7" s="276" customFormat="1" ht="24" customHeight="1" x14ac:dyDescent="0.2">
      <c r="A922" s="267" t="str">
        <f t="shared" si="271"/>
        <v/>
      </c>
      <c r="B922" s="268" t="str">
        <f t="shared" si="274"/>
        <v/>
      </c>
      <c r="C922" s="269"/>
      <c r="D922" s="270" t="str">
        <f t="shared" si="272"/>
        <v/>
      </c>
      <c r="E922" s="271"/>
      <c r="F922" s="272">
        <f t="shared" si="273"/>
        <v>0</v>
      </c>
      <c r="G922" s="275">
        <f t="shared" si="275"/>
        <v>0</v>
      </c>
    </row>
    <row r="923" spans="1:7" s="276" customFormat="1" ht="24" customHeight="1" x14ac:dyDescent="0.2">
      <c r="A923" s="267" t="str">
        <f t="shared" si="271"/>
        <v/>
      </c>
      <c r="B923" s="268" t="str">
        <f t="shared" si="274"/>
        <v/>
      </c>
      <c r="C923" s="269"/>
      <c r="D923" s="270" t="str">
        <f t="shared" si="272"/>
        <v/>
      </c>
      <c r="E923" s="271"/>
      <c r="F923" s="272">
        <f t="shared" si="273"/>
        <v>0</v>
      </c>
      <c r="G923" s="275">
        <f t="shared" si="275"/>
        <v>0</v>
      </c>
    </row>
    <row r="924" spans="1:7" s="276" customFormat="1" ht="24" customHeight="1" x14ac:dyDescent="0.2">
      <c r="A924" s="267" t="str">
        <f t="shared" si="271"/>
        <v/>
      </c>
      <c r="B924" s="268" t="str">
        <f t="shared" si="274"/>
        <v/>
      </c>
      <c r="C924" s="269"/>
      <c r="D924" s="270" t="str">
        <f t="shared" si="272"/>
        <v/>
      </c>
      <c r="E924" s="271"/>
      <c r="F924" s="272">
        <f t="shared" si="273"/>
        <v>0</v>
      </c>
      <c r="G924" s="275">
        <f t="shared" si="275"/>
        <v>0</v>
      </c>
    </row>
    <row r="925" spans="1:7" s="276" customFormat="1" ht="24" customHeight="1" x14ac:dyDescent="0.2">
      <c r="A925" s="267" t="str">
        <f t="shared" si="271"/>
        <v/>
      </c>
      <c r="B925" s="268" t="str">
        <f t="shared" si="274"/>
        <v/>
      </c>
      <c r="C925" s="269"/>
      <c r="D925" s="270" t="str">
        <f t="shared" si="272"/>
        <v/>
      </c>
      <c r="E925" s="271"/>
      <c r="F925" s="272">
        <f t="shared" si="273"/>
        <v>0</v>
      </c>
      <c r="G925" s="275">
        <f t="shared" si="275"/>
        <v>0</v>
      </c>
    </row>
    <row r="926" spans="1:7" s="276" customFormat="1" ht="24" customHeight="1" x14ac:dyDescent="0.2">
      <c r="A926" s="267" t="str">
        <f t="shared" si="271"/>
        <v/>
      </c>
      <c r="B926" s="268" t="str">
        <f t="shared" si="274"/>
        <v/>
      </c>
      <c r="C926" s="269"/>
      <c r="D926" s="270" t="str">
        <f t="shared" si="272"/>
        <v/>
      </c>
      <c r="E926" s="271"/>
      <c r="F926" s="273">
        <f t="shared" si="273"/>
        <v>0</v>
      </c>
      <c r="G926" s="275">
        <f t="shared" si="275"/>
        <v>0</v>
      </c>
    </row>
    <row r="927" spans="1:7" ht="24" customHeight="1" x14ac:dyDescent="0.2">
      <c r="A927" s="125"/>
      <c r="B927" s="99"/>
      <c r="C927" s="99"/>
      <c r="D927" s="110"/>
      <c r="E927" s="111"/>
      <c r="F927" s="188" t="s">
        <v>33</v>
      </c>
      <c r="G927" s="126">
        <f>SUBTOTAL(9,G913:G926)</f>
        <v>0</v>
      </c>
    </row>
    <row r="928" spans="1:7" ht="24" customHeight="1" x14ac:dyDescent="0.2">
      <c r="A928" s="125"/>
      <c r="B928" s="99"/>
      <c r="C928" s="127" t="s">
        <v>722</v>
      </c>
      <c r="D928" s="110"/>
      <c r="E928" s="111"/>
      <c r="F928" s="112"/>
      <c r="G928" s="128"/>
    </row>
    <row r="929" spans="1:7" s="276" customFormat="1" ht="24" customHeight="1" x14ac:dyDescent="0.2">
      <c r="A929" s="267" t="str">
        <f t="shared" ref="A929:A936" si="276">IFERROR(VLOOKUP(C929,Tabla_Insumos,4,FALSE),"")</f>
        <v/>
      </c>
      <c r="B929" s="268" t="str">
        <f t="shared" ref="B929:B936" si="277">IFERROR(VLOOKUP(C929,Tabla_Insumos,5,FALSE),"")</f>
        <v/>
      </c>
      <c r="C929" s="269"/>
      <c r="D929" s="270" t="str">
        <f t="shared" ref="D929:D936" si="278">IFERROR(VLOOKUP(C929,Tabla_Insumos,2,FALSE),"")</f>
        <v/>
      </c>
      <c r="E929" s="271"/>
      <c r="F929" s="274">
        <f t="shared" ref="F929:F936" si="279">IFERROR(VLOOKUP(C929,Tabla_Insumos,3,FALSE),0)</f>
        <v>0</v>
      </c>
      <c r="G929" s="275">
        <f>ROUND(E929*F929,2)</f>
        <v>0</v>
      </c>
    </row>
    <row r="930" spans="1:7" s="276" customFormat="1" ht="24" customHeight="1" x14ac:dyDescent="0.2">
      <c r="A930" s="267" t="str">
        <f t="shared" si="276"/>
        <v/>
      </c>
      <c r="B930" s="268" t="str">
        <f t="shared" si="277"/>
        <v/>
      </c>
      <c r="C930" s="269"/>
      <c r="D930" s="270" t="str">
        <f t="shared" si="278"/>
        <v/>
      </c>
      <c r="E930" s="271"/>
      <c r="F930" s="274">
        <f t="shared" si="279"/>
        <v>0</v>
      </c>
      <c r="G930" s="275">
        <f>ROUND(E930*F930,2)</f>
        <v>0</v>
      </c>
    </row>
    <row r="931" spans="1:7" s="276" customFormat="1" ht="24" customHeight="1" x14ac:dyDescent="0.2">
      <c r="A931" s="267" t="str">
        <f t="shared" si="276"/>
        <v/>
      </c>
      <c r="B931" s="268" t="str">
        <f t="shared" si="277"/>
        <v/>
      </c>
      <c r="C931" s="269"/>
      <c r="D931" s="270" t="str">
        <f t="shared" si="278"/>
        <v/>
      </c>
      <c r="E931" s="271"/>
      <c r="F931" s="274">
        <f t="shared" si="279"/>
        <v>0</v>
      </c>
      <c r="G931" s="275">
        <f t="shared" ref="G931:G936" si="280">ROUND(E931*F931,2)</f>
        <v>0</v>
      </c>
    </row>
    <row r="932" spans="1:7" s="276" customFormat="1" ht="24" customHeight="1" x14ac:dyDescent="0.2">
      <c r="A932" s="267" t="str">
        <f t="shared" si="276"/>
        <v/>
      </c>
      <c r="B932" s="268" t="str">
        <f t="shared" si="277"/>
        <v/>
      </c>
      <c r="C932" s="269"/>
      <c r="D932" s="270" t="str">
        <f t="shared" si="278"/>
        <v/>
      </c>
      <c r="E932" s="271"/>
      <c r="F932" s="274">
        <f t="shared" si="279"/>
        <v>0</v>
      </c>
      <c r="G932" s="275">
        <f t="shared" si="280"/>
        <v>0</v>
      </c>
    </row>
    <row r="933" spans="1:7" s="276" customFormat="1" ht="24" customHeight="1" x14ac:dyDescent="0.2">
      <c r="A933" s="267" t="str">
        <f t="shared" si="276"/>
        <v/>
      </c>
      <c r="B933" s="268" t="str">
        <f t="shared" si="277"/>
        <v/>
      </c>
      <c r="C933" s="269"/>
      <c r="D933" s="270" t="str">
        <f t="shared" si="278"/>
        <v/>
      </c>
      <c r="E933" s="271"/>
      <c r="F933" s="272">
        <f t="shared" si="279"/>
        <v>0</v>
      </c>
      <c r="G933" s="275">
        <f t="shared" si="280"/>
        <v>0</v>
      </c>
    </row>
    <row r="934" spans="1:7" s="276" customFormat="1" ht="24" customHeight="1" x14ac:dyDescent="0.2">
      <c r="A934" s="267" t="str">
        <f t="shared" si="276"/>
        <v/>
      </c>
      <c r="B934" s="268" t="str">
        <f t="shared" si="277"/>
        <v/>
      </c>
      <c r="C934" s="269"/>
      <c r="D934" s="270" t="str">
        <f t="shared" si="278"/>
        <v/>
      </c>
      <c r="E934" s="271"/>
      <c r="F934" s="272">
        <f t="shared" si="279"/>
        <v>0</v>
      </c>
      <c r="G934" s="275">
        <f t="shared" si="280"/>
        <v>0</v>
      </c>
    </row>
    <row r="935" spans="1:7" s="276" customFormat="1" ht="24" customHeight="1" x14ac:dyDescent="0.2">
      <c r="A935" s="267" t="str">
        <f t="shared" si="276"/>
        <v/>
      </c>
      <c r="B935" s="268" t="str">
        <f t="shared" si="277"/>
        <v/>
      </c>
      <c r="C935" s="269"/>
      <c r="D935" s="270" t="str">
        <f t="shared" si="278"/>
        <v/>
      </c>
      <c r="E935" s="271"/>
      <c r="F935" s="272">
        <f t="shared" si="279"/>
        <v>0</v>
      </c>
      <c r="G935" s="275">
        <f t="shared" si="280"/>
        <v>0</v>
      </c>
    </row>
    <row r="936" spans="1:7" s="276" customFormat="1" ht="24" customHeight="1" x14ac:dyDescent="0.2">
      <c r="A936" s="267" t="str">
        <f t="shared" si="276"/>
        <v/>
      </c>
      <c r="B936" s="268" t="str">
        <f t="shared" si="277"/>
        <v/>
      </c>
      <c r="C936" s="269"/>
      <c r="D936" s="270" t="str">
        <f t="shared" si="278"/>
        <v/>
      </c>
      <c r="E936" s="271"/>
      <c r="F936" s="272">
        <f t="shared" si="279"/>
        <v>0</v>
      </c>
      <c r="G936" s="275">
        <f t="shared" si="280"/>
        <v>0</v>
      </c>
    </row>
    <row r="937" spans="1:7" ht="24" customHeight="1" x14ac:dyDescent="0.2">
      <c r="A937" s="125"/>
      <c r="B937" s="99"/>
      <c r="C937" s="99"/>
      <c r="D937" s="110"/>
      <c r="E937" s="111"/>
      <c r="F937" s="188" t="s">
        <v>34</v>
      </c>
      <c r="G937" s="126">
        <f>SUBTOTAL(9,G929:G936)</f>
        <v>0</v>
      </c>
    </row>
    <row r="938" spans="1:7" ht="24" customHeight="1" x14ac:dyDescent="0.2">
      <c r="A938" s="125"/>
      <c r="B938" s="99"/>
      <c r="C938" s="127" t="s">
        <v>723</v>
      </c>
      <c r="D938" s="110"/>
      <c r="E938" s="111"/>
      <c r="F938" s="112"/>
      <c r="G938" s="128"/>
    </row>
    <row r="939" spans="1:7" s="276" customFormat="1" ht="24" customHeight="1" x14ac:dyDescent="0.2">
      <c r="A939" s="267" t="str">
        <f t="shared" ref="A939:A947" si="281">IFERROR(VLOOKUP(C939,Tabla_Insumos,4,FALSE),"")</f>
        <v/>
      </c>
      <c r="B939" s="268" t="str">
        <f t="shared" ref="B939:B947" si="282">IFERROR(VLOOKUP(C939,Tabla_Insumos,5,FALSE),"")</f>
        <v/>
      </c>
      <c r="C939" s="269"/>
      <c r="D939" s="270" t="str">
        <f t="shared" ref="D939:D947" si="283">IFERROR(VLOOKUP(C939,Tabla_Insumos,2,FALSE),"")</f>
        <v/>
      </c>
      <c r="E939" s="271"/>
      <c r="F939" s="272">
        <f t="shared" ref="F939:F947" si="284">IFERROR(VLOOKUP(C939,Tabla_Insumos,3,FALSE),0)</f>
        <v>0</v>
      </c>
      <c r="G939" s="275">
        <f t="shared" ref="G939:G947" si="285">ROUND(E939*F939,2)</f>
        <v>0</v>
      </c>
    </row>
    <row r="940" spans="1:7" s="276" customFormat="1" ht="24" customHeight="1" x14ac:dyDescent="0.2">
      <c r="A940" s="267" t="str">
        <f t="shared" si="281"/>
        <v/>
      </c>
      <c r="B940" s="268" t="str">
        <f t="shared" si="282"/>
        <v/>
      </c>
      <c r="C940" s="269"/>
      <c r="D940" s="270" t="str">
        <f t="shared" si="283"/>
        <v/>
      </c>
      <c r="E940" s="271"/>
      <c r="F940" s="272">
        <f t="shared" si="284"/>
        <v>0</v>
      </c>
      <c r="G940" s="275">
        <f t="shared" si="285"/>
        <v>0</v>
      </c>
    </row>
    <row r="941" spans="1:7" s="276" customFormat="1" ht="24" customHeight="1" x14ac:dyDescent="0.2">
      <c r="A941" s="267" t="str">
        <f t="shared" si="281"/>
        <v/>
      </c>
      <c r="B941" s="268" t="str">
        <f t="shared" si="282"/>
        <v/>
      </c>
      <c r="C941" s="269"/>
      <c r="D941" s="270" t="str">
        <f t="shared" si="283"/>
        <v/>
      </c>
      <c r="E941" s="271"/>
      <c r="F941" s="272">
        <f t="shared" si="284"/>
        <v>0</v>
      </c>
      <c r="G941" s="275">
        <f t="shared" si="285"/>
        <v>0</v>
      </c>
    </row>
    <row r="942" spans="1:7" s="276" customFormat="1" ht="24" customHeight="1" x14ac:dyDescent="0.2">
      <c r="A942" s="267" t="str">
        <f t="shared" si="281"/>
        <v/>
      </c>
      <c r="B942" s="268" t="str">
        <f t="shared" si="282"/>
        <v/>
      </c>
      <c r="C942" s="269"/>
      <c r="D942" s="270" t="str">
        <f t="shared" si="283"/>
        <v/>
      </c>
      <c r="E942" s="271"/>
      <c r="F942" s="272">
        <f t="shared" si="284"/>
        <v>0</v>
      </c>
      <c r="G942" s="275">
        <f t="shared" si="285"/>
        <v>0</v>
      </c>
    </row>
    <row r="943" spans="1:7" s="276" customFormat="1" ht="24" customHeight="1" x14ac:dyDescent="0.2">
      <c r="A943" s="267" t="str">
        <f t="shared" si="281"/>
        <v/>
      </c>
      <c r="B943" s="268" t="str">
        <f t="shared" si="282"/>
        <v/>
      </c>
      <c r="C943" s="269"/>
      <c r="D943" s="270" t="str">
        <f t="shared" si="283"/>
        <v/>
      </c>
      <c r="E943" s="271"/>
      <c r="F943" s="272">
        <f t="shared" si="284"/>
        <v>0</v>
      </c>
      <c r="G943" s="275">
        <f t="shared" si="285"/>
        <v>0</v>
      </c>
    </row>
    <row r="944" spans="1:7" s="276" customFormat="1" ht="24" customHeight="1" x14ac:dyDescent="0.2">
      <c r="A944" s="267" t="str">
        <f t="shared" si="281"/>
        <v/>
      </c>
      <c r="B944" s="268" t="str">
        <f t="shared" si="282"/>
        <v/>
      </c>
      <c r="C944" s="269"/>
      <c r="D944" s="270" t="str">
        <f t="shared" si="283"/>
        <v/>
      </c>
      <c r="E944" s="271"/>
      <c r="F944" s="272">
        <f t="shared" si="284"/>
        <v>0</v>
      </c>
      <c r="G944" s="275">
        <f t="shared" si="285"/>
        <v>0</v>
      </c>
    </row>
    <row r="945" spans="1:8" s="276" customFormat="1" ht="24" customHeight="1" x14ac:dyDescent="0.2">
      <c r="A945" s="267" t="str">
        <f t="shared" si="281"/>
        <v/>
      </c>
      <c r="B945" s="268" t="str">
        <f t="shared" si="282"/>
        <v/>
      </c>
      <c r="C945" s="269"/>
      <c r="D945" s="270" t="str">
        <f t="shared" si="283"/>
        <v/>
      </c>
      <c r="E945" s="271"/>
      <c r="F945" s="272">
        <f t="shared" si="284"/>
        <v>0</v>
      </c>
      <c r="G945" s="275">
        <f t="shared" si="285"/>
        <v>0</v>
      </c>
    </row>
    <row r="946" spans="1:8" s="276" customFormat="1" ht="24" customHeight="1" x14ac:dyDescent="0.2">
      <c r="A946" s="267" t="str">
        <f t="shared" si="281"/>
        <v/>
      </c>
      <c r="B946" s="268" t="str">
        <f t="shared" si="282"/>
        <v/>
      </c>
      <c r="C946" s="269"/>
      <c r="D946" s="270" t="str">
        <f t="shared" si="283"/>
        <v/>
      </c>
      <c r="E946" s="271"/>
      <c r="F946" s="272">
        <f t="shared" si="284"/>
        <v>0</v>
      </c>
      <c r="G946" s="275">
        <f t="shared" si="285"/>
        <v>0</v>
      </c>
    </row>
    <row r="947" spans="1:8" s="276" customFormat="1" ht="24" customHeight="1" x14ac:dyDescent="0.2">
      <c r="A947" s="267" t="str">
        <f t="shared" si="281"/>
        <v/>
      </c>
      <c r="B947" s="268" t="str">
        <f t="shared" si="282"/>
        <v/>
      </c>
      <c r="C947" s="269"/>
      <c r="D947" s="270" t="str">
        <f t="shared" si="283"/>
        <v/>
      </c>
      <c r="E947" s="271"/>
      <c r="F947" s="272">
        <f t="shared" si="284"/>
        <v>0</v>
      </c>
      <c r="G947" s="275">
        <f t="shared" si="285"/>
        <v>0</v>
      </c>
    </row>
    <row r="948" spans="1:8" ht="24" customHeight="1" x14ac:dyDescent="0.2">
      <c r="A948" s="129"/>
      <c r="B948" s="110"/>
      <c r="C948" s="99"/>
      <c r="D948" s="110"/>
      <c r="E948" s="111"/>
      <c r="F948" s="188" t="s">
        <v>35</v>
      </c>
      <c r="G948" s="126">
        <f>SUBTOTAL(9,G939:G947)</f>
        <v>0</v>
      </c>
    </row>
    <row r="949" spans="1:8" ht="24" customHeight="1" thickBot="1" x14ac:dyDescent="0.25">
      <c r="A949" s="130"/>
      <c r="B949" s="131"/>
      <c r="C949" s="132"/>
      <c r="D949" s="131"/>
      <c r="E949" s="133"/>
      <c r="F949" s="134"/>
      <c r="G949" s="135"/>
    </row>
    <row r="950" spans="1:8" ht="24" customHeight="1" thickBot="1" x14ac:dyDescent="0.25">
      <c r="A950" s="136" t="str">
        <f>B908</f>
        <v>4.5.1</v>
      </c>
      <c r="B950" s="137" t="str">
        <f>C908</f>
        <v>Jaharro a la cal  interior y exterior</v>
      </c>
      <c r="C950" s="138"/>
      <c r="D950" s="138" t="s">
        <v>36</v>
      </c>
      <c r="E950" s="139"/>
      <c r="F950" s="140" t="s">
        <v>37</v>
      </c>
      <c r="G950" s="141">
        <f>SUBTOTAL(9,G913:G949)</f>
        <v>0</v>
      </c>
    </row>
    <row r="951" spans="1:8" ht="24" customHeight="1" thickTop="1" thickBot="1" x14ac:dyDescent="0.25"/>
    <row r="952" spans="1:8" ht="24" customHeight="1" thickTop="1" x14ac:dyDescent="0.2">
      <c r="A952" s="173" t="s">
        <v>39</v>
      </c>
      <c r="B952" s="174"/>
      <c r="C952" s="174"/>
      <c r="D952" s="174"/>
      <c r="E952" s="174"/>
      <c r="F952" s="174"/>
      <c r="G952" s="175"/>
      <c r="H952" s="100">
        <f>COUNTIF($A$2:A958,"ANALISIS DE PRECIOS")</f>
        <v>20</v>
      </c>
    </row>
    <row r="953" spans="1:8" ht="24" customHeight="1" x14ac:dyDescent="0.2">
      <c r="A953" s="101" t="s">
        <v>719</v>
      </c>
      <c r="B953" s="102" t="str">
        <f>Comitente</f>
        <v>DIRECCIÓN DE INFRAESTRUCTURA ESCOLAR</v>
      </c>
      <c r="C953" s="96"/>
      <c r="D953" s="103"/>
      <c r="E953" s="103"/>
      <c r="F953" s="104"/>
      <c r="G953" s="105"/>
    </row>
    <row r="954" spans="1:8" ht="24" customHeight="1" x14ac:dyDescent="0.2">
      <c r="A954" s="101" t="s">
        <v>720</v>
      </c>
      <c r="B954" s="102">
        <f>Contratista</f>
        <v>0</v>
      </c>
      <c r="C954" s="97"/>
      <c r="D954" s="97"/>
      <c r="E954" s="97"/>
      <c r="F954" s="106"/>
      <c r="G954" s="107"/>
    </row>
    <row r="955" spans="1:8" ht="24" customHeight="1" x14ac:dyDescent="0.2">
      <c r="A955" s="101" t="s">
        <v>26</v>
      </c>
      <c r="B955" s="102" t="str">
        <f>Obra</f>
        <v>ESCUELA BATALLA DE TUCUMAN</v>
      </c>
      <c r="C955" s="97"/>
      <c r="D955" s="97"/>
      <c r="E955" s="97"/>
      <c r="F955" s="106" t="s">
        <v>40</v>
      </c>
      <c r="G955" s="108">
        <f>Fecha_Base</f>
        <v>0</v>
      </c>
    </row>
    <row r="956" spans="1:8" ht="24" customHeight="1" x14ac:dyDescent="0.2">
      <c r="A956" s="109" t="s">
        <v>718</v>
      </c>
      <c r="B956" s="98" t="str">
        <f>Ubicación</f>
        <v>Calle Mendoza y Calle Nº17 - Pocito</v>
      </c>
      <c r="C956" s="98"/>
      <c r="D956" s="110"/>
      <c r="E956" s="111"/>
      <c r="F956" s="112"/>
      <c r="G956" s="113"/>
    </row>
    <row r="957" spans="1:8" ht="24" customHeight="1" x14ac:dyDescent="0.2">
      <c r="A957" s="109" t="s">
        <v>41</v>
      </c>
      <c r="B957" s="114" t="str">
        <f>IFERROR(VALUE(LEFT(B958,FIND("-",B958)-1)),"")</f>
        <v/>
      </c>
      <c r="C957" s="99" t="str">
        <f>IFERROR(VLOOKUP(B957,Tabla_CyP,2,FALSE),"")</f>
        <v/>
      </c>
      <c r="E957" s="111"/>
      <c r="F957" s="112"/>
      <c r="G957" s="113"/>
    </row>
    <row r="958" spans="1:8" ht="24" customHeight="1" x14ac:dyDescent="0.2">
      <c r="A958" s="109" t="s">
        <v>27</v>
      </c>
      <c r="B958" s="115" t="str">
        <f>IFERROR(VLOOKUP(COUNTIF($A$2:A958,"ANALISIS DE PRECIOS"),Tabla_NumeroItem,4,FALSE),"")</f>
        <v>4.5.3</v>
      </c>
      <c r="C958" s="99" t="str">
        <f>IFERROR(VLOOKUP(B958,Tabla_CyP,2,FALSE),"")</f>
        <v>Jaharro bajo revestimiento</v>
      </c>
      <c r="D958" s="110"/>
      <c r="E958" s="111"/>
      <c r="F958" s="106" t="s">
        <v>28</v>
      </c>
      <c r="G958" s="116" t="str">
        <f>IFERROR(VLOOKUP(B958,Tabla_CyP,4,FALSE),"")</f>
        <v>m2</v>
      </c>
    </row>
    <row r="959" spans="1:8" ht="24" customHeight="1" x14ac:dyDescent="0.2">
      <c r="A959" s="109"/>
      <c r="B959" s="98"/>
      <c r="C959" s="99"/>
      <c r="D959" s="110"/>
      <c r="E959" s="111"/>
      <c r="F959" s="112"/>
      <c r="G959" s="113"/>
    </row>
    <row r="960" spans="1:8" ht="24" customHeight="1" x14ac:dyDescent="0.2">
      <c r="A960" s="381" t="s">
        <v>584</v>
      </c>
      <c r="B960" s="382"/>
      <c r="C960" s="383" t="s">
        <v>0</v>
      </c>
      <c r="D960" s="383" t="s">
        <v>29</v>
      </c>
      <c r="E960" s="385" t="s">
        <v>30</v>
      </c>
      <c r="F960" s="387" t="s">
        <v>31</v>
      </c>
      <c r="G960" s="389" t="s">
        <v>32</v>
      </c>
    </row>
    <row r="961" spans="1:141" s="119" customFormat="1" ht="24" customHeight="1" x14ac:dyDescent="0.2">
      <c r="A961" s="117" t="s">
        <v>585</v>
      </c>
      <c r="B961" s="118" t="s">
        <v>586</v>
      </c>
      <c r="C961" s="384"/>
      <c r="D961" s="384"/>
      <c r="E961" s="386"/>
      <c r="F961" s="388"/>
      <c r="G961" s="390"/>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77"/>
      <c r="AE961" s="277"/>
      <c r="AF961" s="277"/>
      <c r="AG961" s="277"/>
      <c r="AH961" s="277"/>
      <c r="AI961" s="277"/>
      <c r="AJ961" s="277"/>
      <c r="AK961" s="277"/>
      <c r="AL961" s="277"/>
      <c r="AM961" s="277"/>
      <c r="AN961" s="277"/>
      <c r="AO961" s="277"/>
      <c r="AP961" s="277"/>
      <c r="AQ961" s="277"/>
      <c r="AR961" s="277"/>
      <c r="AS961" s="277"/>
      <c r="AT961" s="277"/>
      <c r="AU961" s="277"/>
      <c r="AV961" s="277"/>
      <c r="AW961" s="277"/>
      <c r="AX961" s="277"/>
      <c r="AY961" s="277"/>
      <c r="AZ961" s="277"/>
      <c r="BA961" s="277"/>
      <c r="BB961" s="277"/>
      <c r="BC961" s="277"/>
      <c r="BD961" s="277"/>
      <c r="BE961" s="277"/>
      <c r="BF961" s="277"/>
      <c r="BG961" s="277"/>
      <c r="BH961" s="277"/>
      <c r="BI961" s="277"/>
      <c r="BJ961" s="277"/>
      <c r="BK961" s="277"/>
      <c r="BL961" s="277"/>
      <c r="BM961" s="277"/>
      <c r="BN961" s="277"/>
      <c r="BO961" s="277"/>
      <c r="BP961" s="277"/>
      <c r="BQ961" s="277"/>
      <c r="BR961" s="277"/>
      <c r="BS961" s="277"/>
      <c r="BT961" s="277"/>
      <c r="BU961" s="277"/>
      <c r="BV961" s="277"/>
      <c r="BW961" s="277"/>
      <c r="BX961" s="277"/>
      <c r="BY961" s="277"/>
      <c r="BZ961" s="277"/>
      <c r="CA961" s="277"/>
      <c r="CB961" s="277"/>
      <c r="CC961" s="277"/>
      <c r="CD961" s="277"/>
      <c r="CE961" s="277"/>
      <c r="CF961" s="277"/>
      <c r="CG961" s="277"/>
      <c r="CH961" s="277"/>
      <c r="CI961" s="277"/>
      <c r="CJ961" s="277"/>
      <c r="CK961" s="277"/>
      <c r="CL961" s="277"/>
      <c r="CM961" s="277"/>
      <c r="CN961" s="277"/>
      <c r="CO961" s="277"/>
      <c r="CP961" s="277"/>
      <c r="CQ961" s="277"/>
      <c r="CR961" s="277"/>
      <c r="CS961" s="277"/>
      <c r="CT961" s="277"/>
      <c r="CU961" s="277"/>
      <c r="CV961" s="277"/>
      <c r="CW961" s="277"/>
      <c r="CX961" s="277"/>
      <c r="CY961" s="277"/>
      <c r="CZ961" s="277"/>
      <c r="DA961" s="277"/>
      <c r="DB961" s="277"/>
      <c r="DC961" s="277"/>
      <c r="DD961" s="277"/>
      <c r="DE961" s="277"/>
      <c r="DF961" s="277"/>
      <c r="DG961" s="277"/>
      <c r="DH961" s="277"/>
      <c r="DI961" s="277"/>
      <c r="DJ961" s="277"/>
      <c r="DK961" s="277"/>
      <c r="DL961" s="277"/>
      <c r="DM961" s="277"/>
      <c r="DN961" s="277"/>
      <c r="DO961" s="277"/>
      <c r="DP961" s="277"/>
      <c r="DQ961" s="277"/>
      <c r="DR961" s="277"/>
      <c r="DS961" s="277"/>
      <c r="DT961" s="277"/>
      <c r="DU961" s="277"/>
      <c r="DV961" s="277"/>
      <c r="DW961" s="277"/>
      <c r="DX961" s="277"/>
      <c r="DY961" s="277"/>
      <c r="DZ961" s="277"/>
      <c r="EA961" s="277"/>
      <c r="EB961" s="277"/>
      <c r="EC961" s="277"/>
      <c r="ED961" s="277"/>
      <c r="EE961" s="277"/>
      <c r="EF961" s="277"/>
      <c r="EG961" s="277"/>
      <c r="EH961" s="277"/>
      <c r="EI961" s="277"/>
      <c r="EJ961" s="277"/>
      <c r="EK961" s="277"/>
    </row>
    <row r="962" spans="1:141" ht="24" customHeight="1" x14ac:dyDescent="0.2">
      <c r="A962" s="187"/>
      <c r="B962" s="120"/>
      <c r="C962" s="185" t="s">
        <v>721</v>
      </c>
      <c r="D962" s="121"/>
      <c r="E962" s="122"/>
      <c r="F962" s="123"/>
      <c r="G962" s="124"/>
    </row>
    <row r="963" spans="1:141" s="276" customFormat="1" ht="24" customHeight="1" x14ac:dyDescent="0.2">
      <c r="A963" s="267" t="str">
        <f t="shared" ref="A963:A976" si="286">IFERROR(VLOOKUP(C963,Tabla_Insumos,4,FALSE),"")</f>
        <v/>
      </c>
      <c r="B963" s="268" t="str">
        <f>IFERROR(VLOOKUP(C963,Tabla_Insumos,5,FALSE),"")</f>
        <v/>
      </c>
      <c r="C963" s="269"/>
      <c r="D963" s="270" t="str">
        <f t="shared" ref="D963:D976" si="287">IFERROR(VLOOKUP(C963,Tabla_Insumos,2,FALSE),"")</f>
        <v/>
      </c>
      <c r="E963" s="271"/>
      <c r="F963" s="272">
        <f t="shared" ref="F963:F976" si="288">IFERROR(VLOOKUP(C963,Tabla_Insumos,3,FALSE),0)</f>
        <v>0</v>
      </c>
      <c r="G963" s="275">
        <f>ROUND(E963*F963,2)</f>
        <v>0</v>
      </c>
    </row>
    <row r="964" spans="1:141" s="276" customFormat="1" ht="24" customHeight="1" x14ac:dyDescent="0.2">
      <c r="A964" s="267" t="str">
        <f t="shared" si="286"/>
        <v/>
      </c>
      <c r="B964" s="268" t="str">
        <f t="shared" ref="B964:B976" si="289">IFERROR(VLOOKUP(C964,Tabla_Insumos,5,FALSE),"")</f>
        <v/>
      </c>
      <c r="C964" s="269"/>
      <c r="D964" s="270" t="str">
        <f t="shared" si="287"/>
        <v/>
      </c>
      <c r="E964" s="271"/>
      <c r="F964" s="272">
        <f t="shared" si="288"/>
        <v>0</v>
      </c>
      <c r="G964" s="275">
        <f t="shared" ref="G964:G976" si="290">ROUND(E964*F964,2)</f>
        <v>0</v>
      </c>
    </row>
    <row r="965" spans="1:141" s="276" customFormat="1" ht="24" customHeight="1" x14ac:dyDescent="0.2">
      <c r="A965" s="267" t="str">
        <f t="shared" si="286"/>
        <v/>
      </c>
      <c r="B965" s="268" t="str">
        <f t="shared" si="289"/>
        <v/>
      </c>
      <c r="C965" s="269"/>
      <c r="D965" s="270" t="str">
        <f t="shared" si="287"/>
        <v/>
      </c>
      <c r="E965" s="271"/>
      <c r="F965" s="272">
        <f t="shared" si="288"/>
        <v>0</v>
      </c>
      <c r="G965" s="275">
        <f t="shared" si="290"/>
        <v>0</v>
      </c>
    </row>
    <row r="966" spans="1:141" s="276" customFormat="1" ht="24" customHeight="1" x14ac:dyDescent="0.2">
      <c r="A966" s="267" t="str">
        <f t="shared" si="286"/>
        <v/>
      </c>
      <c r="B966" s="268" t="str">
        <f t="shared" si="289"/>
        <v/>
      </c>
      <c r="C966" s="269"/>
      <c r="D966" s="270" t="str">
        <f t="shared" si="287"/>
        <v/>
      </c>
      <c r="E966" s="271"/>
      <c r="F966" s="272">
        <f t="shared" si="288"/>
        <v>0</v>
      </c>
      <c r="G966" s="275">
        <f t="shared" si="290"/>
        <v>0</v>
      </c>
    </row>
    <row r="967" spans="1:141" s="276" customFormat="1" ht="24" customHeight="1" x14ac:dyDescent="0.2">
      <c r="A967" s="267" t="str">
        <f t="shared" si="286"/>
        <v/>
      </c>
      <c r="B967" s="268" t="str">
        <f t="shared" si="289"/>
        <v/>
      </c>
      <c r="C967" s="269"/>
      <c r="D967" s="270" t="str">
        <f t="shared" si="287"/>
        <v/>
      </c>
      <c r="E967" s="271"/>
      <c r="F967" s="272">
        <f t="shared" si="288"/>
        <v>0</v>
      </c>
      <c r="G967" s="275">
        <f t="shared" si="290"/>
        <v>0</v>
      </c>
    </row>
    <row r="968" spans="1:141" s="276" customFormat="1" ht="24" customHeight="1" x14ac:dyDescent="0.2">
      <c r="A968" s="267" t="str">
        <f t="shared" si="286"/>
        <v/>
      </c>
      <c r="B968" s="268" t="str">
        <f t="shared" si="289"/>
        <v/>
      </c>
      <c r="C968" s="269"/>
      <c r="D968" s="270" t="str">
        <f t="shared" si="287"/>
        <v/>
      </c>
      <c r="E968" s="271"/>
      <c r="F968" s="272">
        <f t="shared" si="288"/>
        <v>0</v>
      </c>
      <c r="G968" s="275">
        <f t="shared" si="290"/>
        <v>0</v>
      </c>
    </row>
    <row r="969" spans="1:141" s="276" customFormat="1" ht="24" customHeight="1" x14ac:dyDescent="0.2">
      <c r="A969" s="267" t="str">
        <f t="shared" si="286"/>
        <v/>
      </c>
      <c r="B969" s="268" t="str">
        <f t="shared" si="289"/>
        <v/>
      </c>
      <c r="C969" s="269"/>
      <c r="D969" s="270" t="str">
        <f t="shared" si="287"/>
        <v/>
      </c>
      <c r="E969" s="271"/>
      <c r="F969" s="272">
        <f t="shared" si="288"/>
        <v>0</v>
      </c>
      <c r="G969" s="275">
        <f t="shared" si="290"/>
        <v>0</v>
      </c>
    </row>
    <row r="970" spans="1:141" s="276" customFormat="1" ht="24" customHeight="1" x14ac:dyDescent="0.2">
      <c r="A970" s="267" t="str">
        <f t="shared" si="286"/>
        <v/>
      </c>
      <c r="B970" s="268" t="str">
        <f t="shared" si="289"/>
        <v/>
      </c>
      <c r="C970" s="269"/>
      <c r="D970" s="270" t="str">
        <f t="shared" si="287"/>
        <v/>
      </c>
      <c r="E970" s="271"/>
      <c r="F970" s="272">
        <f t="shared" si="288"/>
        <v>0</v>
      </c>
      <c r="G970" s="275">
        <f t="shared" si="290"/>
        <v>0</v>
      </c>
    </row>
    <row r="971" spans="1:141" s="276" customFormat="1" ht="24" customHeight="1" x14ac:dyDescent="0.2">
      <c r="A971" s="267" t="str">
        <f t="shared" si="286"/>
        <v/>
      </c>
      <c r="B971" s="268" t="str">
        <f t="shared" si="289"/>
        <v/>
      </c>
      <c r="C971" s="269"/>
      <c r="D971" s="270" t="str">
        <f t="shared" si="287"/>
        <v/>
      </c>
      <c r="E971" s="271"/>
      <c r="F971" s="272">
        <f t="shared" si="288"/>
        <v>0</v>
      </c>
      <c r="G971" s="275">
        <f t="shared" si="290"/>
        <v>0</v>
      </c>
    </row>
    <row r="972" spans="1:141" s="276" customFormat="1" ht="24" customHeight="1" x14ac:dyDescent="0.2">
      <c r="A972" s="267" t="str">
        <f t="shared" si="286"/>
        <v/>
      </c>
      <c r="B972" s="268" t="str">
        <f t="shared" si="289"/>
        <v/>
      </c>
      <c r="C972" s="269"/>
      <c r="D972" s="270" t="str">
        <f t="shared" si="287"/>
        <v/>
      </c>
      <c r="E972" s="271"/>
      <c r="F972" s="272">
        <f t="shared" si="288"/>
        <v>0</v>
      </c>
      <c r="G972" s="275">
        <f t="shared" si="290"/>
        <v>0</v>
      </c>
    </row>
    <row r="973" spans="1:141" s="276" customFormat="1" ht="24" customHeight="1" x14ac:dyDescent="0.2">
      <c r="A973" s="267" t="str">
        <f t="shared" si="286"/>
        <v/>
      </c>
      <c r="B973" s="268" t="str">
        <f t="shared" si="289"/>
        <v/>
      </c>
      <c r="C973" s="269"/>
      <c r="D973" s="270" t="str">
        <f t="shared" si="287"/>
        <v/>
      </c>
      <c r="E973" s="271"/>
      <c r="F973" s="272">
        <f t="shared" si="288"/>
        <v>0</v>
      </c>
      <c r="G973" s="275">
        <f t="shared" si="290"/>
        <v>0</v>
      </c>
    </row>
    <row r="974" spans="1:141" s="276" customFormat="1" ht="24" customHeight="1" x14ac:dyDescent="0.2">
      <c r="A974" s="267" t="str">
        <f t="shared" si="286"/>
        <v/>
      </c>
      <c r="B974" s="268" t="str">
        <f t="shared" si="289"/>
        <v/>
      </c>
      <c r="C974" s="269"/>
      <c r="D974" s="270" t="str">
        <f t="shared" si="287"/>
        <v/>
      </c>
      <c r="E974" s="271"/>
      <c r="F974" s="272">
        <f t="shared" si="288"/>
        <v>0</v>
      </c>
      <c r="G974" s="275">
        <f t="shared" si="290"/>
        <v>0</v>
      </c>
    </row>
    <row r="975" spans="1:141" s="276" customFormat="1" ht="24" customHeight="1" x14ac:dyDescent="0.2">
      <c r="A975" s="267" t="str">
        <f t="shared" si="286"/>
        <v/>
      </c>
      <c r="B975" s="268" t="str">
        <f t="shared" si="289"/>
        <v/>
      </c>
      <c r="C975" s="269"/>
      <c r="D975" s="270" t="str">
        <f t="shared" si="287"/>
        <v/>
      </c>
      <c r="E975" s="271"/>
      <c r="F975" s="272">
        <f t="shared" si="288"/>
        <v>0</v>
      </c>
      <c r="G975" s="275">
        <f t="shared" si="290"/>
        <v>0</v>
      </c>
    </row>
    <row r="976" spans="1:141" s="276" customFormat="1" ht="24" customHeight="1" x14ac:dyDescent="0.2">
      <c r="A976" s="267" t="str">
        <f t="shared" si="286"/>
        <v/>
      </c>
      <c r="B976" s="268" t="str">
        <f t="shared" si="289"/>
        <v/>
      </c>
      <c r="C976" s="269"/>
      <c r="D976" s="270" t="str">
        <f t="shared" si="287"/>
        <v/>
      </c>
      <c r="E976" s="271"/>
      <c r="F976" s="273">
        <f t="shared" si="288"/>
        <v>0</v>
      </c>
      <c r="G976" s="275">
        <f t="shared" si="290"/>
        <v>0</v>
      </c>
    </row>
    <row r="977" spans="1:7" ht="24" customHeight="1" x14ac:dyDescent="0.2">
      <c r="A977" s="125"/>
      <c r="B977" s="99"/>
      <c r="C977" s="99"/>
      <c r="D977" s="110"/>
      <c r="E977" s="111"/>
      <c r="F977" s="188" t="s">
        <v>33</v>
      </c>
      <c r="G977" s="126">
        <f>SUBTOTAL(9,G963:G976)</f>
        <v>0</v>
      </c>
    </row>
    <row r="978" spans="1:7" ht="24" customHeight="1" x14ac:dyDescent="0.2">
      <c r="A978" s="125"/>
      <c r="B978" s="99"/>
      <c r="C978" s="127" t="s">
        <v>722</v>
      </c>
      <c r="D978" s="110"/>
      <c r="E978" s="111"/>
      <c r="F978" s="112"/>
      <c r="G978" s="128"/>
    </row>
    <row r="979" spans="1:7" s="276" customFormat="1" ht="24" customHeight="1" x14ac:dyDescent="0.2">
      <c r="A979" s="267" t="str">
        <f t="shared" ref="A979:A986" si="291">IFERROR(VLOOKUP(C979,Tabla_Insumos,4,FALSE),"")</f>
        <v/>
      </c>
      <c r="B979" s="268" t="str">
        <f t="shared" ref="B979:B986" si="292">IFERROR(VLOOKUP(C979,Tabla_Insumos,5,FALSE),"")</f>
        <v/>
      </c>
      <c r="C979" s="269"/>
      <c r="D979" s="270" t="str">
        <f t="shared" ref="D979:D986" si="293">IFERROR(VLOOKUP(C979,Tabla_Insumos,2,FALSE),"")</f>
        <v/>
      </c>
      <c r="E979" s="271"/>
      <c r="F979" s="274">
        <f t="shared" ref="F979:F986" si="294">IFERROR(VLOOKUP(C979,Tabla_Insumos,3,FALSE),0)</f>
        <v>0</v>
      </c>
      <c r="G979" s="275">
        <f>ROUND(E979*F979,2)</f>
        <v>0</v>
      </c>
    </row>
    <row r="980" spans="1:7" s="276" customFormat="1" ht="24" customHeight="1" x14ac:dyDescent="0.2">
      <c r="A980" s="267" t="str">
        <f t="shared" si="291"/>
        <v/>
      </c>
      <c r="B980" s="268" t="str">
        <f t="shared" si="292"/>
        <v/>
      </c>
      <c r="C980" s="269"/>
      <c r="D980" s="270" t="str">
        <f t="shared" si="293"/>
        <v/>
      </c>
      <c r="E980" s="271"/>
      <c r="F980" s="274">
        <f t="shared" si="294"/>
        <v>0</v>
      </c>
      <c r="G980" s="275">
        <f>ROUND(E980*F980,2)</f>
        <v>0</v>
      </c>
    </row>
    <row r="981" spans="1:7" s="276" customFormat="1" ht="24" customHeight="1" x14ac:dyDescent="0.2">
      <c r="A981" s="267" t="str">
        <f t="shared" si="291"/>
        <v/>
      </c>
      <c r="B981" s="268" t="str">
        <f t="shared" si="292"/>
        <v/>
      </c>
      <c r="C981" s="269"/>
      <c r="D981" s="270" t="str">
        <f t="shared" si="293"/>
        <v/>
      </c>
      <c r="E981" s="271"/>
      <c r="F981" s="274">
        <f t="shared" si="294"/>
        <v>0</v>
      </c>
      <c r="G981" s="275">
        <f t="shared" ref="G981:G986" si="295">ROUND(E981*F981,2)</f>
        <v>0</v>
      </c>
    </row>
    <row r="982" spans="1:7" s="276" customFormat="1" ht="24" customHeight="1" x14ac:dyDescent="0.2">
      <c r="A982" s="267" t="str">
        <f t="shared" si="291"/>
        <v/>
      </c>
      <c r="B982" s="268" t="str">
        <f t="shared" si="292"/>
        <v/>
      </c>
      <c r="C982" s="269"/>
      <c r="D982" s="270" t="str">
        <f t="shared" si="293"/>
        <v/>
      </c>
      <c r="E982" s="271"/>
      <c r="F982" s="274">
        <f t="shared" si="294"/>
        <v>0</v>
      </c>
      <c r="G982" s="275">
        <f t="shared" si="295"/>
        <v>0</v>
      </c>
    </row>
    <row r="983" spans="1:7" s="276" customFormat="1" ht="24" customHeight="1" x14ac:dyDescent="0.2">
      <c r="A983" s="267" t="str">
        <f t="shared" si="291"/>
        <v/>
      </c>
      <c r="B983" s="268" t="str">
        <f t="shared" si="292"/>
        <v/>
      </c>
      <c r="C983" s="269"/>
      <c r="D983" s="270" t="str">
        <f t="shared" si="293"/>
        <v/>
      </c>
      <c r="E983" s="271"/>
      <c r="F983" s="272">
        <f t="shared" si="294"/>
        <v>0</v>
      </c>
      <c r="G983" s="275">
        <f t="shared" si="295"/>
        <v>0</v>
      </c>
    </row>
    <row r="984" spans="1:7" s="276" customFormat="1" ht="24" customHeight="1" x14ac:dyDescent="0.2">
      <c r="A984" s="267" t="str">
        <f t="shared" si="291"/>
        <v/>
      </c>
      <c r="B984" s="268" t="str">
        <f t="shared" si="292"/>
        <v/>
      </c>
      <c r="C984" s="269"/>
      <c r="D984" s="270" t="str">
        <f t="shared" si="293"/>
        <v/>
      </c>
      <c r="E984" s="271"/>
      <c r="F984" s="272">
        <f t="shared" si="294"/>
        <v>0</v>
      </c>
      <c r="G984" s="275">
        <f t="shared" si="295"/>
        <v>0</v>
      </c>
    </row>
    <row r="985" spans="1:7" s="276" customFormat="1" ht="24" customHeight="1" x14ac:dyDescent="0.2">
      <c r="A985" s="267" t="str">
        <f t="shared" si="291"/>
        <v/>
      </c>
      <c r="B985" s="268" t="str">
        <f t="shared" si="292"/>
        <v/>
      </c>
      <c r="C985" s="269"/>
      <c r="D985" s="270" t="str">
        <f t="shared" si="293"/>
        <v/>
      </c>
      <c r="E985" s="271"/>
      <c r="F985" s="272">
        <f t="shared" si="294"/>
        <v>0</v>
      </c>
      <c r="G985" s="275">
        <f t="shared" si="295"/>
        <v>0</v>
      </c>
    </row>
    <row r="986" spans="1:7" s="276" customFormat="1" ht="24" customHeight="1" x14ac:dyDescent="0.2">
      <c r="A986" s="267" t="str">
        <f t="shared" si="291"/>
        <v/>
      </c>
      <c r="B986" s="268" t="str">
        <f t="shared" si="292"/>
        <v/>
      </c>
      <c r="C986" s="269"/>
      <c r="D986" s="270" t="str">
        <f t="shared" si="293"/>
        <v/>
      </c>
      <c r="E986" s="271"/>
      <c r="F986" s="272">
        <f t="shared" si="294"/>
        <v>0</v>
      </c>
      <c r="G986" s="275">
        <f t="shared" si="295"/>
        <v>0</v>
      </c>
    </row>
    <row r="987" spans="1:7" ht="24" customHeight="1" x14ac:dyDescent="0.2">
      <c r="A987" s="125"/>
      <c r="B987" s="99"/>
      <c r="C987" s="99"/>
      <c r="D987" s="110"/>
      <c r="E987" s="111"/>
      <c r="F987" s="188" t="s">
        <v>34</v>
      </c>
      <c r="G987" s="126">
        <f>SUBTOTAL(9,G979:G986)</f>
        <v>0</v>
      </c>
    </row>
    <row r="988" spans="1:7" ht="24" customHeight="1" x14ac:dyDescent="0.2">
      <c r="A988" s="125"/>
      <c r="B988" s="99"/>
      <c r="C988" s="127" t="s">
        <v>723</v>
      </c>
      <c r="D988" s="110"/>
      <c r="E988" s="111"/>
      <c r="F988" s="112"/>
      <c r="G988" s="128"/>
    </row>
    <row r="989" spans="1:7" s="276" customFormat="1" ht="24" customHeight="1" x14ac:dyDescent="0.2">
      <c r="A989" s="267" t="str">
        <f t="shared" ref="A989:A997" si="296">IFERROR(VLOOKUP(C989,Tabla_Insumos,4,FALSE),"")</f>
        <v/>
      </c>
      <c r="B989" s="268" t="str">
        <f t="shared" ref="B989:B997" si="297">IFERROR(VLOOKUP(C989,Tabla_Insumos,5,FALSE),"")</f>
        <v/>
      </c>
      <c r="C989" s="269"/>
      <c r="D989" s="270" t="str">
        <f t="shared" ref="D989:D997" si="298">IFERROR(VLOOKUP(C989,Tabla_Insumos,2,FALSE),"")</f>
        <v/>
      </c>
      <c r="E989" s="271"/>
      <c r="F989" s="272">
        <f t="shared" ref="F989:F997" si="299">IFERROR(VLOOKUP(C989,Tabla_Insumos,3,FALSE),0)</f>
        <v>0</v>
      </c>
      <c r="G989" s="275">
        <f t="shared" ref="G989:G997" si="300">ROUND(E989*F989,2)</f>
        <v>0</v>
      </c>
    </row>
    <row r="990" spans="1:7" s="276" customFormat="1" ht="24" customHeight="1" x14ac:dyDescent="0.2">
      <c r="A990" s="267" t="str">
        <f t="shared" si="296"/>
        <v/>
      </c>
      <c r="B990" s="268" t="str">
        <f t="shared" si="297"/>
        <v/>
      </c>
      <c r="C990" s="269"/>
      <c r="D990" s="270" t="str">
        <f t="shared" si="298"/>
        <v/>
      </c>
      <c r="E990" s="271"/>
      <c r="F990" s="272">
        <f t="shared" si="299"/>
        <v>0</v>
      </c>
      <c r="G990" s="275">
        <f t="shared" si="300"/>
        <v>0</v>
      </c>
    </row>
    <row r="991" spans="1:7" s="276" customFormat="1" ht="24" customHeight="1" x14ac:dyDescent="0.2">
      <c r="A991" s="267" t="str">
        <f t="shared" si="296"/>
        <v/>
      </c>
      <c r="B991" s="268" t="str">
        <f t="shared" si="297"/>
        <v/>
      </c>
      <c r="C991" s="269"/>
      <c r="D991" s="270" t="str">
        <f t="shared" si="298"/>
        <v/>
      </c>
      <c r="E991" s="271"/>
      <c r="F991" s="272">
        <f t="shared" si="299"/>
        <v>0</v>
      </c>
      <c r="G991" s="275">
        <f t="shared" si="300"/>
        <v>0</v>
      </c>
    </row>
    <row r="992" spans="1:7" s="276" customFormat="1" ht="24" customHeight="1" x14ac:dyDescent="0.2">
      <c r="A992" s="267" t="str">
        <f t="shared" si="296"/>
        <v/>
      </c>
      <c r="B992" s="268" t="str">
        <f t="shared" si="297"/>
        <v/>
      </c>
      <c r="C992" s="269"/>
      <c r="D992" s="270" t="str">
        <f t="shared" si="298"/>
        <v/>
      </c>
      <c r="E992" s="271"/>
      <c r="F992" s="272">
        <f t="shared" si="299"/>
        <v>0</v>
      </c>
      <c r="G992" s="275">
        <f t="shared" si="300"/>
        <v>0</v>
      </c>
    </row>
    <row r="993" spans="1:8" s="276" customFormat="1" ht="24" customHeight="1" x14ac:dyDescent="0.2">
      <c r="A993" s="267" t="str">
        <f t="shared" si="296"/>
        <v/>
      </c>
      <c r="B993" s="268" t="str">
        <f t="shared" si="297"/>
        <v/>
      </c>
      <c r="C993" s="269"/>
      <c r="D993" s="270" t="str">
        <f t="shared" si="298"/>
        <v/>
      </c>
      <c r="E993" s="271"/>
      <c r="F993" s="272">
        <f t="shared" si="299"/>
        <v>0</v>
      </c>
      <c r="G993" s="275">
        <f t="shared" si="300"/>
        <v>0</v>
      </c>
    </row>
    <row r="994" spans="1:8" s="276" customFormat="1" ht="24" customHeight="1" x14ac:dyDescent="0.2">
      <c r="A994" s="267" t="str">
        <f t="shared" si="296"/>
        <v/>
      </c>
      <c r="B994" s="268" t="str">
        <f t="shared" si="297"/>
        <v/>
      </c>
      <c r="C994" s="269"/>
      <c r="D994" s="270" t="str">
        <f t="shared" si="298"/>
        <v/>
      </c>
      <c r="E994" s="271"/>
      <c r="F994" s="272">
        <f t="shared" si="299"/>
        <v>0</v>
      </c>
      <c r="G994" s="275">
        <f t="shared" si="300"/>
        <v>0</v>
      </c>
    </row>
    <row r="995" spans="1:8" s="276" customFormat="1" ht="24" customHeight="1" x14ac:dyDescent="0.2">
      <c r="A995" s="267" t="str">
        <f t="shared" si="296"/>
        <v/>
      </c>
      <c r="B995" s="268" t="str">
        <f t="shared" si="297"/>
        <v/>
      </c>
      <c r="C995" s="269"/>
      <c r="D995" s="270" t="str">
        <f t="shared" si="298"/>
        <v/>
      </c>
      <c r="E995" s="271"/>
      <c r="F995" s="272">
        <f t="shared" si="299"/>
        <v>0</v>
      </c>
      <c r="G995" s="275">
        <f t="shared" si="300"/>
        <v>0</v>
      </c>
    </row>
    <row r="996" spans="1:8" s="276" customFormat="1" ht="24" customHeight="1" x14ac:dyDescent="0.2">
      <c r="A996" s="267" t="str">
        <f t="shared" si="296"/>
        <v/>
      </c>
      <c r="B996" s="268" t="str">
        <f t="shared" si="297"/>
        <v/>
      </c>
      <c r="C996" s="269"/>
      <c r="D996" s="270" t="str">
        <f t="shared" si="298"/>
        <v/>
      </c>
      <c r="E996" s="271"/>
      <c r="F996" s="272">
        <f t="shared" si="299"/>
        <v>0</v>
      </c>
      <c r="G996" s="275">
        <f t="shared" si="300"/>
        <v>0</v>
      </c>
    </row>
    <row r="997" spans="1:8" s="276" customFormat="1" ht="24" customHeight="1" x14ac:dyDescent="0.2">
      <c r="A997" s="267" t="str">
        <f t="shared" si="296"/>
        <v/>
      </c>
      <c r="B997" s="268" t="str">
        <f t="shared" si="297"/>
        <v/>
      </c>
      <c r="C997" s="269"/>
      <c r="D997" s="270" t="str">
        <f t="shared" si="298"/>
        <v/>
      </c>
      <c r="E997" s="271"/>
      <c r="F997" s="272">
        <f t="shared" si="299"/>
        <v>0</v>
      </c>
      <c r="G997" s="275">
        <f t="shared" si="300"/>
        <v>0</v>
      </c>
    </row>
    <row r="998" spans="1:8" ht="24" customHeight="1" x14ac:dyDescent="0.2">
      <c r="A998" s="129"/>
      <c r="B998" s="110"/>
      <c r="C998" s="99"/>
      <c r="D998" s="110"/>
      <c r="E998" s="111"/>
      <c r="F998" s="188" t="s">
        <v>35</v>
      </c>
      <c r="G998" s="126">
        <f>SUBTOTAL(9,G989:G997)</f>
        <v>0</v>
      </c>
    </row>
    <row r="999" spans="1:8" ht="24" customHeight="1" thickBot="1" x14ac:dyDescent="0.25">
      <c r="A999" s="130"/>
      <c r="B999" s="131"/>
      <c r="C999" s="132"/>
      <c r="D999" s="131"/>
      <c r="E999" s="133"/>
      <c r="F999" s="134"/>
      <c r="G999" s="135"/>
    </row>
    <row r="1000" spans="1:8" ht="24" customHeight="1" thickBot="1" x14ac:dyDescent="0.25">
      <c r="A1000" s="136" t="str">
        <f>B958</f>
        <v>4.5.3</v>
      </c>
      <c r="B1000" s="137" t="str">
        <f>C958</f>
        <v>Jaharro bajo revestimiento</v>
      </c>
      <c r="C1000" s="138"/>
      <c r="D1000" s="138" t="s">
        <v>36</v>
      </c>
      <c r="E1000" s="139"/>
      <c r="F1000" s="140" t="s">
        <v>37</v>
      </c>
      <c r="G1000" s="141">
        <f>SUBTOTAL(9,G963:G999)</f>
        <v>0</v>
      </c>
    </row>
    <row r="1001" spans="1:8" ht="24" customHeight="1" thickTop="1" thickBot="1" x14ac:dyDescent="0.25"/>
    <row r="1002" spans="1:8" ht="24" customHeight="1" thickTop="1" x14ac:dyDescent="0.2">
      <c r="A1002" s="173" t="s">
        <v>39</v>
      </c>
      <c r="B1002" s="174"/>
      <c r="C1002" s="174"/>
      <c r="D1002" s="174"/>
      <c r="E1002" s="174"/>
      <c r="F1002" s="174"/>
      <c r="G1002" s="175"/>
      <c r="H1002" s="100">
        <f>COUNTIF($A$2:A1008,"ANALISIS DE PRECIOS")</f>
        <v>21</v>
      </c>
    </row>
    <row r="1003" spans="1:8" ht="24" customHeight="1" x14ac:dyDescent="0.2">
      <c r="A1003" s="101" t="s">
        <v>719</v>
      </c>
      <c r="B1003" s="102" t="str">
        <f>Comitente</f>
        <v>DIRECCIÓN DE INFRAESTRUCTURA ESCOLAR</v>
      </c>
      <c r="C1003" s="96"/>
      <c r="D1003" s="103"/>
      <c r="E1003" s="103"/>
      <c r="F1003" s="104"/>
      <c r="G1003" s="105"/>
    </row>
    <row r="1004" spans="1:8" ht="24" customHeight="1" x14ac:dyDescent="0.2">
      <c r="A1004" s="101" t="s">
        <v>720</v>
      </c>
      <c r="B1004" s="102">
        <f>Contratista</f>
        <v>0</v>
      </c>
      <c r="C1004" s="97"/>
      <c r="D1004" s="97"/>
      <c r="E1004" s="97"/>
      <c r="F1004" s="106"/>
      <c r="G1004" s="107"/>
    </row>
    <row r="1005" spans="1:8" ht="24" customHeight="1" x14ac:dyDescent="0.2">
      <c r="A1005" s="101" t="s">
        <v>26</v>
      </c>
      <c r="B1005" s="102" t="str">
        <f>Obra</f>
        <v>ESCUELA BATALLA DE TUCUMAN</v>
      </c>
      <c r="C1005" s="97"/>
      <c r="D1005" s="97"/>
      <c r="E1005" s="97"/>
      <c r="F1005" s="106" t="s">
        <v>40</v>
      </c>
      <c r="G1005" s="108">
        <f>Fecha_Base</f>
        <v>0</v>
      </c>
    </row>
    <row r="1006" spans="1:8" ht="24" customHeight="1" x14ac:dyDescent="0.2">
      <c r="A1006" s="109" t="s">
        <v>718</v>
      </c>
      <c r="B1006" s="98" t="str">
        <f>Ubicación</f>
        <v>Calle Mendoza y Calle Nº17 - Pocito</v>
      </c>
      <c r="C1006" s="98"/>
      <c r="D1006" s="110"/>
      <c r="E1006" s="111"/>
      <c r="F1006" s="112"/>
      <c r="G1006" s="113"/>
    </row>
    <row r="1007" spans="1:8" ht="24" customHeight="1" x14ac:dyDescent="0.2">
      <c r="A1007" s="109" t="s">
        <v>41</v>
      </c>
      <c r="B1007" s="114" t="str">
        <f>IFERROR(VALUE(LEFT(B1008,FIND("-",B1008)-1)),"")</f>
        <v/>
      </c>
      <c r="C1007" s="99" t="str">
        <f>IFERROR(VLOOKUP(B1007,Tabla_CyP,2,FALSE),"")</f>
        <v/>
      </c>
      <c r="E1007" s="111"/>
      <c r="F1007" s="112"/>
      <c r="G1007" s="113"/>
    </row>
    <row r="1008" spans="1:8" ht="24" customHeight="1" x14ac:dyDescent="0.2">
      <c r="A1008" s="109" t="s">
        <v>27</v>
      </c>
      <c r="B1008" s="115" t="str">
        <f>IFERROR(VLOOKUP(COUNTIF($A$2:A1008,"ANALISIS DE PRECIOS"),Tabla_NumeroItem,4,FALSE),"")</f>
        <v>4.5.4</v>
      </c>
      <c r="C1008" s="99" t="str">
        <f>IFERROR(VLOOKUP(B1008,Tabla_CyP,2,FALSE),"")</f>
        <v>Enlucidos</v>
      </c>
      <c r="D1008" s="110"/>
      <c r="E1008" s="111"/>
      <c r="F1008" s="106" t="s">
        <v>28</v>
      </c>
      <c r="G1008" s="116" t="str">
        <f>IFERROR(VLOOKUP(B1008,Tabla_CyP,4,FALSE),"")</f>
        <v>m2</v>
      </c>
    </row>
    <row r="1009" spans="1:141" ht="24" customHeight="1" x14ac:dyDescent="0.2">
      <c r="A1009" s="109"/>
      <c r="B1009" s="98"/>
      <c r="C1009" s="99"/>
      <c r="D1009" s="110"/>
      <c r="E1009" s="111"/>
      <c r="F1009" s="112"/>
      <c r="G1009" s="113"/>
    </row>
    <row r="1010" spans="1:141" ht="24" customHeight="1" x14ac:dyDescent="0.2">
      <c r="A1010" s="381" t="s">
        <v>584</v>
      </c>
      <c r="B1010" s="382"/>
      <c r="C1010" s="383" t="s">
        <v>0</v>
      </c>
      <c r="D1010" s="383" t="s">
        <v>29</v>
      </c>
      <c r="E1010" s="385" t="s">
        <v>30</v>
      </c>
      <c r="F1010" s="387" t="s">
        <v>31</v>
      </c>
      <c r="G1010" s="389" t="s">
        <v>32</v>
      </c>
    </row>
    <row r="1011" spans="1:141" s="119" customFormat="1" ht="24" customHeight="1" x14ac:dyDescent="0.2">
      <c r="A1011" s="117" t="s">
        <v>585</v>
      </c>
      <c r="B1011" s="118" t="s">
        <v>586</v>
      </c>
      <c r="C1011" s="384"/>
      <c r="D1011" s="384"/>
      <c r="E1011" s="386"/>
      <c r="F1011" s="388"/>
      <c r="G1011" s="390"/>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77"/>
      <c r="AE1011" s="277"/>
      <c r="AF1011" s="277"/>
      <c r="AG1011" s="277"/>
      <c r="AH1011" s="277"/>
      <c r="AI1011" s="277"/>
      <c r="AJ1011" s="277"/>
      <c r="AK1011" s="277"/>
      <c r="AL1011" s="277"/>
      <c r="AM1011" s="277"/>
      <c r="AN1011" s="277"/>
      <c r="AO1011" s="277"/>
      <c r="AP1011" s="277"/>
      <c r="AQ1011" s="277"/>
      <c r="AR1011" s="277"/>
      <c r="AS1011" s="277"/>
      <c r="AT1011" s="277"/>
      <c r="AU1011" s="277"/>
      <c r="AV1011" s="277"/>
      <c r="AW1011" s="277"/>
      <c r="AX1011" s="277"/>
      <c r="AY1011" s="277"/>
      <c r="AZ1011" s="277"/>
      <c r="BA1011" s="277"/>
      <c r="BB1011" s="277"/>
      <c r="BC1011" s="277"/>
      <c r="BD1011" s="277"/>
      <c r="BE1011" s="277"/>
      <c r="BF1011" s="277"/>
      <c r="BG1011" s="277"/>
      <c r="BH1011" s="277"/>
      <c r="BI1011" s="277"/>
      <c r="BJ1011" s="277"/>
      <c r="BK1011" s="277"/>
      <c r="BL1011" s="277"/>
      <c r="BM1011" s="277"/>
      <c r="BN1011" s="277"/>
      <c r="BO1011" s="277"/>
      <c r="BP1011" s="277"/>
      <c r="BQ1011" s="277"/>
      <c r="BR1011" s="277"/>
      <c r="BS1011" s="277"/>
      <c r="BT1011" s="277"/>
      <c r="BU1011" s="277"/>
      <c r="BV1011" s="277"/>
      <c r="BW1011" s="277"/>
      <c r="BX1011" s="277"/>
      <c r="BY1011" s="277"/>
      <c r="BZ1011" s="277"/>
      <c r="CA1011" s="277"/>
      <c r="CB1011" s="277"/>
      <c r="CC1011" s="277"/>
      <c r="CD1011" s="277"/>
      <c r="CE1011" s="277"/>
      <c r="CF1011" s="277"/>
      <c r="CG1011" s="277"/>
      <c r="CH1011" s="277"/>
      <c r="CI1011" s="277"/>
      <c r="CJ1011" s="277"/>
      <c r="CK1011" s="277"/>
      <c r="CL1011" s="277"/>
      <c r="CM1011" s="277"/>
      <c r="CN1011" s="277"/>
      <c r="CO1011" s="277"/>
      <c r="CP1011" s="277"/>
      <c r="CQ1011" s="277"/>
      <c r="CR1011" s="277"/>
      <c r="CS1011" s="277"/>
      <c r="CT1011" s="277"/>
      <c r="CU1011" s="277"/>
      <c r="CV1011" s="277"/>
      <c r="CW1011" s="277"/>
      <c r="CX1011" s="277"/>
      <c r="CY1011" s="277"/>
      <c r="CZ1011" s="277"/>
      <c r="DA1011" s="277"/>
      <c r="DB1011" s="277"/>
      <c r="DC1011" s="277"/>
      <c r="DD1011" s="277"/>
      <c r="DE1011" s="277"/>
      <c r="DF1011" s="277"/>
      <c r="DG1011" s="277"/>
      <c r="DH1011" s="277"/>
      <c r="DI1011" s="277"/>
      <c r="DJ1011" s="277"/>
      <c r="DK1011" s="277"/>
      <c r="DL1011" s="277"/>
      <c r="DM1011" s="277"/>
      <c r="DN1011" s="277"/>
      <c r="DO1011" s="277"/>
      <c r="DP1011" s="277"/>
      <c r="DQ1011" s="277"/>
      <c r="DR1011" s="277"/>
      <c r="DS1011" s="277"/>
      <c r="DT1011" s="277"/>
      <c r="DU1011" s="277"/>
      <c r="DV1011" s="277"/>
      <c r="DW1011" s="277"/>
      <c r="DX1011" s="277"/>
      <c r="DY1011" s="277"/>
      <c r="DZ1011" s="277"/>
      <c r="EA1011" s="277"/>
      <c r="EB1011" s="277"/>
      <c r="EC1011" s="277"/>
      <c r="ED1011" s="277"/>
      <c r="EE1011" s="277"/>
      <c r="EF1011" s="277"/>
      <c r="EG1011" s="277"/>
      <c r="EH1011" s="277"/>
      <c r="EI1011" s="277"/>
      <c r="EJ1011" s="277"/>
      <c r="EK1011" s="277"/>
    </row>
    <row r="1012" spans="1:141" ht="24" customHeight="1" x14ac:dyDescent="0.2">
      <c r="A1012" s="187"/>
      <c r="B1012" s="120"/>
      <c r="C1012" s="185" t="s">
        <v>721</v>
      </c>
      <c r="D1012" s="121"/>
      <c r="E1012" s="122"/>
      <c r="F1012" s="123"/>
      <c r="G1012" s="124"/>
    </row>
    <row r="1013" spans="1:141" s="276" customFormat="1" ht="24" customHeight="1" x14ac:dyDescent="0.2">
      <c r="A1013" s="267" t="str">
        <f t="shared" ref="A1013:A1026" si="301">IFERROR(VLOOKUP(C1013,Tabla_Insumos,4,FALSE),"")</f>
        <v/>
      </c>
      <c r="B1013" s="268" t="str">
        <f>IFERROR(VLOOKUP(C1013,Tabla_Insumos,5,FALSE),"")</f>
        <v/>
      </c>
      <c r="C1013" s="269"/>
      <c r="D1013" s="270" t="str">
        <f t="shared" ref="D1013:D1026" si="302">IFERROR(VLOOKUP(C1013,Tabla_Insumos,2,FALSE),"")</f>
        <v/>
      </c>
      <c r="E1013" s="271"/>
      <c r="F1013" s="272">
        <f t="shared" ref="F1013:F1026" si="303">IFERROR(VLOOKUP(C1013,Tabla_Insumos,3,FALSE),0)</f>
        <v>0</v>
      </c>
      <c r="G1013" s="275">
        <f>ROUND(E1013*F1013,2)</f>
        <v>0</v>
      </c>
    </row>
    <row r="1014" spans="1:141" s="276" customFormat="1" ht="24" customHeight="1" x14ac:dyDescent="0.2">
      <c r="A1014" s="267" t="str">
        <f t="shared" si="301"/>
        <v/>
      </c>
      <c r="B1014" s="268" t="str">
        <f t="shared" ref="B1014:B1026" si="304">IFERROR(VLOOKUP(C1014,Tabla_Insumos,5,FALSE),"")</f>
        <v/>
      </c>
      <c r="C1014" s="269"/>
      <c r="D1014" s="270" t="str">
        <f t="shared" si="302"/>
        <v/>
      </c>
      <c r="E1014" s="271"/>
      <c r="F1014" s="272">
        <f t="shared" si="303"/>
        <v>0</v>
      </c>
      <c r="G1014" s="275">
        <f t="shared" ref="G1014:G1026" si="305">ROUND(E1014*F1014,2)</f>
        <v>0</v>
      </c>
    </row>
    <row r="1015" spans="1:141" s="276" customFormat="1" ht="24" customHeight="1" x14ac:dyDescent="0.2">
      <c r="A1015" s="267" t="str">
        <f t="shared" si="301"/>
        <v/>
      </c>
      <c r="B1015" s="268" t="str">
        <f t="shared" si="304"/>
        <v/>
      </c>
      <c r="C1015" s="269"/>
      <c r="D1015" s="270" t="str">
        <f t="shared" si="302"/>
        <v/>
      </c>
      <c r="E1015" s="271"/>
      <c r="F1015" s="272">
        <f t="shared" si="303"/>
        <v>0</v>
      </c>
      <c r="G1015" s="275">
        <f t="shared" si="305"/>
        <v>0</v>
      </c>
    </row>
    <row r="1016" spans="1:141" s="276" customFormat="1" ht="24" customHeight="1" x14ac:dyDescent="0.2">
      <c r="A1016" s="267" t="str">
        <f t="shared" si="301"/>
        <v/>
      </c>
      <c r="B1016" s="268" t="str">
        <f t="shared" si="304"/>
        <v/>
      </c>
      <c r="C1016" s="269"/>
      <c r="D1016" s="270" t="str">
        <f t="shared" si="302"/>
        <v/>
      </c>
      <c r="E1016" s="271"/>
      <c r="F1016" s="272">
        <f t="shared" si="303"/>
        <v>0</v>
      </c>
      <c r="G1016" s="275">
        <f t="shared" si="305"/>
        <v>0</v>
      </c>
    </row>
    <row r="1017" spans="1:141" s="276" customFormat="1" ht="24" customHeight="1" x14ac:dyDescent="0.2">
      <c r="A1017" s="267" t="str">
        <f t="shared" si="301"/>
        <v/>
      </c>
      <c r="B1017" s="268" t="str">
        <f t="shared" si="304"/>
        <v/>
      </c>
      <c r="C1017" s="269"/>
      <c r="D1017" s="270" t="str">
        <f t="shared" si="302"/>
        <v/>
      </c>
      <c r="E1017" s="271"/>
      <c r="F1017" s="272">
        <f t="shared" si="303"/>
        <v>0</v>
      </c>
      <c r="G1017" s="275">
        <f t="shared" si="305"/>
        <v>0</v>
      </c>
    </row>
    <row r="1018" spans="1:141" s="276" customFormat="1" ht="24" customHeight="1" x14ac:dyDescent="0.2">
      <c r="A1018" s="267" t="str">
        <f t="shared" si="301"/>
        <v/>
      </c>
      <c r="B1018" s="268" t="str">
        <f t="shared" si="304"/>
        <v/>
      </c>
      <c r="C1018" s="269"/>
      <c r="D1018" s="270" t="str">
        <f t="shared" si="302"/>
        <v/>
      </c>
      <c r="E1018" s="271"/>
      <c r="F1018" s="272">
        <f t="shared" si="303"/>
        <v>0</v>
      </c>
      <c r="G1018" s="275">
        <f t="shared" si="305"/>
        <v>0</v>
      </c>
    </row>
    <row r="1019" spans="1:141" s="276" customFormat="1" ht="24" customHeight="1" x14ac:dyDescent="0.2">
      <c r="A1019" s="267" t="str">
        <f t="shared" si="301"/>
        <v/>
      </c>
      <c r="B1019" s="268" t="str">
        <f t="shared" si="304"/>
        <v/>
      </c>
      <c r="C1019" s="269"/>
      <c r="D1019" s="270" t="str">
        <f t="shared" si="302"/>
        <v/>
      </c>
      <c r="E1019" s="271"/>
      <c r="F1019" s="272">
        <f t="shared" si="303"/>
        <v>0</v>
      </c>
      <c r="G1019" s="275">
        <f t="shared" si="305"/>
        <v>0</v>
      </c>
    </row>
    <row r="1020" spans="1:141" s="276" customFormat="1" ht="24" customHeight="1" x14ac:dyDescent="0.2">
      <c r="A1020" s="267" t="str">
        <f t="shared" si="301"/>
        <v/>
      </c>
      <c r="B1020" s="268" t="str">
        <f t="shared" si="304"/>
        <v/>
      </c>
      <c r="C1020" s="269"/>
      <c r="D1020" s="270" t="str">
        <f t="shared" si="302"/>
        <v/>
      </c>
      <c r="E1020" s="271"/>
      <c r="F1020" s="272">
        <f t="shared" si="303"/>
        <v>0</v>
      </c>
      <c r="G1020" s="275">
        <f t="shared" si="305"/>
        <v>0</v>
      </c>
    </row>
    <row r="1021" spans="1:141" s="276" customFormat="1" ht="24" customHeight="1" x14ac:dyDescent="0.2">
      <c r="A1021" s="267" t="str">
        <f t="shared" si="301"/>
        <v/>
      </c>
      <c r="B1021" s="268" t="str">
        <f t="shared" si="304"/>
        <v/>
      </c>
      <c r="C1021" s="269"/>
      <c r="D1021" s="270" t="str">
        <f t="shared" si="302"/>
        <v/>
      </c>
      <c r="E1021" s="271"/>
      <c r="F1021" s="272">
        <f t="shared" si="303"/>
        <v>0</v>
      </c>
      <c r="G1021" s="275">
        <f t="shared" si="305"/>
        <v>0</v>
      </c>
    </row>
    <row r="1022" spans="1:141" s="276" customFormat="1" ht="24" customHeight="1" x14ac:dyDescent="0.2">
      <c r="A1022" s="267" t="str">
        <f t="shared" si="301"/>
        <v/>
      </c>
      <c r="B1022" s="268" t="str">
        <f t="shared" si="304"/>
        <v/>
      </c>
      <c r="C1022" s="269"/>
      <c r="D1022" s="270" t="str">
        <f t="shared" si="302"/>
        <v/>
      </c>
      <c r="E1022" s="271"/>
      <c r="F1022" s="272">
        <f t="shared" si="303"/>
        <v>0</v>
      </c>
      <c r="G1022" s="275">
        <f t="shared" si="305"/>
        <v>0</v>
      </c>
    </row>
    <row r="1023" spans="1:141" s="276" customFormat="1" ht="24" customHeight="1" x14ac:dyDescent="0.2">
      <c r="A1023" s="267" t="str">
        <f t="shared" si="301"/>
        <v/>
      </c>
      <c r="B1023" s="268" t="str">
        <f t="shared" si="304"/>
        <v/>
      </c>
      <c r="C1023" s="269"/>
      <c r="D1023" s="270" t="str">
        <f t="shared" si="302"/>
        <v/>
      </c>
      <c r="E1023" s="271"/>
      <c r="F1023" s="272">
        <f t="shared" si="303"/>
        <v>0</v>
      </c>
      <c r="G1023" s="275">
        <f t="shared" si="305"/>
        <v>0</v>
      </c>
    </row>
    <row r="1024" spans="1:141" s="276" customFormat="1" ht="24" customHeight="1" x14ac:dyDescent="0.2">
      <c r="A1024" s="267" t="str">
        <f t="shared" si="301"/>
        <v/>
      </c>
      <c r="B1024" s="268" t="str">
        <f t="shared" si="304"/>
        <v/>
      </c>
      <c r="C1024" s="269"/>
      <c r="D1024" s="270" t="str">
        <f t="shared" si="302"/>
        <v/>
      </c>
      <c r="E1024" s="271"/>
      <c r="F1024" s="272">
        <f t="shared" si="303"/>
        <v>0</v>
      </c>
      <c r="G1024" s="275">
        <f t="shared" si="305"/>
        <v>0</v>
      </c>
    </row>
    <row r="1025" spans="1:7" s="276" customFormat="1" ht="24" customHeight="1" x14ac:dyDescent="0.2">
      <c r="A1025" s="267" t="str">
        <f t="shared" si="301"/>
        <v/>
      </c>
      <c r="B1025" s="268" t="str">
        <f t="shared" si="304"/>
        <v/>
      </c>
      <c r="C1025" s="269"/>
      <c r="D1025" s="270" t="str">
        <f t="shared" si="302"/>
        <v/>
      </c>
      <c r="E1025" s="271"/>
      <c r="F1025" s="272">
        <f t="shared" si="303"/>
        <v>0</v>
      </c>
      <c r="G1025" s="275">
        <f t="shared" si="305"/>
        <v>0</v>
      </c>
    </row>
    <row r="1026" spans="1:7" s="276" customFormat="1" ht="24" customHeight="1" x14ac:dyDescent="0.2">
      <c r="A1026" s="267" t="str">
        <f t="shared" si="301"/>
        <v/>
      </c>
      <c r="B1026" s="268" t="str">
        <f t="shared" si="304"/>
        <v/>
      </c>
      <c r="C1026" s="269"/>
      <c r="D1026" s="270" t="str">
        <f t="shared" si="302"/>
        <v/>
      </c>
      <c r="E1026" s="271"/>
      <c r="F1026" s="273">
        <f t="shared" si="303"/>
        <v>0</v>
      </c>
      <c r="G1026" s="275">
        <f t="shared" si="305"/>
        <v>0</v>
      </c>
    </row>
    <row r="1027" spans="1:7" ht="24" customHeight="1" x14ac:dyDescent="0.2">
      <c r="A1027" s="125"/>
      <c r="B1027" s="99"/>
      <c r="C1027" s="99"/>
      <c r="D1027" s="110"/>
      <c r="E1027" s="111"/>
      <c r="F1027" s="188" t="s">
        <v>33</v>
      </c>
      <c r="G1027" s="126">
        <f>SUBTOTAL(9,G1013:G1026)</f>
        <v>0</v>
      </c>
    </row>
    <row r="1028" spans="1:7" ht="24" customHeight="1" x14ac:dyDescent="0.2">
      <c r="A1028" s="125"/>
      <c r="B1028" s="99"/>
      <c r="C1028" s="127" t="s">
        <v>722</v>
      </c>
      <c r="D1028" s="110"/>
      <c r="E1028" s="111"/>
      <c r="F1028" s="112"/>
      <c r="G1028" s="128"/>
    </row>
    <row r="1029" spans="1:7" s="276" customFormat="1" ht="24" customHeight="1" x14ac:dyDescent="0.2">
      <c r="A1029" s="267" t="str">
        <f t="shared" ref="A1029:A1036" si="306">IFERROR(VLOOKUP(C1029,Tabla_Insumos,4,FALSE),"")</f>
        <v/>
      </c>
      <c r="B1029" s="268" t="str">
        <f t="shared" ref="B1029:B1036" si="307">IFERROR(VLOOKUP(C1029,Tabla_Insumos,5,FALSE),"")</f>
        <v/>
      </c>
      <c r="C1029" s="269"/>
      <c r="D1029" s="270" t="str">
        <f t="shared" ref="D1029:D1036" si="308">IFERROR(VLOOKUP(C1029,Tabla_Insumos,2,FALSE),"")</f>
        <v/>
      </c>
      <c r="E1029" s="271"/>
      <c r="F1029" s="274">
        <f t="shared" ref="F1029:F1036" si="309">IFERROR(VLOOKUP(C1029,Tabla_Insumos,3,FALSE),0)</f>
        <v>0</v>
      </c>
      <c r="G1029" s="275">
        <f>ROUND(E1029*F1029,2)</f>
        <v>0</v>
      </c>
    </row>
    <row r="1030" spans="1:7" s="276" customFormat="1" ht="24" customHeight="1" x14ac:dyDescent="0.2">
      <c r="A1030" s="267" t="str">
        <f t="shared" si="306"/>
        <v/>
      </c>
      <c r="B1030" s="268" t="str">
        <f t="shared" si="307"/>
        <v/>
      </c>
      <c r="C1030" s="269"/>
      <c r="D1030" s="270" t="str">
        <f t="shared" si="308"/>
        <v/>
      </c>
      <c r="E1030" s="271"/>
      <c r="F1030" s="274">
        <f t="shared" si="309"/>
        <v>0</v>
      </c>
      <c r="G1030" s="275">
        <f>ROUND(E1030*F1030,2)</f>
        <v>0</v>
      </c>
    </row>
    <row r="1031" spans="1:7" s="276" customFormat="1" ht="24" customHeight="1" x14ac:dyDescent="0.2">
      <c r="A1031" s="267" t="str">
        <f t="shared" si="306"/>
        <v/>
      </c>
      <c r="B1031" s="268" t="str">
        <f t="shared" si="307"/>
        <v/>
      </c>
      <c r="C1031" s="269"/>
      <c r="D1031" s="270" t="str">
        <f t="shared" si="308"/>
        <v/>
      </c>
      <c r="E1031" s="271"/>
      <c r="F1031" s="274">
        <f t="shared" si="309"/>
        <v>0</v>
      </c>
      <c r="G1031" s="275">
        <f t="shared" ref="G1031:G1036" si="310">ROUND(E1031*F1031,2)</f>
        <v>0</v>
      </c>
    </row>
    <row r="1032" spans="1:7" s="276" customFormat="1" ht="24" customHeight="1" x14ac:dyDescent="0.2">
      <c r="A1032" s="267" t="str">
        <f t="shared" si="306"/>
        <v/>
      </c>
      <c r="B1032" s="268" t="str">
        <f t="shared" si="307"/>
        <v/>
      </c>
      <c r="C1032" s="269"/>
      <c r="D1032" s="270" t="str">
        <f t="shared" si="308"/>
        <v/>
      </c>
      <c r="E1032" s="271"/>
      <c r="F1032" s="274">
        <f t="shared" si="309"/>
        <v>0</v>
      </c>
      <c r="G1032" s="275">
        <f t="shared" si="310"/>
        <v>0</v>
      </c>
    </row>
    <row r="1033" spans="1:7" s="276" customFormat="1" ht="24" customHeight="1" x14ac:dyDescent="0.2">
      <c r="A1033" s="267" t="str">
        <f t="shared" si="306"/>
        <v/>
      </c>
      <c r="B1033" s="268" t="str">
        <f t="shared" si="307"/>
        <v/>
      </c>
      <c r="C1033" s="269"/>
      <c r="D1033" s="270" t="str">
        <f t="shared" si="308"/>
        <v/>
      </c>
      <c r="E1033" s="271"/>
      <c r="F1033" s="272">
        <f t="shared" si="309"/>
        <v>0</v>
      </c>
      <c r="G1033" s="275">
        <f t="shared" si="310"/>
        <v>0</v>
      </c>
    </row>
    <row r="1034" spans="1:7" s="276" customFormat="1" ht="24" customHeight="1" x14ac:dyDescent="0.2">
      <c r="A1034" s="267" t="str">
        <f t="shared" si="306"/>
        <v/>
      </c>
      <c r="B1034" s="268" t="str">
        <f t="shared" si="307"/>
        <v/>
      </c>
      <c r="C1034" s="269"/>
      <c r="D1034" s="270" t="str">
        <f t="shared" si="308"/>
        <v/>
      </c>
      <c r="E1034" s="271"/>
      <c r="F1034" s="272">
        <f t="shared" si="309"/>
        <v>0</v>
      </c>
      <c r="G1034" s="275">
        <f t="shared" si="310"/>
        <v>0</v>
      </c>
    </row>
    <row r="1035" spans="1:7" s="276" customFormat="1" ht="24" customHeight="1" x14ac:dyDescent="0.2">
      <c r="A1035" s="267" t="str">
        <f t="shared" si="306"/>
        <v/>
      </c>
      <c r="B1035" s="268" t="str">
        <f t="shared" si="307"/>
        <v/>
      </c>
      <c r="C1035" s="269"/>
      <c r="D1035" s="270" t="str">
        <f t="shared" si="308"/>
        <v/>
      </c>
      <c r="E1035" s="271"/>
      <c r="F1035" s="272">
        <f t="shared" si="309"/>
        <v>0</v>
      </c>
      <c r="G1035" s="275">
        <f t="shared" si="310"/>
        <v>0</v>
      </c>
    </row>
    <row r="1036" spans="1:7" s="276" customFormat="1" ht="24" customHeight="1" x14ac:dyDescent="0.2">
      <c r="A1036" s="267" t="str">
        <f t="shared" si="306"/>
        <v/>
      </c>
      <c r="B1036" s="268" t="str">
        <f t="shared" si="307"/>
        <v/>
      </c>
      <c r="C1036" s="269"/>
      <c r="D1036" s="270" t="str">
        <f t="shared" si="308"/>
        <v/>
      </c>
      <c r="E1036" s="271"/>
      <c r="F1036" s="272">
        <f t="shared" si="309"/>
        <v>0</v>
      </c>
      <c r="G1036" s="275">
        <f t="shared" si="310"/>
        <v>0</v>
      </c>
    </row>
    <row r="1037" spans="1:7" ht="24" customHeight="1" x14ac:dyDescent="0.2">
      <c r="A1037" s="125"/>
      <c r="B1037" s="99"/>
      <c r="C1037" s="99"/>
      <c r="D1037" s="110"/>
      <c r="E1037" s="111"/>
      <c r="F1037" s="188" t="s">
        <v>34</v>
      </c>
      <c r="G1037" s="126">
        <f>SUBTOTAL(9,G1029:G1036)</f>
        <v>0</v>
      </c>
    </row>
    <row r="1038" spans="1:7" ht="24" customHeight="1" x14ac:dyDescent="0.2">
      <c r="A1038" s="125"/>
      <c r="B1038" s="99"/>
      <c r="C1038" s="127" t="s">
        <v>723</v>
      </c>
      <c r="D1038" s="110"/>
      <c r="E1038" s="111"/>
      <c r="F1038" s="112"/>
      <c r="G1038" s="128"/>
    </row>
    <row r="1039" spans="1:7" s="276" customFormat="1" ht="24" customHeight="1" x14ac:dyDescent="0.2">
      <c r="A1039" s="267" t="str">
        <f t="shared" ref="A1039:A1047" si="311">IFERROR(VLOOKUP(C1039,Tabla_Insumos,4,FALSE),"")</f>
        <v/>
      </c>
      <c r="B1039" s="268" t="str">
        <f t="shared" ref="B1039:B1047" si="312">IFERROR(VLOOKUP(C1039,Tabla_Insumos,5,FALSE),"")</f>
        <v/>
      </c>
      <c r="C1039" s="269"/>
      <c r="D1039" s="270" t="str">
        <f t="shared" ref="D1039:D1047" si="313">IFERROR(VLOOKUP(C1039,Tabla_Insumos,2,FALSE),"")</f>
        <v/>
      </c>
      <c r="E1039" s="271"/>
      <c r="F1039" s="272">
        <f t="shared" ref="F1039:F1047" si="314">IFERROR(VLOOKUP(C1039,Tabla_Insumos,3,FALSE),0)</f>
        <v>0</v>
      </c>
      <c r="G1039" s="275">
        <f t="shared" ref="G1039:G1047" si="315">ROUND(E1039*F1039,2)</f>
        <v>0</v>
      </c>
    </row>
    <row r="1040" spans="1:7" s="276" customFormat="1" ht="24" customHeight="1" x14ac:dyDescent="0.2">
      <c r="A1040" s="267" t="str">
        <f t="shared" si="311"/>
        <v/>
      </c>
      <c r="B1040" s="268" t="str">
        <f t="shared" si="312"/>
        <v/>
      </c>
      <c r="C1040" s="269"/>
      <c r="D1040" s="270" t="str">
        <f t="shared" si="313"/>
        <v/>
      </c>
      <c r="E1040" s="271"/>
      <c r="F1040" s="272">
        <f t="shared" si="314"/>
        <v>0</v>
      </c>
      <c r="G1040" s="275">
        <f t="shared" si="315"/>
        <v>0</v>
      </c>
    </row>
    <row r="1041" spans="1:8" s="276" customFormat="1" ht="24" customHeight="1" x14ac:dyDescent="0.2">
      <c r="A1041" s="267" t="str">
        <f t="shared" si="311"/>
        <v/>
      </c>
      <c r="B1041" s="268" t="str">
        <f t="shared" si="312"/>
        <v/>
      </c>
      <c r="C1041" s="269"/>
      <c r="D1041" s="270" t="str">
        <f t="shared" si="313"/>
        <v/>
      </c>
      <c r="E1041" s="271"/>
      <c r="F1041" s="272">
        <f t="shared" si="314"/>
        <v>0</v>
      </c>
      <c r="G1041" s="275">
        <f t="shared" si="315"/>
        <v>0</v>
      </c>
    </row>
    <row r="1042" spans="1:8" s="276" customFormat="1" ht="24" customHeight="1" x14ac:dyDescent="0.2">
      <c r="A1042" s="267" t="str">
        <f t="shared" si="311"/>
        <v/>
      </c>
      <c r="B1042" s="268" t="str">
        <f t="shared" si="312"/>
        <v/>
      </c>
      <c r="C1042" s="269"/>
      <c r="D1042" s="270" t="str">
        <f t="shared" si="313"/>
        <v/>
      </c>
      <c r="E1042" s="271"/>
      <c r="F1042" s="272">
        <f t="shared" si="314"/>
        <v>0</v>
      </c>
      <c r="G1042" s="275">
        <f t="shared" si="315"/>
        <v>0</v>
      </c>
    </row>
    <row r="1043" spans="1:8" s="276" customFormat="1" ht="24" customHeight="1" x14ac:dyDescent="0.2">
      <c r="A1043" s="267" t="str">
        <f t="shared" si="311"/>
        <v/>
      </c>
      <c r="B1043" s="268" t="str">
        <f t="shared" si="312"/>
        <v/>
      </c>
      <c r="C1043" s="269"/>
      <c r="D1043" s="270" t="str">
        <f t="shared" si="313"/>
        <v/>
      </c>
      <c r="E1043" s="271"/>
      <c r="F1043" s="272">
        <f t="shared" si="314"/>
        <v>0</v>
      </c>
      <c r="G1043" s="275">
        <f t="shared" si="315"/>
        <v>0</v>
      </c>
    </row>
    <row r="1044" spans="1:8" s="276" customFormat="1" ht="24" customHeight="1" x14ac:dyDescent="0.2">
      <c r="A1044" s="267" t="str">
        <f t="shared" si="311"/>
        <v/>
      </c>
      <c r="B1044" s="268" t="str">
        <f t="shared" si="312"/>
        <v/>
      </c>
      <c r="C1044" s="269"/>
      <c r="D1044" s="270" t="str">
        <f t="shared" si="313"/>
        <v/>
      </c>
      <c r="E1044" s="271"/>
      <c r="F1044" s="272">
        <f t="shared" si="314"/>
        <v>0</v>
      </c>
      <c r="G1044" s="275">
        <f t="shared" si="315"/>
        <v>0</v>
      </c>
    </row>
    <row r="1045" spans="1:8" s="276" customFormat="1" ht="24" customHeight="1" x14ac:dyDescent="0.2">
      <c r="A1045" s="267" t="str">
        <f t="shared" si="311"/>
        <v/>
      </c>
      <c r="B1045" s="268" t="str">
        <f t="shared" si="312"/>
        <v/>
      </c>
      <c r="C1045" s="269"/>
      <c r="D1045" s="270" t="str">
        <f t="shared" si="313"/>
        <v/>
      </c>
      <c r="E1045" s="271"/>
      <c r="F1045" s="272">
        <f t="shared" si="314"/>
        <v>0</v>
      </c>
      <c r="G1045" s="275">
        <f t="shared" si="315"/>
        <v>0</v>
      </c>
    </row>
    <row r="1046" spans="1:8" s="276" customFormat="1" ht="24" customHeight="1" x14ac:dyDescent="0.2">
      <c r="A1046" s="267" t="str">
        <f t="shared" si="311"/>
        <v/>
      </c>
      <c r="B1046" s="268" t="str">
        <f t="shared" si="312"/>
        <v/>
      </c>
      <c r="C1046" s="269"/>
      <c r="D1046" s="270" t="str">
        <f t="shared" si="313"/>
        <v/>
      </c>
      <c r="E1046" s="271"/>
      <c r="F1046" s="272">
        <f t="shared" si="314"/>
        <v>0</v>
      </c>
      <c r="G1046" s="275">
        <f t="shared" si="315"/>
        <v>0</v>
      </c>
    </row>
    <row r="1047" spans="1:8" s="276" customFormat="1" ht="24" customHeight="1" x14ac:dyDescent="0.2">
      <c r="A1047" s="267" t="str">
        <f t="shared" si="311"/>
        <v/>
      </c>
      <c r="B1047" s="268" t="str">
        <f t="shared" si="312"/>
        <v/>
      </c>
      <c r="C1047" s="269"/>
      <c r="D1047" s="270" t="str">
        <f t="shared" si="313"/>
        <v/>
      </c>
      <c r="E1047" s="271"/>
      <c r="F1047" s="272">
        <f t="shared" si="314"/>
        <v>0</v>
      </c>
      <c r="G1047" s="275">
        <f t="shared" si="315"/>
        <v>0</v>
      </c>
    </row>
    <row r="1048" spans="1:8" ht="24" customHeight="1" x14ac:dyDescent="0.2">
      <c r="A1048" s="129"/>
      <c r="B1048" s="110"/>
      <c r="C1048" s="99"/>
      <c r="D1048" s="110"/>
      <c r="E1048" s="111"/>
      <c r="F1048" s="188" t="s">
        <v>35</v>
      </c>
      <c r="G1048" s="126">
        <f>SUBTOTAL(9,G1039:G1047)</f>
        <v>0</v>
      </c>
    </row>
    <row r="1049" spans="1:8" ht="24" customHeight="1" thickBot="1" x14ac:dyDescent="0.25">
      <c r="A1049" s="130"/>
      <c r="B1049" s="131"/>
      <c r="C1049" s="132"/>
      <c r="D1049" s="131"/>
      <c r="E1049" s="133"/>
      <c r="F1049" s="134"/>
      <c r="G1049" s="135"/>
    </row>
    <row r="1050" spans="1:8" ht="24" customHeight="1" thickBot="1" x14ac:dyDescent="0.25">
      <c r="A1050" s="136" t="str">
        <f>B1008</f>
        <v>4.5.4</v>
      </c>
      <c r="B1050" s="137" t="str">
        <f>C1008</f>
        <v>Enlucidos</v>
      </c>
      <c r="C1050" s="138"/>
      <c r="D1050" s="138" t="s">
        <v>36</v>
      </c>
      <c r="E1050" s="139"/>
      <c r="F1050" s="140" t="s">
        <v>37</v>
      </c>
      <c r="G1050" s="141">
        <f>SUBTOTAL(9,G1013:G1049)</f>
        <v>0</v>
      </c>
    </row>
    <row r="1051" spans="1:8" ht="24" customHeight="1" thickTop="1" thickBot="1" x14ac:dyDescent="0.25"/>
    <row r="1052" spans="1:8" ht="24" customHeight="1" thickTop="1" x14ac:dyDescent="0.2">
      <c r="A1052" s="173" t="s">
        <v>39</v>
      </c>
      <c r="B1052" s="174"/>
      <c r="C1052" s="174"/>
      <c r="D1052" s="174"/>
      <c r="E1052" s="174"/>
      <c r="F1052" s="174"/>
      <c r="G1052" s="175"/>
      <c r="H1052" s="100">
        <f>COUNTIF($A$2:A1058,"ANALISIS DE PRECIOS")</f>
        <v>22</v>
      </c>
    </row>
    <row r="1053" spans="1:8" ht="24" customHeight="1" x14ac:dyDescent="0.2">
      <c r="A1053" s="101" t="s">
        <v>719</v>
      </c>
      <c r="B1053" s="102" t="str">
        <f>Comitente</f>
        <v>DIRECCIÓN DE INFRAESTRUCTURA ESCOLAR</v>
      </c>
      <c r="C1053" s="96"/>
      <c r="D1053" s="103"/>
      <c r="E1053" s="103"/>
      <c r="F1053" s="104"/>
      <c r="G1053" s="105"/>
    </row>
    <row r="1054" spans="1:8" ht="24" customHeight="1" x14ac:dyDescent="0.2">
      <c r="A1054" s="101" t="s">
        <v>720</v>
      </c>
      <c r="B1054" s="102">
        <f>Contratista</f>
        <v>0</v>
      </c>
      <c r="C1054" s="97"/>
      <c r="D1054" s="97"/>
      <c r="E1054" s="97"/>
      <c r="F1054" s="106"/>
      <c r="G1054" s="107"/>
    </row>
    <row r="1055" spans="1:8" ht="24" customHeight="1" x14ac:dyDescent="0.2">
      <c r="A1055" s="101" t="s">
        <v>26</v>
      </c>
      <c r="B1055" s="102" t="str">
        <f>Obra</f>
        <v>ESCUELA BATALLA DE TUCUMAN</v>
      </c>
      <c r="C1055" s="97"/>
      <c r="D1055" s="97"/>
      <c r="E1055" s="97"/>
      <c r="F1055" s="106" t="s">
        <v>40</v>
      </c>
      <c r="G1055" s="108">
        <f>Fecha_Base</f>
        <v>0</v>
      </c>
    </row>
    <row r="1056" spans="1:8" ht="24" customHeight="1" x14ac:dyDescent="0.2">
      <c r="A1056" s="109" t="s">
        <v>718</v>
      </c>
      <c r="B1056" s="98" t="str">
        <f>Ubicación</f>
        <v>Calle Mendoza y Calle Nº17 - Pocito</v>
      </c>
      <c r="C1056" s="98"/>
      <c r="D1056" s="110"/>
      <c r="E1056" s="111"/>
      <c r="F1056" s="112"/>
      <c r="G1056" s="113"/>
    </row>
    <row r="1057" spans="1:141" ht="24" customHeight="1" x14ac:dyDescent="0.2">
      <c r="A1057" s="109" t="s">
        <v>41</v>
      </c>
      <c r="B1057" s="114" t="str">
        <f>IFERROR(VALUE(LEFT(B1058,FIND("-",B1058)-1)),"")</f>
        <v/>
      </c>
      <c r="C1057" s="99" t="str">
        <f>IFERROR(VLOOKUP(B1057,Tabla_CyP,2,FALSE),"")</f>
        <v/>
      </c>
      <c r="E1057" s="111"/>
      <c r="F1057" s="112"/>
      <c r="G1057" s="113"/>
    </row>
    <row r="1058" spans="1:141" ht="24" customHeight="1" x14ac:dyDescent="0.2">
      <c r="A1058" s="109" t="s">
        <v>27</v>
      </c>
      <c r="B1058" s="115" t="str">
        <f>IFERROR(VLOOKUP(COUNTIF($A$2:A1058,"ANALISIS DE PRECIOS"),Tabla_NumeroItem,4,FALSE),"")</f>
        <v>4.6.2</v>
      </c>
      <c r="C1058" s="99" t="str">
        <f>IFERROR(VLOOKUP(B1058,Tabla_CyP,2,FALSE),"")</f>
        <v>De hormigón armado</v>
      </c>
      <c r="D1058" s="110"/>
      <c r="E1058" s="111"/>
      <c r="F1058" s="106" t="s">
        <v>28</v>
      </c>
      <c r="G1058" s="116" t="str">
        <f>IFERROR(VLOOKUP(B1058,Tabla_CyP,4,FALSE),"")</f>
        <v>m2</v>
      </c>
    </row>
    <row r="1059" spans="1:141" ht="24" customHeight="1" x14ac:dyDescent="0.2">
      <c r="A1059" s="109"/>
      <c r="B1059" s="98"/>
      <c r="C1059" s="99"/>
      <c r="D1059" s="110"/>
      <c r="E1059" s="111"/>
      <c r="F1059" s="112"/>
      <c r="G1059" s="113"/>
    </row>
    <row r="1060" spans="1:141" ht="24" customHeight="1" x14ac:dyDescent="0.2">
      <c r="A1060" s="381" t="s">
        <v>584</v>
      </c>
      <c r="B1060" s="382"/>
      <c r="C1060" s="383" t="s">
        <v>0</v>
      </c>
      <c r="D1060" s="383" t="s">
        <v>29</v>
      </c>
      <c r="E1060" s="385" t="s">
        <v>30</v>
      </c>
      <c r="F1060" s="387" t="s">
        <v>31</v>
      </c>
      <c r="G1060" s="389" t="s">
        <v>32</v>
      </c>
    </row>
    <row r="1061" spans="1:141" s="119" customFormat="1" ht="24" customHeight="1" x14ac:dyDescent="0.2">
      <c r="A1061" s="117" t="s">
        <v>585</v>
      </c>
      <c r="B1061" s="118" t="s">
        <v>586</v>
      </c>
      <c r="C1061" s="384"/>
      <c r="D1061" s="384"/>
      <c r="E1061" s="386"/>
      <c r="F1061" s="388"/>
      <c r="G1061" s="390"/>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277"/>
      <c r="AF1061" s="277"/>
      <c r="AG1061" s="277"/>
      <c r="AH1061" s="277"/>
      <c r="AI1061" s="277"/>
      <c r="AJ1061" s="277"/>
      <c r="AK1061" s="277"/>
      <c r="AL1061" s="277"/>
      <c r="AM1061" s="277"/>
      <c r="AN1061" s="277"/>
      <c r="AO1061" s="277"/>
      <c r="AP1061" s="277"/>
      <c r="AQ1061" s="277"/>
      <c r="AR1061" s="277"/>
      <c r="AS1061" s="277"/>
      <c r="AT1061" s="277"/>
      <c r="AU1061" s="277"/>
      <c r="AV1061" s="277"/>
      <c r="AW1061" s="277"/>
      <c r="AX1061" s="277"/>
      <c r="AY1061" s="277"/>
      <c r="AZ1061" s="277"/>
      <c r="BA1061" s="277"/>
      <c r="BB1061" s="277"/>
      <c r="BC1061" s="277"/>
      <c r="BD1061" s="277"/>
      <c r="BE1061" s="277"/>
      <c r="BF1061" s="277"/>
      <c r="BG1061" s="277"/>
      <c r="BH1061" s="277"/>
      <c r="BI1061" s="277"/>
      <c r="BJ1061" s="277"/>
      <c r="BK1061" s="277"/>
      <c r="BL1061" s="277"/>
      <c r="BM1061" s="277"/>
      <c r="BN1061" s="277"/>
      <c r="BO1061" s="277"/>
      <c r="BP1061" s="277"/>
      <c r="BQ1061" s="277"/>
      <c r="BR1061" s="277"/>
      <c r="BS1061" s="277"/>
      <c r="BT1061" s="277"/>
      <c r="BU1061" s="277"/>
      <c r="BV1061" s="277"/>
      <c r="BW1061" s="277"/>
      <c r="BX1061" s="277"/>
      <c r="BY1061" s="277"/>
      <c r="BZ1061" s="277"/>
      <c r="CA1061" s="277"/>
      <c r="CB1061" s="277"/>
      <c r="CC1061" s="277"/>
      <c r="CD1061" s="277"/>
      <c r="CE1061" s="277"/>
      <c r="CF1061" s="277"/>
      <c r="CG1061" s="277"/>
      <c r="CH1061" s="277"/>
      <c r="CI1061" s="277"/>
      <c r="CJ1061" s="277"/>
      <c r="CK1061" s="277"/>
      <c r="CL1061" s="277"/>
      <c r="CM1061" s="277"/>
      <c r="CN1061" s="277"/>
      <c r="CO1061" s="277"/>
      <c r="CP1061" s="277"/>
      <c r="CQ1061" s="277"/>
      <c r="CR1061" s="277"/>
      <c r="CS1061" s="277"/>
      <c r="CT1061" s="277"/>
      <c r="CU1061" s="277"/>
      <c r="CV1061" s="277"/>
      <c r="CW1061" s="277"/>
      <c r="CX1061" s="277"/>
      <c r="CY1061" s="277"/>
      <c r="CZ1061" s="277"/>
      <c r="DA1061" s="277"/>
      <c r="DB1061" s="277"/>
      <c r="DC1061" s="277"/>
      <c r="DD1061" s="277"/>
      <c r="DE1061" s="277"/>
      <c r="DF1061" s="277"/>
      <c r="DG1061" s="277"/>
      <c r="DH1061" s="277"/>
      <c r="DI1061" s="277"/>
      <c r="DJ1061" s="277"/>
      <c r="DK1061" s="277"/>
      <c r="DL1061" s="277"/>
      <c r="DM1061" s="277"/>
      <c r="DN1061" s="277"/>
      <c r="DO1061" s="277"/>
      <c r="DP1061" s="277"/>
      <c r="DQ1061" s="277"/>
      <c r="DR1061" s="277"/>
      <c r="DS1061" s="277"/>
      <c r="DT1061" s="277"/>
      <c r="DU1061" s="277"/>
      <c r="DV1061" s="277"/>
      <c r="DW1061" s="277"/>
      <c r="DX1061" s="277"/>
      <c r="DY1061" s="277"/>
      <c r="DZ1061" s="277"/>
      <c r="EA1061" s="277"/>
      <c r="EB1061" s="277"/>
      <c r="EC1061" s="277"/>
      <c r="ED1061" s="277"/>
      <c r="EE1061" s="277"/>
      <c r="EF1061" s="277"/>
      <c r="EG1061" s="277"/>
      <c r="EH1061" s="277"/>
      <c r="EI1061" s="277"/>
      <c r="EJ1061" s="277"/>
      <c r="EK1061" s="277"/>
    </row>
    <row r="1062" spans="1:141" ht="24" customHeight="1" x14ac:dyDescent="0.2">
      <c r="A1062" s="187"/>
      <c r="B1062" s="120"/>
      <c r="C1062" s="185" t="s">
        <v>721</v>
      </c>
      <c r="D1062" s="121"/>
      <c r="E1062" s="122"/>
      <c r="F1062" s="123"/>
      <c r="G1062" s="124"/>
    </row>
    <row r="1063" spans="1:141" s="276" customFormat="1" ht="24" customHeight="1" x14ac:dyDescent="0.2">
      <c r="A1063" s="267" t="str">
        <f t="shared" ref="A1063:A1076" si="316">IFERROR(VLOOKUP(C1063,Tabla_Insumos,4,FALSE),"")</f>
        <v/>
      </c>
      <c r="B1063" s="268" t="str">
        <f>IFERROR(VLOOKUP(C1063,Tabla_Insumos,5,FALSE),"")</f>
        <v/>
      </c>
      <c r="C1063" s="269"/>
      <c r="D1063" s="270" t="str">
        <f t="shared" ref="D1063:D1076" si="317">IFERROR(VLOOKUP(C1063,Tabla_Insumos,2,FALSE),"")</f>
        <v/>
      </c>
      <c r="E1063" s="271"/>
      <c r="F1063" s="272">
        <f t="shared" ref="F1063:F1076" si="318">IFERROR(VLOOKUP(C1063,Tabla_Insumos,3,FALSE),0)</f>
        <v>0</v>
      </c>
      <c r="G1063" s="275">
        <f>ROUND(E1063*F1063,2)</f>
        <v>0</v>
      </c>
    </row>
    <row r="1064" spans="1:141" s="276" customFormat="1" ht="24" customHeight="1" x14ac:dyDescent="0.2">
      <c r="A1064" s="267" t="str">
        <f t="shared" si="316"/>
        <v/>
      </c>
      <c r="B1064" s="268" t="str">
        <f t="shared" ref="B1064:B1076" si="319">IFERROR(VLOOKUP(C1064,Tabla_Insumos,5,FALSE),"")</f>
        <v/>
      </c>
      <c r="C1064" s="269"/>
      <c r="D1064" s="270" t="str">
        <f t="shared" si="317"/>
        <v/>
      </c>
      <c r="E1064" s="271"/>
      <c r="F1064" s="272">
        <f t="shared" si="318"/>
        <v>0</v>
      </c>
      <c r="G1064" s="275">
        <f t="shared" ref="G1064:G1076" si="320">ROUND(E1064*F1064,2)</f>
        <v>0</v>
      </c>
    </row>
    <row r="1065" spans="1:141" s="276" customFormat="1" ht="24" customHeight="1" x14ac:dyDescent="0.2">
      <c r="A1065" s="267" t="str">
        <f t="shared" si="316"/>
        <v/>
      </c>
      <c r="B1065" s="268" t="str">
        <f t="shared" si="319"/>
        <v/>
      </c>
      <c r="C1065" s="269"/>
      <c r="D1065" s="270" t="str">
        <f t="shared" si="317"/>
        <v/>
      </c>
      <c r="E1065" s="271"/>
      <c r="F1065" s="272">
        <f t="shared" si="318"/>
        <v>0</v>
      </c>
      <c r="G1065" s="275">
        <f t="shared" si="320"/>
        <v>0</v>
      </c>
    </row>
    <row r="1066" spans="1:141" s="276" customFormat="1" ht="24" customHeight="1" x14ac:dyDescent="0.2">
      <c r="A1066" s="267" t="str">
        <f t="shared" si="316"/>
        <v/>
      </c>
      <c r="B1066" s="268" t="str">
        <f t="shared" si="319"/>
        <v/>
      </c>
      <c r="C1066" s="269"/>
      <c r="D1066" s="270" t="str">
        <f t="shared" si="317"/>
        <v/>
      </c>
      <c r="E1066" s="271"/>
      <c r="F1066" s="272">
        <f t="shared" si="318"/>
        <v>0</v>
      </c>
      <c r="G1066" s="275">
        <f t="shared" si="320"/>
        <v>0</v>
      </c>
    </row>
    <row r="1067" spans="1:141" s="276" customFormat="1" ht="24" customHeight="1" x14ac:dyDescent="0.2">
      <c r="A1067" s="267" t="str">
        <f t="shared" si="316"/>
        <v/>
      </c>
      <c r="B1067" s="268" t="str">
        <f t="shared" si="319"/>
        <v/>
      </c>
      <c r="C1067" s="269"/>
      <c r="D1067" s="270" t="str">
        <f t="shared" si="317"/>
        <v/>
      </c>
      <c r="E1067" s="271"/>
      <c r="F1067" s="272">
        <f t="shared" si="318"/>
        <v>0</v>
      </c>
      <c r="G1067" s="275">
        <f t="shared" si="320"/>
        <v>0</v>
      </c>
    </row>
    <row r="1068" spans="1:141" s="276" customFormat="1" ht="24" customHeight="1" x14ac:dyDescent="0.2">
      <c r="A1068" s="267" t="str">
        <f t="shared" si="316"/>
        <v/>
      </c>
      <c r="B1068" s="268" t="str">
        <f t="shared" si="319"/>
        <v/>
      </c>
      <c r="C1068" s="269"/>
      <c r="D1068" s="270" t="str">
        <f t="shared" si="317"/>
        <v/>
      </c>
      <c r="E1068" s="271"/>
      <c r="F1068" s="272">
        <f t="shared" si="318"/>
        <v>0</v>
      </c>
      <c r="G1068" s="275">
        <f t="shared" si="320"/>
        <v>0</v>
      </c>
    </row>
    <row r="1069" spans="1:141" s="276" customFormat="1" ht="24" customHeight="1" x14ac:dyDescent="0.2">
      <c r="A1069" s="267" t="str">
        <f t="shared" si="316"/>
        <v/>
      </c>
      <c r="B1069" s="268" t="str">
        <f t="shared" si="319"/>
        <v/>
      </c>
      <c r="C1069" s="269"/>
      <c r="D1069" s="270" t="str">
        <f t="shared" si="317"/>
        <v/>
      </c>
      <c r="E1069" s="271"/>
      <c r="F1069" s="272">
        <f t="shared" si="318"/>
        <v>0</v>
      </c>
      <c r="G1069" s="275">
        <f t="shared" si="320"/>
        <v>0</v>
      </c>
    </row>
    <row r="1070" spans="1:141" s="276" customFormat="1" ht="24" customHeight="1" x14ac:dyDescent="0.2">
      <c r="A1070" s="267" t="str">
        <f t="shared" si="316"/>
        <v/>
      </c>
      <c r="B1070" s="268" t="str">
        <f t="shared" si="319"/>
        <v/>
      </c>
      <c r="C1070" s="269"/>
      <c r="D1070" s="270" t="str">
        <f t="shared" si="317"/>
        <v/>
      </c>
      <c r="E1070" s="271"/>
      <c r="F1070" s="272">
        <f t="shared" si="318"/>
        <v>0</v>
      </c>
      <c r="G1070" s="275">
        <f t="shared" si="320"/>
        <v>0</v>
      </c>
    </row>
    <row r="1071" spans="1:141" s="276" customFormat="1" ht="24" customHeight="1" x14ac:dyDescent="0.2">
      <c r="A1071" s="267" t="str">
        <f t="shared" si="316"/>
        <v/>
      </c>
      <c r="B1071" s="268" t="str">
        <f t="shared" si="319"/>
        <v/>
      </c>
      <c r="C1071" s="269"/>
      <c r="D1071" s="270" t="str">
        <f t="shared" si="317"/>
        <v/>
      </c>
      <c r="E1071" s="271"/>
      <c r="F1071" s="272">
        <f t="shared" si="318"/>
        <v>0</v>
      </c>
      <c r="G1071" s="275">
        <f t="shared" si="320"/>
        <v>0</v>
      </c>
    </row>
    <row r="1072" spans="1:141" s="276" customFormat="1" ht="24" customHeight="1" x14ac:dyDescent="0.2">
      <c r="A1072" s="267" t="str">
        <f t="shared" si="316"/>
        <v/>
      </c>
      <c r="B1072" s="268" t="str">
        <f t="shared" si="319"/>
        <v/>
      </c>
      <c r="C1072" s="269"/>
      <c r="D1072" s="270" t="str">
        <f t="shared" si="317"/>
        <v/>
      </c>
      <c r="E1072" s="271"/>
      <c r="F1072" s="272">
        <f t="shared" si="318"/>
        <v>0</v>
      </c>
      <c r="G1072" s="275">
        <f t="shared" si="320"/>
        <v>0</v>
      </c>
    </row>
    <row r="1073" spans="1:7" s="276" customFormat="1" ht="24" customHeight="1" x14ac:dyDescent="0.2">
      <c r="A1073" s="267" t="str">
        <f t="shared" si="316"/>
        <v/>
      </c>
      <c r="B1073" s="268" t="str">
        <f t="shared" si="319"/>
        <v/>
      </c>
      <c r="C1073" s="269"/>
      <c r="D1073" s="270" t="str">
        <f t="shared" si="317"/>
        <v/>
      </c>
      <c r="E1073" s="271"/>
      <c r="F1073" s="272">
        <f t="shared" si="318"/>
        <v>0</v>
      </c>
      <c r="G1073" s="275">
        <f t="shared" si="320"/>
        <v>0</v>
      </c>
    </row>
    <row r="1074" spans="1:7" s="276" customFormat="1" ht="24" customHeight="1" x14ac:dyDescent="0.2">
      <c r="A1074" s="267" t="str">
        <f t="shared" si="316"/>
        <v/>
      </c>
      <c r="B1074" s="268" t="str">
        <f t="shared" si="319"/>
        <v/>
      </c>
      <c r="C1074" s="269"/>
      <c r="D1074" s="270" t="str">
        <f t="shared" si="317"/>
        <v/>
      </c>
      <c r="E1074" s="271"/>
      <c r="F1074" s="272">
        <f t="shared" si="318"/>
        <v>0</v>
      </c>
      <c r="G1074" s="275">
        <f t="shared" si="320"/>
        <v>0</v>
      </c>
    </row>
    <row r="1075" spans="1:7" s="276" customFormat="1" ht="24" customHeight="1" x14ac:dyDescent="0.2">
      <c r="A1075" s="267" t="str">
        <f t="shared" si="316"/>
        <v/>
      </c>
      <c r="B1075" s="268" t="str">
        <f t="shared" si="319"/>
        <v/>
      </c>
      <c r="C1075" s="269"/>
      <c r="D1075" s="270" t="str">
        <f t="shared" si="317"/>
        <v/>
      </c>
      <c r="E1075" s="271"/>
      <c r="F1075" s="272">
        <f t="shared" si="318"/>
        <v>0</v>
      </c>
      <c r="G1075" s="275">
        <f t="shared" si="320"/>
        <v>0</v>
      </c>
    </row>
    <row r="1076" spans="1:7" s="276" customFormat="1" ht="24" customHeight="1" x14ac:dyDescent="0.2">
      <c r="A1076" s="267" t="str">
        <f t="shared" si="316"/>
        <v/>
      </c>
      <c r="B1076" s="268" t="str">
        <f t="shared" si="319"/>
        <v/>
      </c>
      <c r="C1076" s="269"/>
      <c r="D1076" s="270" t="str">
        <f t="shared" si="317"/>
        <v/>
      </c>
      <c r="E1076" s="271"/>
      <c r="F1076" s="273">
        <f t="shared" si="318"/>
        <v>0</v>
      </c>
      <c r="G1076" s="275">
        <f t="shared" si="320"/>
        <v>0</v>
      </c>
    </row>
    <row r="1077" spans="1:7" ht="24" customHeight="1" x14ac:dyDescent="0.2">
      <c r="A1077" s="125"/>
      <c r="B1077" s="99"/>
      <c r="C1077" s="99"/>
      <c r="D1077" s="110"/>
      <c r="E1077" s="111"/>
      <c r="F1077" s="188" t="s">
        <v>33</v>
      </c>
      <c r="G1077" s="126">
        <f>SUBTOTAL(9,G1063:G1076)</f>
        <v>0</v>
      </c>
    </row>
    <row r="1078" spans="1:7" ht="24" customHeight="1" x14ac:dyDescent="0.2">
      <c r="A1078" s="125"/>
      <c r="B1078" s="99"/>
      <c r="C1078" s="127" t="s">
        <v>722</v>
      </c>
      <c r="D1078" s="110"/>
      <c r="E1078" s="111"/>
      <c r="F1078" s="112"/>
      <c r="G1078" s="128"/>
    </row>
    <row r="1079" spans="1:7" s="276" customFormat="1" ht="24" customHeight="1" x14ac:dyDescent="0.2">
      <c r="A1079" s="267" t="str">
        <f t="shared" ref="A1079:A1086" si="321">IFERROR(VLOOKUP(C1079,Tabla_Insumos,4,FALSE),"")</f>
        <v/>
      </c>
      <c r="B1079" s="268" t="str">
        <f t="shared" ref="B1079:B1086" si="322">IFERROR(VLOOKUP(C1079,Tabla_Insumos,5,FALSE),"")</f>
        <v/>
      </c>
      <c r="C1079" s="269"/>
      <c r="D1079" s="270" t="str">
        <f t="shared" ref="D1079:D1086" si="323">IFERROR(VLOOKUP(C1079,Tabla_Insumos,2,FALSE),"")</f>
        <v/>
      </c>
      <c r="E1079" s="271"/>
      <c r="F1079" s="274">
        <f t="shared" ref="F1079:F1086" si="324">IFERROR(VLOOKUP(C1079,Tabla_Insumos,3,FALSE),0)</f>
        <v>0</v>
      </c>
      <c r="G1079" s="275">
        <f>ROUND(E1079*F1079,2)</f>
        <v>0</v>
      </c>
    </row>
    <row r="1080" spans="1:7" s="276" customFormat="1" ht="24" customHeight="1" x14ac:dyDescent="0.2">
      <c r="A1080" s="267" t="str">
        <f t="shared" si="321"/>
        <v/>
      </c>
      <c r="B1080" s="268" t="str">
        <f t="shared" si="322"/>
        <v/>
      </c>
      <c r="C1080" s="269"/>
      <c r="D1080" s="270" t="str">
        <f t="shared" si="323"/>
        <v/>
      </c>
      <c r="E1080" s="271"/>
      <c r="F1080" s="274">
        <f t="shared" si="324"/>
        <v>0</v>
      </c>
      <c r="G1080" s="275">
        <f>ROUND(E1080*F1080,2)</f>
        <v>0</v>
      </c>
    </row>
    <row r="1081" spans="1:7" s="276" customFormat="1" ht="24" customHeight="1" x14ac:dyDescent="0.2">
      <c r="A1081" s="267" t="str">
        <f t="shared" si="321"/>
        <v/>
      </c>
      <c r="B1081" s="268" t="str">
        <f t="shared" si="322"/>
        <v/>
      </c>
      <c r="C1081" s="269"/>
      <c r="D1081" s="270" t="str">
        <f t="shared" si="323"/>
        <v/>
      </c>
      <c r="E1081" s="271"/>
      <c r="F1081" s="274">
        <f t="shared" si="324"/>
        <v>0</v>
      </c>
      <c r="G1081" s="275">
        <f t="shared" ref="G1081:G1086" si="325">ROUND(E1081*F1081,2)</f>
        <v>0</v>
      </c>
    </row>
    <row r="1082" spans="1:7" s="276" customFormat="1" ht="24" customHeight="1" x14ac:dyDescent="0.2">
      <c r="A1082" s="267" t="str">
        <f t="shared" si="321"/>
        <v/>
      </c>
      <c r="B1082" s="268" t="str">
        <f t="shared" si="322"/>
        <v/>
      </c>
      <c r="C1082" s="269"/>
      <c r="D1082" s="270" t="str">
        <f t="shared" si="323"/>
        <v/>
      </c>
      <c r="E1082" s="271"/>
      <c r="F1082" s="274">
        <f t="shared" si="324"/>
        <v>0</v>
      </c>
      <c r="G1082" s="275">
        <f t="shared" si="325"/>
        <v>0</v>
      </c>
    </row>
    <row r="1083" spans="1:7" s="276" customFormat="1" ht="24" customHeight="1" x14ac:dyDescent="0.2">
      <c r="A1083" s="267" t="str">
        <f t="shared" si="321"/>
        <v/>
      </c>
      <c r="B1083" s="268" t="str">
        <f t="shared" si="322"/>
        <v/>
      </c>
      <c r="C1083" s="269"/>
      <c r="D1083" s="270" t="str">
        <f t="shared" si="323"/>
        <v/>
      </c>
      <c r="E1083" s="271"/>
      <c r="F1083" s="272">
        <f t="shared" si="324"/>
        <v>0</v>
      </c>
      <c r="G1083" s="275">
        <f t="shared" si="325"/>
        <v>0</v>
      </c>
    </row>
    <row r="1084" spans="1:7" s="276" customFormat="1" ht="24" customHeight="1" x14ac:dyDescent="0.2">
      <c r="A1084" s="267" t="str">
        <f t="shared" si="321"/>
        <v/>
      </c>
      <c r="B1084" s="268" t="str">
        <f t="shared" si="322"/>
        <v/>
      </c>
      <c r="C1084" s="269"/>
      <c r="D1084" s="270" t="str">
        <f t="shared" si="323"/>
        <v/>
      </c>
      <c r="E1084" s="271"/>
      <c r="F1084" s="272">
        <f t="shared" si="324"/>
        <v>0</v>
      </c>
      <c r="G1084" s="275">
        <f t="shared" si="325"/>
        <v>0</v>
      </c>
    </row>
    <row r="1085" spans="1:7" s="276" customFormat="1" ht="24" customHeight="1" x14ac:dyDescent="0.2">
      <c r="A1085" s="267" t="str">
        <f t="shared" si="321"/>
        <v/>
      </c>
      <c r="B1085" s="268" t="str">
        <f t="shared" si="322"/>
        <v/>
      </c>
      <c r="C1085" s="269"/>
      <c r="D1085" s="270" t="str">
        <f t="shared" si="323"/>
        <v/>
      </c>
      <c r="E1085" s="271"/>
      <c r="F1085" s="272">
        <f t="shared" si="324"/>
        <v>0</v>
      </c>
      <c r="G1085" s="275">
        <f t="shared" si="325"/>
        <v>0</v>
      </c>
    </row>
    <row r="1086" spans="1:7" s="276" customFormat="1" ht="24" customHeight="1" x14ac:dyDescent="0.2">
      <c r="A1086" s="267" t="str">
        <f t="shared" si="321"/>
        <v/>
      </c>
      <c r="B1086" s="268" t="str">
        <f t="shared" si="322"/>
        <v/>
      </c>
      <c r="C1086" s="269"/>
      <c r="D1086" s="270" t="str">
        <f t="shared" si="323"/>
        <v/>
      </c>
      <c r="E1086" s="271"/>
      <c r="F1086" s="272">
        <f t="shared" si="324"/>
        <v>0</v>
      </c>
      <c r="G1086" s="275">
        <f t="shared" si="325"/>
        <v>0</v>
      </c>
    </row>
    <row r="1087" spans="1:7" ht="24" customHeight="1" x14ac:dyDescent="0.2">
      <c r="A1087" s="125"/>
      <c r="B1087" s="99"/>
      <c r="C1087" s="99"/>
      <c r="D1087" s="110"/>
      <c r="E1087" s="111"/>
      <c r="F1087" s="188" t="s">
        <v>34</v>
      </c>
      <c r="G1087" s="126">
        <f>SUBTOTAL(9,G1079:G1086)</f>
        <v>0</v>
      </c>
    </row>
    <row r="1088" spans="1:7" ht="24" customHeight="1" x14ac:dyDescent="0.2">
      <c r="A1088" s="125"/>
      <c r="B1088" s="99"/>
      <c r="C1088" s="127" t="s">
        <v>723</v>
      </c>
      <c r="D1088" s="110"/>
      <c r="E1088" s="111"/>
      <c r="F1088" s="112"/>
      <c r="G1088" s="128"/>
    </row>
    <row r="1089" spans="1:8" s="276" customFormat="1" ht="24" customHeight="1" x14ac:dyDescent="0.2">
      <c r="A1089" s="267" t="str">
        <f t="shared" ref="A1089:A1097" si="326">IFERROR(VLOOKUP(C1089,Tabla_Insumos,4,FALSE),"")</f>
        <v/>
      </c>
      <c r="B1089" s="268" t="str">
        <f t="shared" ref="B1089:B1097" si="327">IFERROR(VLOOKUP(C1089,Tabla_Insumos,5,FALSE),"")</f>
        <v/>
      </c>
      <c r="C1089" s="269"/>
      <c r="D1089" s="270" t="str">
        <f t="shared" ref="D1089:D1097" si="328">IFERROR(VLOOKUP(C1089,Tabla_Insumos,2,FALSE),"")</f>
        <v/>
      </c>
      <c r="E1089" s="271"/>
      <c r="F1089" s="272">
        <f t="shared" ref="F1089:F1097" si="329">IFERROR(VLOOKUP(C1089,Tabla_Insumos,3,FALSE),0)</f>
        <v>0</v>
      </c>
      <c r="G1089" s="275">
        <f t="shared" ref="G1089:G1097" si="330">ROUND(E1089*F1089,2)</f>
        <v>0</v>
      </c>
    </row>
    <row r="1090" spans="1:8" s="276" customFormat="1" ht="24" customHeight="1" x14ac:dyDescent="0.2">
      <c r="A1090" s="267" t="str">
        <f t="shared" si="326"/>
        <v/>
      </c>
      <c r="B1090" s="268" t="str">
        <f t="shared" si="327"/>
        <v/>
      </c>
      <c r="C1090" s="269"/>
      <c r="D1090" s="270" t="str">
        <f t="shared" si="328"/>
        <v/>
      </c>
      <c r="E1090" s="271"/>
      <c r="F1090" s="272">
        <f t="shared" si="329"/>
        <v>0</v>
      </c>
      <c r="G1090" s="275">
        <f t="shared" si="330"/>
        <v>0</v>
      </c>
    </row>
    <row r="1091" spans="1:8" s="276" customFormat="1" ht="24" customHeight="1" x14ac:dyDescent="0.2">
      <c r="A1091" s="267" t="str">
        <f t="shared" si="326"/>
        <v/>
      </c>
      <c r="B1091" s="268" t="str">
        <f t="shared" si="327"/>
        <v/>
      </c>
      <c r="C1091" s="269"/>
      <c r="D1091" s="270" t="str">
        <f t="shared" si="328"/>
        <v/>
      </c>
      <c r="E1091" s="271"/>
      <c r="F1091" s="272">
        <f t="shared" si="329"/>
        <v>0</v>
      </c>
      <c r="G1091" s="275">
        <f t="shared" si="330"/>
        <v>0</v>
      </c>
    </row>
    <row r="1092" spans="1:8" s="276" customFormat="1" ht="24" customHeight="1" x14ac:dyDescent="0.2">
      <c r="A1092" s="267" t="str">
        <f t="shared" si="326"/>
        <v/>
      </c>
      <c r="B1092" s="268" t="str">
        <f t="shared" si="327"/>
        <v/>
      </c>
      <c r="C1092" s="269"/>
      <c r="D1092" s="270" t="str">
        <f t="shared" si="328"/>
        <v/>
      </c>
      <c r="E1092" s="271"/>
      <c r="F1092" s="272">
        <f t="shared" si="329"/>
        <v>0</v>
      </c>
      <c r="G1092" s="275">
        <f t="shared" si="330"/>
        <v>0</v>
      </c>
    </row>
    <row r="1093" spans="1:8" s="276" customFormat="1" ht="24" customHeight="1" x14ac:dyDescent="0.2">
      <c r="A1093" s="267" t="str">
        <f t="shared" si="326"/>
        <v/>
      </c>
      <c r="B1093" s="268" t="str">
        <f t="shared" si="327"/>
        <v/>
      </c>
      <c r="C1093" s="269"/>
      <c r="D1093" s="270" t="str">
        <f t="shared" si="328"/>
        <v/>
      </c>
      <c r="E1093" s="271"/>
      <c r="F1093" s="272">
        <f t="shared" si="329"/>
        <v>0</v>
      </c>
      <c r="G1093" s="275">
        <f t="shared" si="330"/>
        <v>0</v>
      </c>
    </row>
    <row r="1094" spans="1:8" s="276" customFormat="1" ht="24" customHeight="1" x14ac:dyDescent="0.2">
      <c r="A1094" s="267" t="str">
        <f t="shared" si="326"/>
        <v/>
      </c>
      <c r="B1094" s="268" t="str">
        <f t="shared" si="327"/>
        <v/>
      </c>
      <c r="C1094" s="269"/>
      <c r="D1094" s="270" t="str">
        <f t="shared" si="328"/>
        <v/>
      </c>
      <c r="E1094" s="271"/>
      <c r="F1094" s="272">
        <f t="shared" si="329"/>
        <v>0</v>
      </c>
      <c r="G1094" s="275">
        <f t="shared" si="330"/>
        <v>0</v>
      </c>
    </row>
    <row r="1095" spans="1:8" s="276" customFormat="1" ht="24" customHeight="1" x14ac:dyDescent="0.2">
      <c r="A1095" s="267" t="str">
        <f t="shared" si="326"/>
        <v/>
      </c>
      <c r="B1095" s="268" t="str">
        <f t="shared" si="327"/>
        <v/>
      </c>
      <c r="C1095" s="269"/>
      <c r="D1095" s="270" t="str">
        <f t="shared" si="328"/>
        <v/>
      </c>
      <c r="E1095" s="271"/>
      <c r="F1095" s="272">
        <f t="shared" si="329"/>
        <v>0</v>
      </c>
      <c r="G1095" s="275">
        <f t="shared" si="330"/>
        <v>0</v>
      </c>
    </row>
    <row r="1096" spans="1:8" s="276" customFormat="1" ht="24" customHeight="1" x14ac:dyDescent="0.2">
      <c r="A1096" s="267" t="str">
        <f t="shared" si="326"/>
        <v/>
      </c>
      <c r="B1096" s="268" t="str">
        <f t="shared" si="327"/>
        <v/>
      </c>
      <c r="C1096" s="269"/>
      <c r="D1096" s="270" t="str">
        <f t="shared" si="328"/>
        <v/>
      </c>
      <c r="E1096" s="271"/>
      <c r="F1096" s="272">
        <f t="shared" si="329"/>
        <v>0</v>
      </c>
      <c r="G1096" s="275">
        <f t="shared" si="330"/>
        <v>0</v>
      </c>
    </row>
    <row r="1097" spans="1:8" s="276" customFormat="1" ht="24" customHeight="1" x14ac:dyDescent="0.2">
      <c r="A1097" s="267" t="str">
        <f t="shared" si="326"/>
        <v/>
      </c>
      <c r="B1097" s="268" t="str">
        <f t="shared" si="327"/>
        <v/>
      </c>
      <c r="C1097" s="269"/>
      <c r="D1097" s="270" t="str">
        <f t="shared" si="328"/>
        <v/>
      </c>
      <c r="E1097" s="271"/>
      <c r="F1097" s="272">
        <f t="shared" si="329"/>
        <v>0</v>
      </c>
      <c r="G1097" s="275">
        <f t="shared" si="330"/>
        <v>0</v>
      </c>
    </row>
    <row r="1098" spans="1:8" ht="24" customHeight="1" x14ac:dyDescent="0.2">
      <c r="A1098" s="129"/>
      <c r="B1098" s="110"/>
      <c r="C1098" s="99"/>
      <c r="D1098" s="110"/>
      <c r="E1098" s="111"/>
      <c r="F1098" s="188" t="s">
        <v>35</v>
      </c>
      <c r="G1098" s="126">
        <f>SUBTOTAL(9,G1089:G1097)</f>
        <v>0</v>
      </c>
    </row>
    <row r="1099" spans="1:8" ht="24" customHeight="1" thickBot="1" x14ac:dyDescent="0.25">
      <c r="A1099" s="130"/>
      <c r="B1099" s="131"/>
      <c r="C1099" s="132"/>
      <c r="D1099" s="131"/>
      <c r="E1099" s="133"/>
      <c r="F1099" s="134"/>
      <c r="G1099" s="135"/>
    </row>
    <row r="1100" spans="1:8" ht="24" customHeight="1" thickBot="1" x14ac:dyDescent="0.25">
      <c r="A1100" s="136" t="str">
        <f>B1058</f>
        <v>4.6.2</v>
      </c>
      <c r="B1100" s="137" t="str">
        <f>C1058</f>
        <v>De hormigón armado</v>
      </c>
      <c r="C1100" s="138"/>
      <c r="D1100" s="138" t="s">
        <v>36</v>
      </c>
      <c r="E1100" s="139"/>
      <c r="F1100" s="140" t="s">
        <v>37</v>
      </c>
      <c r="G1100" s="141">
        <f>SUBTOTAL(9,G1063:G1099)</f>
        <v>0</v>
      </c>
    </row>
    <row r="1101" spans="1:8" ht="24" customHeight="1" thickTop="1" thickBot="1" x14ac:dyDescent="0.25"/>
    <row r="1102" spans="1:8" ht="24" customHeight="1" thickTop="1" x14ac:dyDescent="0.2">
      <c r="A1102" s="173" t="s">
        <v>39</v>
      </c>
      <c r="B1102" s="174"/>
      <c r="C1102" s="174"/>
      <c r="D1102" s="174"/>
      <c r="E1102" s="174"/>
      <c r="F1102" s="174"/>
      <c r="G1102" s="175"/>
      <c r="H1102" s="100">
        <f>COUNTIF($A$2:A1108,"ANALISIS DE PRECIOS")</f>
        <v>23</v>
      </c>
    </row>
    <row r="1103" spans="1:8" ht="24" customHeight="1" x14ac:dyDescent="0.2">
      <c r="A1103" s="101" t="s">
        <v>719</v>
      </c>
      <c r="B1103" s="102" t="str">
        <f>Comitente</f>
        <v>DIRECCIÓN DE INFRAESTRUCTURA ESCOLAR</v>
      </c>
      <c r="C1103" s="96"/>
      <c r="D1103" s="103"/>
      <c r="E1103" s="103"/>
      <c r="F1103" s="104"/>
      <c r="G1103" s="105"/>
    </row>
    <row r="1104" spans="1:8" ht="24" customHeight="1" x14ac:dyDescent="0.2">
      <c r="A1104" s="101" t="s">
        <v>720</v>
      </c>
      <c r="B1104" s="102">
        <f>Contratista</f>
        <v>0</v>
      </c>
      <c r="C1104" s="97"/>
      <c r="D1104" s="97"/>
      <c r="E1104" s="97"/>
      <c r="F1104" s="106"/>
      <c r="G1104" s="107"/>
    </row>
    <row r="1105" spans="1:141" ht="24" customHeight="1" x14ac:dyDescent="0.2">
      <c r="A1105" s="101" t="s">
        <v>26</v>
      </c>
      <c r="B1105" s="102" t="str">
        <f>Obra</f>
        <v>ESCUELA BATALLA DE TUCUMAN</v>
      </c>
      <c r="C1105" s="97"/>
      <c r="D1105" s="97"/>
      <c r="E1105" s="97"/>
      <c r="F1105" s="106" t="s">
        <v>40</v>
      </c>
      <c r="G1105" s="108">
        <f>Fecha_Base</f>
        <v>0</v>
      </c>
    </row>
    <row r="1106" spans="1:141" ht="24" customHeight="1" x14ac:dyDescent="0.2">
      <c r="A1106" s="109" t="s">
        <v>718</v>
      </c>
      <c r="B1106" s="98" t="str">
        <f>Ubicación</f>
        <v>Calle Mendoza y Calle Nº17 - Pocito</v>
      </c>
      <c r="C1106" s="98"/>
      <c r="D1106" s="110"/>
      <c r="E1106" s="111"/>
      <c r="F1106" s="112"/>
      <c r="G1106" s="113"/>
    </row>
    <row r="1107" spans="1:141" ht="24" customHeight="1" x14ac:dyDescent="0.2">
      <c r="A1107" s="109" t="s">
        <v>41</v>
      </c>
      <c r="B1107" s="114" t="str">
        <f>IFERROR(VALUE(LEFT(B1108,FIND("-",B1108)-1)),"")</f>
        <v/>
      </c>
      <c r="C1107" s="99" t="str">
        <f>IFERROR(VLOOKUP(B1107,Tabla_CyP,2,FALSE),"")</f>
        <v/>
      </c>
      <c r="E1107" s="111"/>
      <c r="F1107" s="112"/>
      <c r="G1107" s="113"/>
    </row>
    <row r="1108" spans="1:141" ht="24" customHeight="1" x14ac:dyDescent="0.2">
      <c r="A1108" s="109" t="s">
        <v>27</v>
      </c>
      <c r="B1108" s="115" t="str">
        <f>IFERROR(VLOOKUP(COUNTIF($A$2:A1108,"ANALISIS DE PRECIOS"),Tabla_NumeroItem,4,FALSE),"")</f>
        <v>5.1</v>
      </c>
      <c r="C1108" s="99" t="str">
        <f>IFERROR(VLOOKUP(B1108,Tabla_CyP,2,FALSE),"")</f>
        <v>Cerámico</v>
      </c>
      <c r="D1108" s="110"/>
      <c r="E1108" s="111"/>
      <c r="F1108" s="106" t="s">
        <v>28</v>
      </c>
      <c r="G1108" s="116" t="str">
        <f>IFERROR(VLOOKUP(B1108,Tabla_CyP,4,FALSE),"")</f>
        <v>m2</v>
      </c>
    </row>
    <row r="1109" spans="1:141" ht="24" customHeight="1" x14ac:dyDescent="0.2">
      <c r="A1109" s="109"/>
      <c r="B1109" s="98"/>
      <c r="C1109" s="99"/>
      <c r="D1109" s="110"/>
      <c r="E1109" s="111"/>
      <c r="F1109" s="112"/>
      <c r="G1109" s="113"/>
    </row>
    <row r="1110" spans="1:141" ht="24" customHeight="1" x14ac:dyDescent="0.2">
      <c r="A1110" s="381" t="s">
        <v>584</v>
      </c>
      <c r="B1110" s="382"/>
      <c r="C1110" s="383" t="s">
        <v>0</v>
      </c>
      <c r="D1110" s="383" t="s">
        <v>29</v>
      </c>
      <c r="E1110" s="385" t="s">
        <v>30</v>
      </c>
      <c r="F1110" s="387" t="s">
        <v>31</v>
      </c>
      <c r="G1110" s="389" t="s">
        <v>32</v>
      </c>
    </row>
    <row r="1111" spans="1:141" s="119" customFormat="1" ht="24" customHeight="1" x14ac:dyDescent="0.2">
      <c r="A1111" s="117" t="s">
        <v>585</v>
      </c>
      <c r="B1111" s="118" t="s">
        <v>586</v>
      </c>
      <c r="C1111" s="384"/>
      <c r="D1111" s="384"/>
      <c r="E1111" s="386"/>
      <c r="F1111" s="388"/>
      <c r="G1111" s="390"/>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77"/>
      <c r="AE1111" s="277"/>
      <c r="AF1111" s="277"/>
      <c r="AG1111" s="277"/>
      <c r="AH1111" s="277"/>
      <c r="AI1111" s="277"/>
      <c r="AJ1111" s="277"/>
      <c r="AK1111" s="277"/>
      <c r="AL1111" s="277"/>
      <c r="AM1111" s="277"/>
      <c r="AN1111" s="277"/>
      <c r="AO1111" s="277"/>
      <c r="AP1111" s="277"/>
      <c r="AQ1111" s="277"/>
      <c r="AR1111" s="277"/>
      <c r="AS1111" s="277"/>
      <c r="AT1111" s="277"/>
      <c r="AU1111" s="277"/>
      <c r="AV1111" s="277"/>
      <c r="AW1111" s="277"/>
      <c r="AX1111" s="277"/>
      <c r="AY1111" s="277"/>
      <c r="AZ1111" s="277"/>
      <c r="BA1111" s="277"/>
      <c r="BB1111" s="277"/>
      <c r="BC1111" s="277"/>
      <c r="BD1111" s="277"/>
      <c r="BE1111" s="277"/>
      <c r="BF1111" s="277"/>
      <c r="BG1111" s="277"/>
      <c r="BH1111" s="277"/>
      <c r="BI1111" s="277"/>
      <c r="BJ1111" s="277"/>
      <c r="BK1111" s="277"/>
      <c r="BL1111" s="277"/>
      <c r="BM1111" s="277"/>
      <c r="BN1111" s="277"/>
      <c r="BO1111" s="277"/>
      <c r="BP1111" s="277"/>
      <c r="BQ1111" s="277"/>
      <c r="BR1111" s="277"/>
      <c r="BS1111" s="277"/>
      <c r="BT1111" s="277"/>
      <c r="BU1111" s="277"/>
      <c r="BV1111" s="277"/>
      <c r="BW1111" s="277"/>
      <c r="BX1111" s="277"/>
      <c r="BY1111" s="277"/>
      <c r="BZ1111" s="277"/>
      <c r="CA1111" s="277"/>
      <c r="CB1111" s="277"/>
      <c r="CC1111" s="277"/>
      <c r="CD1111" s="277"/>
      <c r="CE1111" s="277"/>
      <c r="CF1111" s="277"/>
      <c r="CG1111" s="277"/>
      <c r="CH1111" s="277"/>
      <c r="CI1111" s="277"/>
      <c r="CJ1111" s="277"/>
      <c r="CK1111" s="277"/>
      <c r="CL1111" s="277"/>
      <c r="CM1111" s="277"/>
      <c r="CN1111" s="277"/>
      <c r="CO1111" s="277"/>
      <c r="CP1111" s="277"/>
      <c r="CQ1111" s="277"/>
      <c r="CR1111" s="277"/>
      <c r="CS1111" s="277"/>
      <c r="CT1111" s="277"/>
      <c r="CU1111" s="277"/>
      <c r="CV1111" s="277"/>
      <c r="CW1111" s="277"/>
      <c r="CX1111" s="277"/>
      <c r="CY1111" s="277"/>
      <c r="CZ1111" s="277"/>
      <c r="DA1111" s="277"/>
      <c r="DB1111" s="277"/>
      <c r="DC1111" s="277"/>
      <c r="DD1111" s="277"/>
      <c r="DE1111" s="277"/>
      <c r="DF1111" s="277"/>
      <c r="DG1111" s="277"/>
      <c r="DH1111" s="277"/>
      <c r="DI1111" s="277"/>
      <c r="DJ1111" s="277"/>
      <c r="DK1111" s="277"/>
      <c r="DL1111" s="277"/>
      <c r="DM1111" s="277"/>
      <c r="DN1111" s="277"/>
      <c r="DO1111" s="277"/>
      <c r="DP1111" s="277"/>
      <c r="DQ1111" s="277"/>
      <c r="DR1111" s="277"/>
      <c r="DS1111" s="277"/>
      <c r="DT1111" s="277"/>
      <c r="DU1111" s="277"/>
      <c r="DV1111" s="277"/>
      <c r="DW1111" s="277"/>
      <c r="DX1111" s="277"/>
      <c r="DY1111" s="277"/>
      <c r="DZ1111" s="277"/>
      <c r="EA1111" s="277"/>
      <c r="EB1111" s="277"/>
      <c r="EC1111" s="277"/>
      <c r="ED1111" s="277"/>
      <c r="EE1111" s="277"/>
      <c r="EF1111" s="277"/>
      <c r="EG1111" s="277"/>
      <c r="EH1111" s="277"/>
      <c r="EI1111" s="277"/>
      <c r="EJ1111" s="277"/>
      <c r="EK1111" s="277"/>
    </row>
    <row r="1112" spans="1:141" ht="24" customHeight="1" x14ac:dyDescent="0.2">
      <c r="A1112" s="187"/>
      <c r="B1112" s="120"/>
      <c r="C1112" s="185" t="s">
        <v>721</v>
      </c>
      <c r="D1112" s="121"/>
      <c r="E1112" s="122"/>
      <c r="F1112" s="123"/>
      <c r="G1112" s="124"/>
    </row>
    <row r="1113" spans="1:141" s="276" customFormat="1" ht="24" customHeight="1" x14ac:dyDescent="0.2">
      <c r="A1113" s="267" t="str">
        <f t="shared" ref="A1113:A1126" si="331">IFERROR(VLOOKUP(C1113,Tabla_Insumos,4,FALSE),"")</f>
        <v/>
      </c>
      <c r="B1113" s="268" t="str">
        <f>IFERROR(VLOOKUP(C1113,Tabla_Insumos,5,FALSE),"")</f>
        <v/>
      </c>
      <c r="C1113" s="269"/>
      <c r="D1113" s="270" t="str">
        <f t="shared" ref="D1113:D1126" si="332">IFERROR(VLOOKUP(C1113,Tabla_Insumos,2,FALSE),"")</f>
        <v/>
      </c>
      <c r="E1113" s="271"/>
      <c r="F1113" s="272">
        <f t="shared" ref="F1113:F1126" si="333">IFERROR(VLOOKUP(C1113,Tabla_Insumos,3,FALSE),0)</f>
        <v>0</v>
      </c>
      <c r="G1113" s="275">
        <f>ROUND(E1113*F1113,2)</f>
        <v>0</v>
      </c>
    </row>
    <row r="1114" spans="1:141" s="276" customFormat="1" ht="24" customHeight="1" x14ac:dyDescent="0.2">
      <c r="A1114" s="267" t="str">
        <f t="shared" si="331"/>
        <v/>
      </c>
      <c r="B1114" s="268" t="str">
        <f t="shared" ref="B1114:B1126" si="334">IFERROR(VLOOKUP(C1114,Tabla_Insumos,5,FALSE),"")</f>
        <v/>
      </c>
      <c r="C1114" s="269"/>
      <c r="D1114" s="270" t="str">
        <f t="shared" si="332"/>
        <v/>
      </c>
      <c r="E1114" s="271"/>
      <c r="F1114" s="272">
        <f t="shared" si="333"/>
        <v>0</v>
      </c>
      <c r="G1114" s="275">
        <f t="shared" ref="G1114:G1126" si="335">ROUND(E1114*F1114,2)</f>
        <v>0</v>
      </c>
    </row>
    <row r="1115" spans="1:141" s="276" customFormat="1" ht="24" customHeight="1" x14ac:dyDescent="0.2">
      <c r="A1115" s="267" t="str">
        <f t="shared" si="331"/>
        <v/>
      </c>
      <c r="B1115" s="268" t="str">
        <f t="shared" si="334"/>
        <v/>
      </c>
      <c r="C1115" s="269"/>
      <c r="D1115" s="270" t="str">
        <f t="shared" si="332"/>
        <v/>
      </c>
      <c r="E1115" s="271"/>
      <c r="F1115" s="272">
        <f t="shared" si="333"/>
        <v>0</v>
      </c>
      <c r="G1115" s="275">
        <f t="shared" si="335"/>
        <v>0</v>
      </c>
    </row>
    <row r="1116" spans="1:141" s="276" customFormat="1" ht="24" customHeight="1" x14ac:dyDescent="0.2">
      <c r="A1116" s="267" t="str">
        <f t="shared" si="331"/>
        <v/>
      </c>
      <c r="B1116" s="268" t="str">
        <f t="shared" si="334"/>
        <v/>
      </c>
      <c r="C1116" s="269"/>
      <c r="D1116" s="270" t="str">
        <f t="shared" si="332"/>
        <v/>
      </c>
      <c r="E1116" s="271"/>
      <c r="F1116" s="272">
        <f t="shared" si="333"/>
        <v>0</v>
      </c>
      <c r="G1116" s="275">
        <f t="shared" si="335"/>
        <v>0</v>
      </c>
    </row>
    <row r="1117" spans="1:141" s="276" customFormat="1" ht="24" customHeight="1" x14ac:dyDescent="0.2">
      <c r="A1117" s="267" t="str">
        <f t="shared" si="331"/>
        <v/>
      </c>
      <c r="B1117" s="268" t="str">
        <f t="shared" si="334"/>
        <v/>
      </c>
      <c r="C1117" s="269"/>
      <c r="D1117" s="270" t="str">
        <f t="shared" si="332"/>
        <v/>
      </c>
      <c r="E1117" s="271"/>
      <c r="F1117" s="272">
        <f t="shared" si="333"/>
        <v>0</v>
      </c>
      <c r="G1117" s="275">
        <f t="shared" si="335"/>
        <v>0</v>
      </c>
    </row>
    <row r="1118" spans="1:141" s="276" customFormat="1" ht="24" customHeight="1" x14ac:dyDescent="0.2">
      <c r="A1118" s="267" t="str">
        <f t="shared" si="331"/>
        <v/>
      </c>
      <c r="B1118" s="268" t="str">
        <f t="shared" si="334"/>
        <v/>
      </c>
      <c r="C1118" s="269"/>
      <c r="D1118" s="270" t="str">
        <f t="shared" si="332"/>
        <v/>
      </c>
      <c r="E1118" s="271"/>
      <c r="F1118" s="272">
        <f t="shared" si="333"/>
        <v>0</v>
      </c>
      <c r="G1118" s="275">
        <f t="shared" si="335"/>
        <v>0</v>
      </c>
    </row>
    <row r="1119" spans="1:141" s="276" customFormat="1" ht="24" customHeight="1" x14ac:dyDescent="0.2">
      <c r="A1119" s="267" t="str">
        <f t="shared" si="331"/>
        <v/>
      </c>
      <c r="B1119" s="268" t="str">
        <f t="shared" si="334"/>
        <v/>
      </c>
      <c r="C1119" s="269"/>
      <c r="D1119" s="270" t="str">
        <f t="shared" si="332"/>
        <v/>
      </c>
      <c r="E1119" s="271"/>
      <c r="F1119" s="272">
        <f t="shared" si="333"/>
        <v>0</v>
      </c>
      <c r="G1119" s="275">
        <f t="shared" si="335"/>
        <v>0</v>
      </c>
    </row>
    <row r="1120" spans="1:141" s="276" customFormat="1" ht="24" customHeight="1" x14ac:dyDescent="0.2">
      <c r="A1120" s="267" t="str">
        <f t="shared" si="331"/>
        <v/>
      </c>
      <c r="B1120" s="268" t="str">
        <f t="shared" si="334"/>
        <v/>
      </c>
      <c r="C1120" s="269"/>
      <c r="D1120" s="270" t="str">
        <f t="shared" si="332"/>
        <v/>
      </c>
      <c r="E1120" s="271"/>
      <c r="F1120" s="272">
        <f t="shared" si="333"/>
        <v>0</v>
      </c>
      <c r="G1120" s="275">
        <f t="shared" si="335"/>
        <v>0</v>
      </c>
    </row>
    <row r="1121" spans="1:7" s="276" customFormat="1" ht="24" customHeight="1" x14ac:dyDescent="0.2">
      <c r="A1121" s="267" t="str">
        <f t="shared" si="331"/>
        <v/>
      </c>
      <c r="B1121" s="268" t="str">
        <f t="shared" si="334"/>
        <v/>
      </c>
      <c r="C1121" s="269"/>
      <c r="D1121" s="270" t="str">
        <f t="shared" si="332"/>
        <v/>
      </c>
      <c r="E1121" s="271"/>
      <c r="F1121" s="272">
        <f t="shared" si="333"/>
        <v>0</v>
      </c>
      <c r="G1121" s="275">
        <f t="shared" si="335"/>
        <v>0</v>
      </c>
    </row>
    <row r="1122" spans="1:7" s="276" customFormat="1" ht="24" customHeight="1" x14ac:dyDescent="0.2">
      <c r="A1122" s="267" t="str">
        <f t="shared" si="331"/>
        <v/>
      </c>
      <c r="B1122" s="268" t="str">
        <f t="shared" si="334"/>
        <v/>
      </c>
      <c r="C1122" s="269"/>
      <c r="D1122" s="270" t="str">
        <f t="shared" si="332"/>
        <v/>
      </c>
      <c r="E1122" s="271"/>
      <c r="F1122" s="272">
        <f t="shared" si="333"/>
        <v>0</v>
      </c>
      <c r="G1122" s="275">
        <f t="shared" si="335"/>
        <v>0</v>
      </c>
    </row>
    <row r="1123" spans="1:7" s="276" customFormat="1" ht="24" customHeight="1" x14ac:dyDescent="0.2">
      <c r="A1123" s="267" t="str">
        <f t="shared" si="331"/>
        <v/>
      </c>
      <c r="B1123" s="268" t="str">
        <f t="shared" si="334"/>
        <v/>
      </c>
      <c r="C1123" s="269"/>
      <c r="D1123" s="270" t="str">
        <f t="shared" si="332"/>
        <v/>
      </c>
      <c r="E1123" s="271"/>
      <c r="F1123" s="272">
        <f t="shared" si="333"/>
        <v>0</v>
      </c>
      <c r="G1123" s="275">
        <f t="shared" si="335"/>
        <v>0</v>
      </c>
    </row>
    <row r="1124" spans="1:7" s="276" customFormat="1" ht="24" customHeight="1" x14ac:dyDescent="0.2">
      <c r="A1124" s="267" t="str">
        <f t="shared" si="331"/>
        <v/>
      </c>
      <c r="B1124" s="268" t="str">
        <f t="shared" si="334"/>
        <v/>
      </c>
      <c r="C1124" s="269"/>
      <c r="D1124" s="270" t="str">
        <f t="shared" si="332"/>
        <v/>
      </c>
      <c r="E1124" s="271"/>
      <c r="F1124" s="272">
        <f t="shared" si="333"/>
        <v>0</v>
      </c>
      <c r="G1124" s="275">
        <f t="shared" si="335"/>
        <v>0</v>
      </c>
    </row>
    <row r="1125" spans="1:7" s="276" customFormat="1" ht="24" customHeight="1" x14ac:dyDescent="0.2">
      <c r="A1125" s="267" t="str">
        <f t="shared" si="331"/>
        <v/>
      </c>
      <c r="B1125" s="268" t="str">
        <f t="shared" si="334"/>
        <v/>
      </c>
      <c r="C1125" s="269"/>
      <c r="D1125" s="270" t="str">
        <f t="shared" si="332"/>
        <v/>
      </c>
      <c r="E1125" s="271"/>
      <c r="F1125" s="272">
        <f t="shared" si="333"/>
        <v>0</v>
      </c>
      <c r="G1125" s="275">
        <f t="shared" si="335"/>
        <v>0</v>
      </c>
    </row>
    <row r="1126" spans="1:7" s="276" customFormat="1" ht="24" customHeight="1" x14ac:dyDescent="0.2">
      <c r="A1126" s="267" t="str">
        <f t="shared" si="331"/>
        <v/>
      </c>
      <c r="B1126" s="268" t="str">
        <f t="shared" si="334"/>
        <v/>
      </c>
      <c r="C1126" s="269"/>
      <c r="D1126" s="270" t="str">
        <f t="shared" si="332"/>
        <v/>
      </c>
      <c r="E1126" s="271"/>
      <c r="F1126" s="273">
        <f t="shared" si="333"/>
        <v>0</v>
      </c>
      <c r="G1126" s="275">
        <f t="shared" si="335"/>
        <v>0</v>
      </c>
    </row>
    <row r="1127" spans="1:7" ht="24" customHeight="1" x14ac:dyDescent="0.2">
      <c r="A1127" s="125"/>
      <c r="B1127" s="99"/>
      <c r="C1127" s="99"/>
      <c r="D1127" s="110"/>
      <c r="E1127" s="111"/>
      <c r="F1127" s="188" t="s">
        <v>33</v>
      </c>
      <c r="G1127" s="126">
        <f>SUBTOTAL(9,G1113:G1126)</f>
        <v>0</v>
      </c>
    </row>
    <row r="1128" spans="1:7" ht="24" customHeight="1" x14ac:dyDescent="0.2">
      <c r="A1128" s="125"/>
      <c r="B1128" s="99"/>
      <c r="C1128" s="127" t="s">
        <v>722</v>
      </c>
      <c r="D1128" s="110"/>
      <c r="E1128" s="111"/>
      <c r="F1128" s="112"/>
      <c r="G1128" s="128"/>
    </row>
    <row r="1129" spans="1:7" s="276" customFormat="1" ht="24" customHeight="1" x14ac:dyDescent="0.2">
      <c r="A1129" s="267" t="str">
        <f t="shared" ref="A1129:A1136" si="336">IFERROR(VLOOKUP(C1129,Tabla_Insumos,4,FALSE),"")</f>
        <v/>
      </c>
      <c r="B1129" s="268" t="str">
        <f t="shared" ref="B1129:B1136" si="337">IFERROR(VLOOKUP(C1129,Tabla_Insumos,5,FALSE),"")</f>
        <v/>
      </c>
      <c r="C1129" s="269"/>
      <c r="D1129" s="270" t="str">
        <f t="shared" ref="D1129:D1136" si="338">IFERROR(VLOOKUP(C1129,Tabla_Insumos,2,FALSE),"")</f>
        <v/>
      </c>
      <c r="E1129" s="271"/>
      <c r="F1129" s="274">
        <f t="shared" ref="F1129:F1136" si="339">IFERROR(VLOOKUP(C1129,Tabla_Insumos,3,FALSE),0)</f>
        <v>0</v>
      </c>
      <c r="G1129" s="275">
        <f>ROUND(E1129*F1129,2)</f>
        <v>0</v>
      </c>
    </row>
    <row r="1130" spans="1:7" s="276" customFormat="1" ht="24" customHeight="1" x14ac:dyDescent="0.2">
      <c r="A1130" s="267" t="str">
        <f t="shared" si="336"/>
        <v/>
      </c>
      <c r="B1130" s="268" t="str">
        <f t="shared" si="337"/>
        <v/>
      </c>
      <c r="C1130" s="269"/>
      <c r="D1130" s="270" t="str">
        <f t="shared" si="338"/>
        <v/>
      </c>
      <c r="E1130" s="271"/>
      <c r="F1130" s="274">
        <f t="shared" si="339"/>
        <v>0</v>
      </c>
      <c r="G1130" s="275">
        <f>ROUND(E1130*F1130,2)</f>
        <v>0</v>
      </c>
    </row>
    <row r="1131" spans="1:7" s="276" customFormat="1" ht="24" customHeight="1" x14ac:dyDescent="0.2">
      <c r="A1131" s="267" t="str">
        <f t="shared" si="336"/>
        <v/>
      </c>
      <c r="B1131" s="268" t="str">
        <f t="shared" si="337"/>
        <v/>
      </c>
      <c r="C1131" s="269"/>
      <c r="D1131" s="270" t="str">
        <f t="shared" si="338"/>
        <v/>
      </c>
      <c r="E1131" s="271"/>
      <c r="F1131" s="274">
        <f t="shared" si="339"/>
        <v>0</v>
      </c>
      <c r="G1131" s="275">
        <f t="shared" ref="G1131:G1136" si="340">ROUND(E1131*F1131,2)</f>
        <v>0</v>
      </c>
    </row>
    <row r="1132" spans="1:7" s="276" customFormat="1" ht="24" customHeight="1" x14ac:dyDescent="0.2">
      <c r="A1132" s="267" t="str">
        <f t="shared" si="336"/>
        <v/>
      </c>
      <c r="B1132" s="268" t="str">
        <f t="shared" si="337"/>
        <v/>
      </c>
      <c r="C1132" s="269"/>
      <c r="D1132" s="270" t="str">
        <f t="shared" si="338"/>
        <v/>
      </c>
      <c r="E1132" s="271"/>
      <c r="F1132" s="274">
        <f t="shared" si="339"/>
        <v>0</v>
      </c>
      <c r="G1132" s="275">
        <f t="shared" si="340"/>
        <v>0</v>
      </c>
    </row>
    <row r="1133" spans="1:7" s="276" customFormat="1" ht="24" customHeight="1" x14ac:dyDescent="0.2">
      <c r="A1133" s="267" t="str">
        <f t="shared" si="336"/>
        <v/>
      </c>
      <c r="B1133" s="268" t="str">
        <f t="shared" si="337"/>
        <v/>
      </c>
      <c r="C1133" s="269"/>
      <c r="D1133" s="270" t="str">
        <f t="shared" si="338"/>
        <v/>
      </c>
      <c r="E1133" s="271"/>
      <c r="F1133" s="272">
        <f t="shared" si="339"/>
        <v>0</v>
      </c>
      <c r="G1133" s="275">
        <f t="shared" si="340"/>
        <v>0</v>
      </c>
    </row>
    <row r="1134" spans="1:7" s="276" customFormat="1" ht="24" customHeight="1" x14ac:dyDescent="0.2">
      <c r="A1134" s="267" t="str">
        <f t="shared" si="336"/>
        <v/>
      </c>
      <c r="B1134" s="268" t="str">
        <f t="shared" si="337"/>
        <v/>
      </c>
      <c r="C1134" s="269"/>
      <c r="D1134" s="270" t="str">
        <f t="shared" si="338"/>
        <v/>
      </c>
      <c r="E1134" s="271"/>
      <c r="F1134" s="272">
        <f t="shared" si="339"/>
        <v>0</v>
      </c>
      <c r="G1134" s="275">
        <f t="shared" si="340"/>
        <v>0</v>
      </c>
    </row>
    <row r="1135" spans="1:7" s="276" customFormat="1" ht="24" customHeight="1" x14ac:dyDescent="0.2">
      <c r="A1135" s="267" t="str">
        <f t="shared" si="336"/>
        <v/>
      </c>
      <c r="B1135" s="268" t="str">
        <f t="shared" si="337"/>
        <v/>
      </c>
      <c r="C1135" s="269"/>
      <c r="D1135" s="270" t="str">
        <f t="shared" si="338"/>
        <v/>
      </c>
      <c r="E1135" s="271"/>
      <c r="F1135" s="272">
        <f t="shared" si="339"/>
        <v>0</v>
      </c>
      <c r="G1135" s="275">
        <f t="shared" si="340"/>
        <v>0</v>
      </c>
    </row>
    <row r="1136" spans="1:7" s="276" customFormat="1" ht="24" customHeight="1" x14ac:dyDescent="0.2">
      <c r="A1136" s="267" t="str">
        <f t="shared" si="336"/>
        <v/>
      </c>
      <c r="B1136" s="268" t="str">
        <f t="shared" si="337"/>
        <v/>
      </c>
      <c r="C1136" s="269"/>
      <c r="D1136" s="270" t="str">
        <f t="shared" si="338"/>
        <v/>
      </c>
      <c r="E1136" s="271"/>
      <c r="F1136" s="272">
        <f t="shared" si="339"/>
        <v>0</v>
      </c>
      <c r="G1136" s="275">
        <f t="shared" si="340"/>
        <v>0</v>
      </c>
    </row>
    <row r="1137" spans="1:8" ht="24" customHeight="1" x14ac:dyDescent="0.2">
      <c r="A1137" s="125"/>
      <c r="B1137" s="99"/>
      <c r="C1137" s="99"/>
      <c r="D1137" s="110"/>
      <c r="E1137" s="111"/>
      <c r="F1137" s="188" t="s">
        <v>34</v>
      </c>
      <c r="G1137" s="126">
        <f>SUBTOTAL(9,G1129:G1136)</f>
        <v>0</v>
      </c>
    </row>
    <row r="1138" spans="1:8" ht="24" customHeight="1" x14ac:dyDescent="0.2">
      <c r="A1138" s="125"/>
      <c r="B1138" s="99"/>
      <c r="C1138" s="127" t="s">
        <v>723</v>
      </c>
      <c r="D1138" s="110"/>
      <c r="E1138" s="111"/>
      <c r="F1138" s="112"/>
      <c r="G1138" s="128"/>
    </row>
    <row r="1139" spans="1:8" s="276" customFormat="1" ht="24" customHeight="1" x14ac:dyDescent="0.2">
      <c r="A1139" s="267" t="str">
        <f t="shared" ref="A1139:A1147" si="341">IFERROR(VLOOKUP(C1139,Tabla_Insumos,4,FALSE),"")</f>
        <v/>
      </c>
      <c r="B1139" s="268" t="str">
        <f t="shared" ref="B1139:B1147" si="342">IFERROR(VLOOKUP(C1139,Tabla_Insumos,5,FALSE),"")</f>
        <v/>
      </c>
      <c r="C1139" s="269"/>
      <c r="D1139" s="270" t="str">
        <f t="shared" ref="D1139:D1147" si="343">IFERROR(VLOOKUP(C1139,Tabla_Insumos,2,FALSE),"")</f>
        <v/>
      </c>
      <c r="E1139" s="271"/>
      <c r="F1139" s="272">
        <f t="shared" ref="F1139:F1147" si="344">IFERROR(VLOOKUP(C1139,Tabla_Insumos,3,FALSE),0)</f>
        <v>0</v>
      </c>
      <c r="G1139" s="275">
        <f t="shared" ref="G1139:G1147" si="345">ROUND(E1139*F1139,2)</f>
        <v>0</v>
      </c>
    </row>
    <row r="1140" spans="1:8" s="276" customFormat="1" ht="24" customHeight="1" x14ac:dyDescent="0.2">
      <c r="A1140" s="267" t="str">
        <f t="shared" si="341"/>
        <v/>
      </c>
      <c r="B1140" s="268" t="str">
        <f t="shared" si="342"/>
        <v/>
      </c>
      <c r="C1140" s="269"/>
      <c r="D1140" s="270" t="str">
        <f t="shared" si="343"/>
        <v/>
      </c>
      <c r="E1140" s="271"/>
      <c r="F1140" s="272">
        <f t="shared" si="344"/>
        <v>0</v>
      </c>
      <c r="G1140" s="275">
        <f t="shared" si="345"/>
        <v>0</v>
      </c>
    </row>
    <row r="1141" spans="1:8" s="276" customFormat="1" ht="24" customHeight="1" x14ac:dyDescent="0.2">
      <c r="A1141" s="267" t="str">
        <f t="shared" si="341"/>
        <v/>
      </c>
      <c r="B1141" s="268" t="str">
        <f t="shared" si="342"/>
        <v/>
      </c>
      <c r="C1141" s="269"/>
      <c r="D1141" s="270" t="str">
        <f t="shared" si="343"/>
        <v/>
      </c>
      <c r="E1141" s="271"/>
      <c r="F1141" s="272">
        <f t="shared" si="344"/>
        <v>0</v>
      </c>
      <c r="G1141" s="275">
        <f t="shared" si="345"/>
        <v>0</v>
      </c>
    </row>
    <row r="1142" spans="1:8" s="276" customFormat="1" ht="24" customHeight="1" x14ac:dyDescent="0.2">
      <c r="A1142" s="267" t="str">
        <f t="shared" si="341"/>
        <v/>
      </c>
      <c r="B1142" s="268" t="str">
        <f t="shared" si="342"/>
        <v/>
      </c>
      <c r="C1142" s="269"/>
      <c r="D1142" s="270" t="str">
        <f t="shared" si="343"/>
        <v/>
      </c>
      <c r="E1142" s="271"/>
      <c r="F1142" s="272">
        <f t="shared" si="344"/>
        <v>0</v>
      </c>
      <c r="G1142" s="275">
        <f t="shared" si="345"/>
        <v>0</v>
      </c>
    </row>
    <row r="1143" spans="1:8" s="276" customFormat="1" ht="24" customHeight="1" x14ac:dyDescent="0.2">
      <c r="A1143" s="267" t="str">
        <f t="shared" si="341"/>
        <v/>
      </c>
      <c r="B1143" s="268" t="str">
        <f t="shared" si="342"/>
        <v/>
      </c>
      <c r="C1143" s="269"/>
      <c r="D1143" s="270" t="str">
        <f t="shared" si="343"/>
        <v/>
      </c>
      <c r="E1143" s="271"/>
      <c r="F1143" s="272">
        <f t="shared" si="344"/>
        <v>0</v>
      </c>
      <c r="G1143" s="275">
        <f t="shared" si="345"/>
        <v>0</v>
      </c>
    </row>
    <row r="1144" spans="1:8" s="276" customFormat="1" ht="24" customHeight="1" x14ac:dyDescent="0.2">
      <c r="A1144" s="267" t="str">
        <f t="shared" si="341"/>
        <v/>
      </c>
      <c r="B1144" s="268" t="str">
        <f t="shared" si="342"/>
        <v/>
      </c>
      <c r="C1144" s="269"/>
      <c r="D1144" s="270" t="str">
        <f t="shared" si="343"/>
        <v/>
      </c>
      <c r="E1144" s="271"/>
      <c r="F1144" s="272">
        <f t="shared" si="344"/>
        <v>0</v>
      </c>
      <c r="G1144" s="275">
        <f t="shared" si="345"/>
        <v>0</v>
      </c>
    </row>
    <row r="1145" spans="1:8" s="276" customFormat="1" ht="24" customHeight="1" x14ac:dyDescent="0.2">
      <c r="A1145" s="267" t="str">
        <f t="shared" si="341"/>
        <v/>
      </c>
      <c r="B1145" s="268" t="str">
        <f t="shared" si="342"/>
        <v/>
      </c>
      <c r="C1145" s="269"/>
      <c r="D1145" s="270" t="str">
        <f t="shared" si="343"/>
        <v/>
      </c>
      <c r="E1145" s="271"/>
      <c r="F1145" s="272">
        <f t="shared" si="344"/>
        <v>0</v>
      </c>
      <c r="G1145" s="275">
        <f t="shared" si="345"/>
        <v>0</v>
      </c>
    </row>
    <row r="1146" spans="1:8" s="276" customFormat="1" ht="24" customHeight="1" x14ac:dyDescent="0.2">
      <c r="A1146" s="267" t="str">
        <f t="shared" si="341"/>
        <v/>
      </c>
      <c r="B1146" s="268" t="str">
        <f t="shared" si="342"/>
        <v/>
      </c>
      <c r="C1146" s="269"/>
      <c r="D1146" s="270" t="str">
        <f t="shared" si="343"/>
        <v/>
      </c>
      <c r="E1146" s="271"/>
      <c r="F1146" s="272">
        <f t="shared" si="344"/>
        <v>0</v>
      </c>
      <c r="G1146" s="275">
        <f t="shared" si="345"/>
        <v>0</v>
      </c>
    </row>
    <row r="1147" spans="1:8" s="276" customFormat="1" ht="24" customHeight="1" x14ac:dyDescent="0.2">
      <c r="A1147" s="267" t="str">
        <f t="shared" si="341"/>
        <v/>
      </c>
      <c r="B1147" s="268" t="str">
        <f t="shared" si="342"/>
        <v/>
      </c>
      <c r="C1147" s="269"/>
      <c r="D1147" s="270" t="str">
        <f t="shared" si="343"/>
        <v/>
      </c>
      <c r="E1147" s="271"/>
      <c r="F1147" s="272">
        <f t="shared" si="344"/>
        <v>0</v>
      </c>
      <c r="G1147" s="275">
        <f t="shared" si="345"/>
        <v>0</v>
      </c>
    </row>
    <row r="1148" spans="1:8" ht="24" customHeight="1" x14ac:dyDescent="0.2">
      <c r="A1148" s="129"/>
      <c r="B1148" s="110"/>
      <c r="C1148" s="99"/>
      <c r="D1148" s="110"/>
      <c r="E1148" s="111"/>
      <c r="F1148" s="188" t="s">
        <v>35</v>
      </c>
      <c r="G1148" s="126">
        <f>SUBTOTAL(9,G1139:G1147)</f>
        <v>0</v>
      </c>
    </row>
    <row r="1149" spans="1:8" ht="24" customHeight="1" thickBot="1" x14ac:dyDescent="0.25">
      <c r="A1149" s="130"/>
      <c r="B1149" s="131"/>
      <c r="C1149" s="132"/>
      <c r="D1149" s="131"/>
      <c r="E1149" s="133"/>
      <c r="F1149" s="134"/>
      <c r="G1149" s="135"/>
    </row>
    <row r="1150" spans="1:8" ht="24" customHeight="1" thickBot="1" x14ac:dyDescent="0.25">
      <c r="A1150" s="136" t="str">
        <f>B1108</f>
        <v>5.1</v>
      </c>
      <c r="B1150" s="137" t="str">
        <f>C1108</f>
        <v>Cerámico</v>
      </c>
      <c r="C1150" s="138"/>
      <c r="D1150" s="138" t="s">
        <v>36</v>
      </c>
      <c r="E1150" s="139"/>
      <c r="F1150" s="140" t="s">
        <v>37</v>
      </c>
      <c r="G1150" s="141">
        <f>SUBTOTAL(9,G1113:G1149)</f>
        <v>0</v>
      </c>
    </row>
    <row r="1151" spans="1:8" ht="24" customHeight="1" thickTop="1" thickBot="1" x14ac:dyDescent="0.25"/>
    <row r="1152" spans="1:8" ht="24" customHeight="1" thickTop="1" x14ac:dyDescent="0.2">
      <c r="A1152" s="173" t="s">
        <v>39</v>
      </c>
      <c r="B1152" s="174"/>
      <c r="C1152" s="174"/>
      <c r="D1152" s="174"/>
      <c r="E1152" s="174"/>
      <c r="F1152" s="174"/>
      <c r="G1152" s="175"/>
      <c r="H1152" s="100">
        <f>COUNTIF($A$2:A1158,"ANALISIS DE PRECIOS")</f>
        <v>24</v>
      </c>
    </row>
    <row r="1153" spans="1:141" ht="24" customHeight="1" x14ac:dyDescent="0.2">
      <c r="A1153" s="101" t="s">
        <v>719</v>
      </c>
      <c r="B1153" s="102" t="str">
        <f>Comitente</f>
        <v>DIRECCIÓN DE INFRAESTRUCTURA ESCOLAR</v>
      </c>
      <c r="C1153" s="96"/>
      <c r="D1153" s="103"/>
      <c r="E1153" s="103"/>
      <c r="F1153" s="104"/>
      <c r="G1153" s="105"/>
    </row>
    <row r="1154" spans="1:141" ht="24" customHeight="1" x14ac:dyDescent="0.2">
      <c r="A1154" s="101" t="s">
        <v>720</v>
      </c>
      <c r="B1154" s="102">
        <f>Contratista</f>
        <v>0</v>
      </c>
      <c r="C1154" s="97"/>
      <c r="D1154" s="97"/>
      <c r="E1154" s="97"/>
      <c r="F1154" s="106"/>
      <c r="G1154" s="107"/>
    </row>
    <row r="1155" spans="1:141" ht="24" customHeight="1" x14ac:dyDescent="0.2">
      <c r="A1155" s="101" t="s">
        <v>26</v>
      </c>
      <c r="B1155" s="102" t="str">
        <f>Obra</f>
        <v>ESCUELA BATALLA DE TUCUMAN</v>
      </c>
      <c r="C1155" s="97"/>
      <c r="D1155" s="97"/>
      <c r="E1155" s="97"/>
      <c r="F1155" s="106" t="s">
        <v>40</v>
      </c>
      <c r="G1155" s="108">
        <f>Fecha_Base</f>
        <v>0</v>
      </c>
    </row>
    <row r="1156" spans="1:141" ht="24" customHeight="1" x14ac:dyDescent="0.2">
      <c r="A1156" s="109" t="s">
        <v>718</v>
      </c>
      <c r="B1156" s="98" t="str">
        <f>Ubicación</f>
        <v>Calle Mendoza y Calle Nº17 - Pocito</v>
      </c>
      <c r="C1156" s="98"/>
      <c r="D1156" s="110"/>
      <c r="E1156" s="111"/>
      <c r="F1156" s="112"/>
      <c r="G1156" s="113"/>
    </row>
    <row r="1157" spans="1:141" ht="24" customHeight="1" x14ac:dyDescent="0.2">
      <c r="A1157" s="109" t="s">
        <v>41</v>
      </c>
      <c r="B1157" s="114" t="str">
        <f>IFERROR(VALUE(LEFT(B1158,FIND("-",B1158)-1)),"")</f>
        <v/>
      </c>
      <c r="C1157" s="99" t="str">
        <f>IFERROR(VLOOKUP(B1157,Tabla_CyP,2,FALSE),"")</f>
        <v/>
      </c>
      <c r="E1157" s="111"/>
      <c r="F1157" s="112"/>
      <c r="G1157" s="113"/>
    </row>
    <row r="1158" spans="1:141" ht="24" customHeight="1" x14ac:dyDescent="0.2">
      <c r="A1158" s="109" t="s">
        <v>27</v>
      </c>
      <c r="B1158" s="115" t="str">
        <f>IFERROR(VLOOKUP(COUNTIF($A$2:A1158,"ANALISIS DE PRECIOS"),Tabla_NumeroItem,4,FALSE),"")</f>
        <v>5.2</v>
      </c>
      <c r="C1158" s="99" t="str">
        <f>IFERROR(VLOOKUP(B1158,Tabla_CyP,2,FALSE),"")</f>
        <v>Antepechos</v>
      </c>
      <c r="D1158" s="110"/>
      <c r="E1158" s="111"/>
      <c r="F1158" s="106" t="s">
        <v>28</v>
      </c>
      <c r="G1158" s="116" t="str">
        <f>IFERROR(VLOOKUP(B1158,Tabla_CyP,4,FALSE),"")</f>
        <v>m2</v>
      </c>
    </row>
    <row r="1159" spans="1:141" ht="24" customHeight="1" x14ac:dyDescent="0.2">
      <c r="A1159" s="109"/>
      <c r="B1159" s="98"/>
      <c r="C1159" s="99"/>
      <c r="D1159" s="110"/>
      <c r="E1159" s="111"/>
      <c r="F1159" s="112"/>
      <c r="G1159" s="113"/>
    </row>
    <row r="1160" spans="1:141" ht="24" customHeight="1" x14ac:dyDescent="0.2">
      <c r="A1160" s="381" t="s">
        <v>584</v>
      </c>
      <c r="B1160" s="382"/>
      <c r="C1160" s="383" t="s">
        <v>0</v>
      </c>
      <c r="D1160" s="383" t="s">
        <v>29</v>
      </c>
      <c r="E1160" s="385" t="s">
        <v>30</v>
      </c>
      <c r="F1160" s="387" t="s">
        <v>31</v>
      </c>
      <c r="G1160" s="389" t="s">
        <v>32</v>
      </c>
    </row>
    <row r="1161" spans="1:141" s="119" customFormat="1" ht="24" customHeight="1" x14ac:dyDescent="0.2">
      <c r="A1161" s="117" t="s">
        <v>585</v>
      </c>
      <c r="B1161" s="118" t="s">
        <v>586</v>
      </c>
      <c r="C1161" s="384"/>
      <c r="D1161" s="384"/>
      <c r="E1161" s="386"/>
      <c r="F1161" s="388"/>
      <c r="G1161" s="390"/>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77"/>
      <c r="AE1161" s="277"/>
      <c r="AF1161" s="277"/>
      <c r="AG1161" s="277"/>
      <c r="AH1161" s="277"/>
      <c r="AI1161" s="277"/>
      <c r="AJ1161" s="277"/>
      <c r="AK1161" s="277"/>
      <c r="AL1161" s="277"/>
      <c r="AM1161" s="277"/>
      <c r="AN1161" s="277"/>
      <c r="AO1161" s="277"/>
      <c r="AP1161" s="277"/>
      <c r="AQ1161" s="277"/>
      <c r="AR1161" s="277"/>
      <c r="AS1161" s="277"/>
      <c r="AT1161" s="277"/>
      <c r="AU1161" s="277"/>
      <c r="AV1161" s="277"/>
      <c r="AW1161" s="277"/>
      <c r="AX1161" s="277"/>
      <c r="AY1161" s="277"/>
      <c r="AZ1161" s="277"/>
      <c r="BA1161" s="277"/>
      <c r="BB1161" s="277"/>
      <c r="BC1161" s="277"/>
      <c r="BD1161" s="277"/>
      <c r="BE1161" s="277"/>
      <c r="BF1161" s="277"/>
      <c r="BG1161" s="277"/>
      <c r="BH1161" s="277"/>
      <c r="BI1161" s="277"/>
      <c r="BJ1161" s="277"/>
      <c r="BK1161" s="277"/>
      <c r="BL1161" s="277"/>
      <c r="BM1161" s="277"/>
      <c r="BN1161" s="277"/>
      <c r="BO1161" s="277"/>
      <c r="BP1161" s="277"/>
      <c r="BQ1161" s="277"/>
      <c r="BR1161" s="277"/>
      <c r="BS1161" s="277"/>
      <c r="BT1161" s="277"/>
      <c r="BU1161" s="277"/>
      <c r="BV1161" s="277"/>
      <c r="BW1161" s="277"/>
      <c r="BX1161" s="277"/>
      <c r="BY1161" s="277"/>
      <c r="BZ1161" s="277"/>
      <c r="CA1161" s="277"/>
      <c r="CB1161" s="277"/>
      <c r="CC1161" s="277"/>
      <c r="CD1161" s="277"/>
      <c r="CE1161" s="277"/>
      <c r="CF1161" s="277"/>
      <c r="CG1161" s="277"/>
      <c r="CH1161" s="277"/>
      <c r="CI1161" s="277"/>
      <c r="CJ1161" s="277"/>
      <c r="CK1161" s="277"/>
      <c r="CL1161" s="277"/>
      <c r="CM1161" s="277"/>
      <c r="CN1161" s="277"/>
      <c r="CO1161" s="277"/>
      <c r="CP1161" s="277"/>
      <c r="CQ1161" s="277"/>
      <c r="CR1161" s="277"/>
      <c r="CS1161" s="277"/>
      <c r="CT1161" s="277"/>
      <c r="CU1161" s="277"/>
      <c r="CV1161" s="277"/>
      <c r="CW1161" s="277"/>
      <c r="CX1161" s="277"/>
      <c r="CY1161" s="277"/>
      <c r="CZ1161" s="277"/>
      <c r="DA1161" s="277"/>
      <c r="DB1161" s="277"/>
      <c r="DC1161" s="277"/>
      <c r="DD1161" s="277"/>
      <c r="DE1161" s="277"/>
      <c r="DF1161" s="277"/>
      <c r="DG1161" s="277"/>
      <c r="DH1161" s="277"/>
      <c r="DI1161" s="277"/>
      <c r="DJ1161" s="277"/>
      <c r="DK1161" s="277"/>
      <c r="DL1161" s="277"/>
      <c r="DM1161" s="277"/>
      <c r="DN1161" s="277"/>
      <c r="DO1161" s="277"/>
      <c r="DP1161" s="277"/>
      <c r="DQ1161" s="277"/>
      <c r="DR1161" s="277"/>
      <c r="DS1161" s="277"/>
      <c r="DT1161" s="277"/>
      <c r="DU1161" s="277"/>
      <c r="DV1161" s="277"/>
      <c r="DW1161" s="277"/>
      <c r="DX1161" s="277"/>
      <c r="DY1161" s="277"/>
      <c r="DZ1161" s="277"/>
      <c r="EA1161" s="277"/>
      <c r="EB1161" s="277"/>
      <c r="EC1161" s="277"/>
      <c r="ED1161" s="277"/>
      <c r="EE1161" s="277"/>
      <c r="EF1161" s="277"/>
      <c r="EG1161" s="277"/>
      <c r="EH1161" s="277"/>
      <c r="EI1161" s="277"/>
      <c r="EJ1161" s="277"/>
      <c r="EK1161" s="277"/>
    </row>
    <row r="1162" spans="1:141" ht="24" customHeight="1" x14ac:dyDescent="0.2">
      <c r="A1162" s="187"/>
      <c r="B1162" s="120"/>
      <c r="C1162" s="185" t="s">
        <v>721</v>
      </c>
      <c r="D1162" s="121"/>
      <c r="E1162" s="122"/>
      <c r="F1162" s="123"/>
      <c r="G1162" s="124"/>
    </row>
    <row r="1163" spans="1:141" s="276" customFormat="1" ht="24" customHeight="1" x14ac:dyDescent="0.2">
      <c r="A1163" s="267" t="str">
        <f t="shared" ref="A1163:A1176" si="346">IFERROR(VLOOKUP(C1163,Tabla_Insumos,4,FALSE),"")</f>
        <v/>
      </c>
      <c r="B1163" s="268" t="str">
        <f>IFERROR(VLOOKUP(C1163,Tabla_Insumos,5,FALSE),"")</f>
        <v/>
      </c>
      <c r="C1163" s="269"/>
      <c r="D1163" s="270" t="str">
        <f t="shared" ref="D1163:D1176" si="347">IFERROR(VLOOKUP(C1163,Tabla_Insumos,2,FALSE),"")</f>
        <v/>
      </c>
      <c r="E1163" s="271"/>
      <c r="F1163" s="272">
        <f t="shared" ref="F1163:F1176" si="348">IFERROR(VLOOKUP(C1163,Tabla_Insumos,3,FALSE),0)</f>
        <v>0</v>
      </c>
      <c r="G1163" s="275">
        <f>ROUND(E1163*F1163,2)</f>
        <v>0</v>
      </c>
    </row>
    <row r="1164" spans="1:141" s="276" customFormat="1" ht="24" customHeight="1" x14ac:dyDescent="0.2">
      <c r="A1164" s="267" t="str">
        <f t="shared" si="346"/>
        <v/>
      </c>
      <c r="B1164" s="268" t="str">
        <f t="shared" ref="B1164:B1176" si="349">IFERROR(VLOOKUP(C1164,Tabla_Insumos,5,FALSE),"")</f>
        <v/>
      </c>
      <c r="C1164" s="269"/>
      <c r="D1164" s="270" t="str">
        <f t="shared" si="347"/>
        <v/>
      </c>
      <c r="E1164" s="271"/>
      <c r="F1164" s="272">
        <f t="shared" si="348"/>
        <v>0</v>
      </c>
      <c r="G1164" s="275">
        <f t="shared" ref="G1164:G1176" si="350">ROUND(E1164*F1164,2)</f>
        <v>0</v>
      </c>
    </row>
    <row r="1165" spans="1:141" s="276" customFormat="1" ht="24" customHeight="1" x14ac:dyDescent="0.2">
      <c r="A1165" s="267" t="str">
        <f t="shared" si="346"/>
        <v/>
      </c>
      <c r="B1165" s="268" t="str">
        <f t="shared" si="349"/>
        <v/>
      </c>
      <c r="C1165" s="269"/>
      <c r="D1165" s="270" t="str">
        <f t="shared" si="347"/>
        <v/>
      </c>
      <c r="E1165" s="271"/>
      <c r="F1165" s="272">
        <f t="shared" si="348"/>
        <v>0</v>
      </c>
      <c r="G1165" s="275">
        <f t="shared" si="350"/>
        <v>0</v>
      </c>
    </row>
    <row r="1166" spans="1:141" s="276" customFormat="1" ht="24" customHeight="1" x14ac:dyDescent="0.2">
      <c r="A1166" s="267" t="str">
        <f t="shared" si="346"/>
        <v/>
      </c>
      <c r="B1166" s="268" t="str">
        <f t="shared" si="349"/>
        <v/>
      </c>
      <c r="C1166" s="269"/>
      <c r="D1166" s="270" t="str">
        <f t="shared" si="347"/>
        <v/>
      </c>
      <c r="E1166" s="271"/>
      <c r="F1166" s="272">
        <f t="shared" si="348"/>
        <v>0</v>
      </c>
      <c r="G1166" s="275">
        <f t="shared" si="350"/>
        <v>0</v>
      </c>
    </row>
    <row r="1167" spans="1:141" s="276" customFormat="1" ht="24" customHeight="1" x14ac:dyDescent="0.2">
      <c r="A1167" s="267" t="str">
        <f t="shared" si="346"/>
        <v/>
      </c>
      <c r="B1167" s="268" t="str">
        <f t="shared" si="349"/>
        <v/>
      </c>
      <c r="C1167" s="269"/>
      <c r="D1167" s="270" t="str">
        <f t="shared" si="347"/>
        <v/>
      </c>
      <c r="E1167" s="271"/>
      <c r="F1167" s="272">
        <f t="shared" si="348"/>
        <v>0</v>
      </c>
      <c r="G1167" s="275">
        <f t="shared" si="350"/>
        <v>0</v>
      </c>
    </row>
    <row r="1168" spans="1:141" s="276" customFormat="1" ht="24" customHeight="1" x14ac:dyDescent="0.2">
      <c r="A1168" s="267" t="str">
        <f t="shared" si="346"/>
        <v/>
      </c>
      <c r="B1168" s="268" t="str">
        <f t="shared" si="349"/>
        <v/>
      </c>
      <c r="C1168" s="269"/>
      <c r="D1168" s="270" t="str">
        <f t="shared" si="347"/>
        <v/>
      </c>
      <c r="E1168" s="271"/>
      <c r="F1168" s="272">
        <f t="shared" si="348"/>
        <v>0</v>
      </c>
      <c r="G1168" s="275">
        <f t="shared" si="350"/>
        <v>0</v>
      </c>
    </row>
    <row r="1169" spans="1:7" s="276" customFormat="1" ht="24" customHeight="1" x14ac:dyDescent="0.2">
      <c r="A1169" s="267" t="str">
        <f t="shared" si="346"/>
        <v/>
      </c>
      <c r="B1169" s="268" t="str">
        <f t="shared" si="349"/>
        <v/>
      </c>
      <c r="C1169" s="269"/>
      <c r="D1169" s="270" t="str">
        <f t="shared" si="347"/>
        <v/>
      </c>
      <c r="E1169" s="271"/>
      <c r="F1169" s="272">
        <f t="shared" si="348"/>
        <v>0</v>
      </c>
      <c r="G1169" s="275">
        <f t="shared" si="350"/>
        <v>0</v>
      </c>
    </row>
    <row r="1170" spans="1:7" s="276" customFormat="1" ht="24" customHeight="1" x14ac:dyDescent="0.2">
      <c r="A1170" s="267" t="str">
        <f t="shared" si="346"/>
        <v/>
      </c>
      <c r="B1170" s="268" t="str">
        <f t="shared" si="349"/>
        <v/>
      </c>
      <c r="C1170" s="269"/>
      <c r="D1170" s="270" t="str">
        <f t="shared" si="347"/>
        <v/>
      </c>
      <c r="E1170" s="271"/>
      <c r="F1170" s="272">
        <f t="shared" si="348"/>
        <v>0</v>
      </c>
      <c r="G1170" s="275">
        <f t="shared" si="350"/>
        <v>0</v>
      </c>
    </row>
    <row r="1171" spans="1:7" s="276" customFormat="1" ht="24" customHeight="1" x14ac:dyDescent="0.2">
      <c r="A1171" s="267" t="str">
        <f t="shared" si="346"/>
        <v/>
      </c>
      <c r="B1171" s="268" t="str">
        <f t="shared" si="349"/>
        <v/>
      </c>
      <c r="C1171" s="269"/>
      <c r="D1171" s="270" t="str">
        <f t="shared" si="347"/>
        <v/>
      </c>
      <c r="E1171" s="271"/>
      <c r="F1171" s="272">
        <f t="shared" si="348"/>
        <v>0</v>
      </c>
      <c r="G1171" s="275">
        <f t="shared" si="350"/>
        <v>0</v>
      </c>
    </row>
    <row r="1172" spans="1:7" s="276" customFormat="1" ht="24" customHeight="1" x14ac:dyDescent="0.2">
      <c r="A1172" s="267" t="str">
        <f t="shared" si="346"/>
        <v/>
      </c>
      <c r="B1172" s="268" t="str">
        <f t="shared" si="349"/>
        <v/>
      </c>
      <c r="C1172" s="269"/>
      <c r="D1172" s="270" t="str">
        <f t="shared" si="347"/>
        <v/>
      </c>
      <c r="E1172" s="271"/>
      <c r="F1172" s="272">
        <f t="shared" si="348"/>
        <v>0</v>
      </c>
      <c r="G1172" s="275">
        <f t="shared" si="350"/>
        <v>0</v>
      </c>
    </row>
    <row r="1173" spans="1:7" s="276" customFormat="1" ht="24" customHeight="1" x14ac:dyDescent="0.2">
      <c r="A1173" s="267" t="str">
        <f t="shared" si="346"/>
        <v/>
      </c>
      <c r="B1173" s="268" t="str">
        <f t="shared" si="349"/>
        <v/>
      </c>
      <c r="C1173" s="269"/>
      <c r="D1173" s="270" t="str">
        <f t="shared" si="347"/>
        <v/>
      </c>
      <c r="E1173" s="271"/>
      <c r="F1173" s="272">
        <f t="shared" si="348"/>
        <v>0</v>
      </c>
      <c r="G1173" s="275">
        <f t="shared" si="350"/>
        <v>0</v>
      </c>
    </row>
    <row r="1174" spans="1:7" s="276" customFormat="1" ht="24" customHeight="1" x14ac:dyDescent="0.2">
      <c r="A1174" s="267" t="str">
        <f t="shared" si="346"/>
        <v/>
      </c>
      <c r="B1174" s="268" t="str">
        <f t="shared" si="349"/>
        <v/>
      </c>
      <c r="C1174" s="269"/>
      <c r="D1174" s="270" t="str">
        <f t="shared" si="347"/>
        <v/>
      </c>
      <c r="E1174" s="271"/>
      <c r="F1174" s="272">
        <f t="shared" si="348"/>
        <v>0</v>
      </c>
      <c r="G1174" s="275">
        <f t="shared" si="350"/>
        <v>0</v>
      </c>
    </row>
    <row r="1175" spans="1:7" s="276" customFormat="1" ht="24" customHeight="1" x14ac:dyDescent="0.2">
      <c r="A1175" s="267" t="str">
        <f t="shared" si="346"/>
        <v/>
      </c>
      <c r="B1175" s="268" t="str">
        <f t="shared" si="349"/>
        <v/>
      </c>
      <c r="C1175" s="269"/>
      <c r="D1175" s="270" t="str">
        <f t="shared" si="347"/>
        <v/>
      </c>
      <c r="E1175" s="271"/>
      <c r="F1175" s="272">
        <f t="shared" si="348"/>
        <v>0</v>
      </c>
      <c r="G1175" s="275">
        <f t="shared" si="350"/>
        <v>0</v>
      </c>
    </row>
    <row r="1176" spans="1:7" s="276" customFormat="1" ht="24" customHeight="1" x14ac:dyDescent="0.2">
      <c r="A1176" s="267" t="str">
        <f t="shared" si="346"/>
        <v/>
      </c>
      <c r="B1176" s="268" t="str">
        <f t="shared" si="349"/>
        <v/>
      </c>
      <c r="C1176" s="269"/>
      <c r="D1176" s="270" t="str">
        <f t="shared" si="347"/>
        <v/>
      </c>
      <c r="E1176" s="271"/>
      <c r="F1176" s="273">
        <f t="shared" si="348"/>
        <v>0</v>
      </c>
      <c r="G1176" s="275">
        <f t="shared" si="350"/>
        <v>0</v>
      </c>
    </row>
    <row r="1177" spans="1:7" ht="24" customHeight="1" x14ac:dyDescent="0.2">
      <c r="A1177" s="125"/>
      <c r="B1177" s="99"/>
      <c r="C1177" s="99"/>
      <c r="D1177" s="110"/>
      <c r="E1177" s="111"/>
      <c r="F1177" s="188" t="s">
        <v>33</v>
      </c>
      <c r="G1177" s="126">
        <f>SUBTOTAL(9,G1163:G1176)</f>
        <v>0</v>
      </c>
    </row>
    <row r="1178" spans="1:7" ht="24" customHeight="1" x14ac:dyDescent="0.2">
      <c r="A1178" s="125"/>
      <c r="B1178" s="99"/>
      <c r="C1178" s="127" t="s">
        <v>722</v>
      </c>
      <c r="D1178" s="110"/>
      <c r="E1178" s="111"/>
      <c r="F1178" s="112"/>
      <c r="G1178" s="128"/>
    </row>
    <row r="1179" spans="1:7" s="276" customFormat="1" ht="24" customHeight="1" x14ac:dyDescent="0.2">
      <c r="A1179" s="267" t="str">
        <f t="shared" ref="A1179:A1186" si="351">IFERROR(VLOOKUP(C1179,Tabla_Insumos,4,FALSE),"")</f>
        <v/>
      </c>
      <c r="B1179" s="268" t="str">
        <f t="shared" ref="B1179:B1186" si="352">IFERROR(VLOOKUP(C1179,Tabla_Insumos,5,FALSE),"")</f>
        <v/>
      </c>
      <c r="C1179" s="269"/>
      <c r="D1179" s="270" t="str">
        <f t="shared" ref="D1179:D1186" si="353">IFERROR(VLOOKUP(C1179,Tabla_Insumos,2,FALSE),"")</f>
        <v/>
      </c>
      <c r="E1179" s="271"/>
      <c r="F1179" s="274">
        <f t="shared" ref="F1179:F1186" si="354">IFERROR(VLOOKUP(C1179,Tabla_Insumos,3,FALSE),0)</f>
        <v>0</v>
      </c>
      <c r="G1179" s="275">
        <f>ROUND(E1179*F1179,2)</f>
        <v>0</v>
      </c>
    </row>
    <row r="1180" spans="1:7" s="276" customFormat="1" ht="24" customHeight="1" x14ac:dyDescent="0.2">
      <c r="A1180" s="267" t="str">
        <f t="shared" si="351"/>
        <v/>
      </c>
      <c r="B1180" s="268" t="str">
        <f t="shared" si="352"/>
        <v/>
      </c>
      <c r="C1180" s="269"/>
      <c r="D1180" s="270" t="str">
        <f t="shared" si="353"/>
        <v/>
      </c>
      <c r="E1180" s="271"/>
      <c r="F1180" s="274">
        <f t="shared" si="354"/>
        <v>0</v>
      </c>
      <c r="G1180" s="275">
        <f>ROUND(E1180*F1180,2)</f>
        <v>0</v>
      </c>
    </row>
    <row r="1181" spans="1:7" s="276" customFormat="1" ht="24" customHeight="1" x14ac:dyDescent="0.2">
      <c r="A1181" s="267" t="str">
        <f t="shared" si="351"/>
        <v/>
      </c>
      <c r="B1181" s="268" t="str">
        <f t="shared" si="352"/>
        <v/>
      </c>
      <c r="C1181" s="269"/>
      <c r="D1181" s="270" t="str">
        <f t="shared" si="353"/>
        <v/>
      </c>
      <c r="E1181" s="271"/>
      <c r="F1181" s="274">
        <f t="shared" si="354"/>
        <v>0</v>
      </c>
      <c r="G1181" s="275">
        <f t="shared" ref="G1181:G1186" si="355">ROUND(E1181*F1181,2)</f>
        <v>0</v>
      </c>
    </row>
    <row r="1182" spans="1:7" s="276" customFormat="1" ht="24" customHeight="1" x14ac:dyDescent="0.2">
      <c r="A1182" s="267" t="str">
        <f t="shared" si="351"/>
        <v/>
      </c>
      <c r="B1182" s="268" t="str">
        <f t="shared" si="352"/>
        <v/>
      </c>
      <c r="C1182" s="269"/>
      <c r="D1182" s="270" t="str">
        <f t="shared" si="353"/>
        <v/>
      </c>
      <c r="E1182" s="271"/>
      <c r="F1182" s="274">
        <f t="shared" si="354"/>
        <v>0</v>
      </c>
      <c r="G1182" s="275">
        <f t="shared" si="355"/>
        <v>0</v>
      </c>
    </row>
    <row r="1183" spans="1:7" s="276" customFormat="1" ht="24" customHeight="1" x14ac:dyDescent="0.2">
      <c r="A1183" s="267" t="str">
        <f t="shared" si="351"/>
        <v/>
      </c>
      <c r="B1183" s="268" t="str">
        <f t="shared" si="352"/>
        <v/>
      </c>
      <c r="C1183" s="269"/>
      <c r="D1183" s="270" t="str">
        <f t="shared" si="353"/>
        <v/>
      </c>
      <c r="E1183" s="271"/>
      <c r="F1183" s="272">
        <f t="shared" si="354"/>
        <v>0</v>
      </c>
      <c r="G1183" s="275">
        <f t="shared" si="355"/>
        <v>0</v>
      </c>
    </row>
    <row r="1184" spans="1:7" s="276" customFormat="1" ht="24" customHeight="1" x14ac:dyDescent="0.2">
      <c r="A1184" s="267" t="str">
        <f t="shared" si="351"/>
        <v/>
      </c>
      <c r="B1184" s="268" t="str">
        <f t="shared" si="352"/>
        <v/>
      </c>
      <c r="C1184" s="269"/>
      <c r="D1184" s="270" t="str">
        <f t="shared" si="353"/>
        <v/>
      </c>
      <c r="E1184" s="271"/>
      <c r="F1184" s="272">
        <f t="shared" si="354"/>
        <v>0</v>
      </c>
      <c r="G1184" s="275">
        <f t="shared" si="355"/>
        <v>0</v>
      </c>
    </row>
    <row r="1185" spans="1:7" s="276" customFormat="1" ht="24" customHeight="1" x14ac:dyDescent="0.2">
      <c r="A1185" s="267" t="str">
        <f t="shared" si="351"/>
        <v/>
      </c>
      <c r="B1185" s="268" t="str">
        <f t="shared" si="352"/>
        <v/>
      </c>
      <c r="C1185" s="269"/>
      <c r="D1185" s="270" t="str">
        <f t="shared" si="353"/>
        <v/>
      </c>
      <c r="E1185" s="271"/>
      <c r="F1185" s="272">
        <f t="shared" si="354"/>
        <v>0</v>
      </c>
      <c r="G1185" s="275">
        <f t="shared" si="355"/>
        <v>0</v>
      </c>
    </row>
    <row r="1186" spans="1:7" s="276" customFormat="1" ht="24" customHeight="1" x14ac:dyDescent="0.2">
      <c r="A1186" s="267" t="str">
        <f t="shared" si="351"/>
        <v/>
      </c>
      <c r="B1186" s="268" t="str">
        <f t="shared" si="352"/>
        <v/>
      </c>
      <c r="C1186" s="269"/>
      <c r="D1186" s="270" t="str">
        <f t="shared" si="353"/>
        <v/>
      </c>
      <c r="E1186" s="271"/>
      <c r="F1186" s="272">
        <f t="shared" si="354"/>
        <v>0</v>
      </c>
      <c r="G1186" s="275">
        <f t="shared" si="355"/>
        <v>0</v>
      </c>
    </row>
    <row r="1187" spans="1:7" ht="24" customHeight="1" x14ac:dyDescent="0.2">
      <c r="A1187" s="125"/>
      <c r="B1187" s="99"/>
      <c r="C1187" s="99"/>
      <c r="D1187" s="110"/>
      <c r="E1187" s="111"/>
      <c r="F1187" s="188" t="s">
        <v>34</v>
      </c>
      <c r="G1187" s="126">
        <f>SUBTOTAL(9,G1179:G1186)</f>
        <v>0</v>
      </c>
    </row>
    <row r="1188" spans="1:7" ht="24" customHeight="1" x14ac:dyDescent="0.2">
      <c r="A1188" s="125"/>
      <c r="B1188" s="99"/>
      <c r="C1188" s="127" t="s">
        <v>723</v>
      </c>
      <c r="D1188" s="110"/>
      <c r="E1188" s="111"/>
      <c r="F1188" s="112"/>
      <c r="G1188" s="128"/>
    </row>
    <row r="1189" spans="1:7" s="276" customFormat="1" ht="24" customHeight="1" x14ac:dyDescent="0.2">
      <c r="A1189" s="267" t="str">
        <f t="shared" ref="A1189:A1197" si="356">IFERROR(VLOOKUP(C1189,Tabla_Insumos,4,FALSE),"")</f>
        <v/>
      </c>
      <c r="B1189" s="268" t="str">
        <f t="shared" ref="B1189:B1197" si="357">IFERROR(VLOOKUP(C1189,Tabla_Insumos,5,FALSE),"")</f>
        <v/>
      </c>
      <c r="C1189" s="269"/>
      <c r="D1189" s="270" t="str">
        <f t="shared" ref="D1189:D1197" si="358">IFERROR(VLOOKUP(C1189,Tabla_Insumos,2,FALSE),"")</f>
        <v/>
      </c>
      <c r="E1189" s="271"/>
      <c r="F1189" s="272">
        <f t="shared" ref="F1189:F1197" si="359">IFERROR(VLOOKUP(C1189,Tabla_Insumos,3,FALSE),0)</f>
        <v>0</v>
      </c>
      <c r="G1189" s="275">
        <f t="shared" ref="G1189:G1197" si="360">ROUND(E1189*F1189,2)</f>
        <v>0</v>
      </c>
    </row>
    <row r="1190" spans="1:7" s="276" customFormat="1" ht="24" customHeight="1" x14ac:dyDescent="0.2">
      <c r="A1190" s="267" t="str">
        <f t="shared" si="356"/>
        <v/>
      </c>
      <c r="B1190" s="268" t="str">
        <f t="shared" si="357"/>
        <v/>
      </c>
      <c r="C1190" s="269"/>
      <c r="D1190" s="270" t="str">
        <f t="shared" si="358"/>
        <v/>
      </c>
      <c r="E1190" s="271"/>
      <c r="F1190" s="272">
        <f t="shared" si="359"/>
        <v>0</v>
      </c>
      <c r="G1190" s="275">
        <f t="shared" si="360"/>
        <v>0</v>
      </c>
    </row>
    <row r="1191" spans="1:7" s="276" customFormat="1" ht="24" customHeight="1" x14ac:dyDescent="0.2">
      <c r="A1191" s="267" t="str">
        <f t="shared" si="356"/>
        <v/>
      </c>
      <c r="B1191" s="268" t="str">
        <f t="shared" si="357"/>
        <v/>
      </c>
      <c r="C1191" s="269"/>
      <c r="D1191" s="270" t="str">
        <f t="shared" si="358"/>
        <v/>
      </c>
      <c r="E1191" s="271"/>
      <c r="F1191" s="272">
        <f t="shared" si="359"/>
        <v>0</v>
      </c>
      <c r="G1191" s="275">
        <f t="shared" si="360"/>
        <v>0</v>
      </c>
    </row>
    <row r="1192" spans="1:7" s="276" customFormat="1" ht="24" customHeight="1" x14ac:dyDescent="0.2">
      <c r="A1192" s="267" t="str">
        <f t="shared" si="356"/>
        <v/>
      </c>
      <c r="B1192" s="268" t="str">
        <f t="shared" si="357"/>
        <v/>
      </c>
      <c r="C1192" s="269"/>
      <c r="D1192" s="270" t="str">
        <f t="shared" si="358"/>
        <v/>
      </c>
      <c r="E1192" s="271"/>
      <c r="F1192" s="272">
        <f t="shared" si="359"/>
        <v>0</v>
      </c>
      <c r="G1192" s="275">
        <f t="shared" si="360"/>
        <v>0</v>
      </c>
    </row>
    <row r="1193" spans="1:7" s="276" customFormat="1" ht="24" customHeight="1" x14ac:dyDescent="0.2">
      <c r="A1193" s="267" t="str">
        <f t="shared" si="356"/>
        <v/>
      </c>
      <c r="B1193" s="268" t="str">
        <f t="shared" si="357"/>
        <v/>
      </c>
      <c r="C1193" s="269"/>
      <c r="D1193" s="270" t="str">
        <f t="shared" si="358"/>
        <v/>
      </c>
      <c r="E1193" s="271"/>
      <c r="F1193" s="272">
        <f t="shared" si="359"/>
        <v>0</v>
      </c>
      <c r="G1193" s="275">
        <f t="shared" si="360"/>
        <v>0</v>
      </c>
    </row>
    <row r="1194" spans="1:7" s="276" customFormat="1" ht="24" customHeight="1" x14ac:dyDescent="0.2">
      <c r="A1194" s="267" t="str">
        <f t="shared" si="356"/>
        <v/>
      </c>
      <c r="B1194" s="268" t="str">
        <f t="shared" si="357"/>
        <v/>
      </c>
      <c r="C1194" s="269"/>
      <c r="D1194" s="270" t="str">
        <f t="shared" si="358"/>
        <v/>
      </c>
      <c r="E1194" s="271"/>
      <c r="F1194" s="272">
        <f t="shared" si="359"/>
        <v>0</v>
      </c>
      <c r="G1194" s="275">
        <f t="shared" si="360"/>
        <v>0</v>
      </c>
    </row>
    <row r="1195" spans="1:7" s="276" customFormat="1" ht="24" customHeight="1" x14ac:dyDescent="0.2">
      <c r="A1195" s="267" t="str">
        <f t="shared" si="356"/>
        <v/>
      </c>
      <c r="B1195" s="268" t="str">
        <f t="shared" si="357"/>
        <v/>
      </c>
      <c r="C1195" s="269"/>
      <c r="D1195" s="270" t="str">
        <f t="shared" si="358"/>
        <v/>
      </c>
      <c r="E1195" s="271"/>
      <c r="F1195" s="272">
        <f t="shared" si="359"/>
        <v>0</v>
      </c>
      <c r="G1195" s="275">
        <f t="shared" si="360"/>
        <v>0</v>
      </c>
    </row>
    <row r="1196" spans="1:7" s="276" customFormat="1" ht="24" customHeight="1" x14ac:dyDescent="0.2">
      <c r="A1196" s="267" t="str">
        <f t="shared" si="356"/>
        <v/>
      </c>
      <c r="B1196" s="268" t="str">
        <f t="shared" si="357"/>
        <v/>
      </c>
      <c r="C1196" s="269"/>
      <c r="D1196" s="270" t="str">
        <f t="shared" si="358"/>
        <v/>
      </c>
      <c r="E1196" s="271"/>
      <c r="F1196" s="272">
        <f t="shared" si="359"/>
        <v>0</v>
      </c>
      <c r="G1196" s="275">
        <f t="shared" si="360"/>
        <v>0</v>
      </c>
    </row>
    <row r="1197" spans="1:7" s="276" customFormat="1" ht="24" customHeight="1" x14ac:dyDescent="0.2">
      <c r="A1197" s="267" t="str">
        <f t="shared" si="356"/>
        <v/>
      </c>
      <c r="B1197" s="268" t="str">
        <f t="shared" si="357"/>
        <v/>
      </c>
      <c r="C1197" s="269"/>
      <c r="D1197" s="270" t="str">
        <f t="shared" si="358"/>
        <v/>
      </c>
      <c r="E1197" s="271"/>
      <c r="F1197" s="272">
        <f t="shared" si="359"/>
        <v>0</v>
      </c>
      <c r="G1197" s="275">
        <f t="shared" si="360"/>
        <v>0</v>
      </c>
    </row>
    <row r="1198" spans="1:7" ht="24" customHeight="1" x14ac:dyDescent="0.2">
      <c r="A1198" s="129"/>
      <c r="B1198" s="110"/>
      <c r="C1198" s="99"/>
      <c r="D1198" s="110"/>
      <c r="E1198" s="111"/>
      <c r="F1198" s="188" t="s">
        <v>35</v>
      </c>
      <c r="G1198" s="126">
        <f>SUBTOTAL(9,G1189:G1197)</f>
        <v>0</v>
      </c>
    </row>
    <row r="1199" spans="1:7" ht="24" customHeight="1" thickBot="1" x14ac:dyDescent="0.25">
      <c r="A1199" s="130"/>
      <c r="B1199" s="131"/>
      <c r="C1199" s="132"/>
      <c r="D1199" s="131"/>
      <c r="E1199" s="133"/>
      <c r="F1199" s="134"/>
      <c r="G1199" s="135"/>
    </row>
    <row r="1200" spans="1:7" ht="24" customHeight="1" thickBot="1" x14ac:dyDescent="0.25">
      <c r="A1200" s="136" t="str">
        <f>B1158</f>
        <v>5.2</v>
      </c>
      <c r="B1200" s="137" t="str">
        <f>C1158</f>
        <v>Antepechos</v>
      </c>
      <c r="C1200" s="138"/>
      <c r="D1200" s="138" t="s">
        <v>36</v>
      </c>
      <c r="E1200" s="139"/>
      <c r="F1200" s="140" t="s">
        <v>37</v>
      </c>
      <c r="G1200" s="141">
        <f>SUBTOTAL(9,G1163:G1199)</f>
        <v>0</v>
      </c>
    </row>
    <row r="1201" spans="1:141" ht="24" customHeight="1" thickTop="1" thickBot="1" x14ac:dyDescent="0.25"/>
    <row r="1202" spans="1:141" ht="24" customHeight="1" thickTop="1" x14ac:dyDescent="0.2">
      <c r="A1202" s="173" t="s">
        <v>39</v>
      </c>
      <c r="B1202" s="174"/>
      <c r="C1202" s="174"/>
      <c r="D1202" s="174"/>
      <c r="E1202" s="174"/>
      <c r="F1202" s="174"/>
      <c r="G1202" s="175"/>
      <c r="H1202" s="100">
        <f>COUNTIF($A$2:A1208,"ANALISIS DE PRECIOS")</f>
        <v>25</v>
      </c>
    </row>
    <row r="1203" spans="1:141" ht="24" customHeight="1" x14ac:dyDescent="0.2">
      <c r="A1203" s="101" t="s">
        <v>719</v>
      </c>
      <c r="B1203" s="102" t="str">
        <f>Comitente</f>
        <v>DIRECCIÓN DE INFRAESTRUCTURA ESCOLAR</v>
      </c>
      <c r="C1203" s="96"/>
      <c r="D1203" s="103"/>
      <c r="E1203" s="103"/>
      <c r="F1203" s="104"/>
      <c r="G1203" s="105"/>
    </row>
    <row r="1204" spans="1:141" ht="24" customHeight="1" x14ac:dyDescent="0.2">
      <c r="A1204" s="101" t="s">
        <v>720</v>
      </c>
      <c r="B1204" s="102">
        <f>Contratista</f>
        <v>0</v>
      </c>
      <c r="C1204" s="97"/>
      <c r="D1204" s="97"/>
      <c r="E1204" s="97"/>
      <c r="F1204" s="106"/>
      <c r="G1204" s="107"/>
    </row>
    <row r="1205" spans="1:141" ht="24" customHeight="1" x14ac:dyDescent="0.2">
      <c r="A1205" s="101" t="s">
        <v>26</v>
      </c>
      <c r="B1205" s="102" t="str">
        <f>Obra</f>
        <v>ESCUELA BATALLA DE TUCUMAN</v>
      </c>
      <c r="C1205" s="97"/>
      <c r="D1205" s="97"/>
      <c r="E1205" s="97"/>
      <c r="F1205" s="106" t="s">
        <v>40</v>
      </c>
      <c r="G1205" s="108">
        <f>Fecha_Base</f>
        <v>0</v>
      </c>
    </row>
    <row r="1206" spans="1:141" ht="24" customHeight="1" x14ac:dyDescent="0.2">
      <c r="A1206" s="109" t="s">
        <v>718</v>
      </c>
      <c r="B1206" s="98" t="str">
        <f>Ubicación</f>
        <v>Calle Mendoza y Calle Nº17 - Pocito</v>
      </c>
      <c r="C1206" s="98"/>
      <c r="D1206" s="110"/>
      <c r="E1206" s="111"/>
      <c r="F1206" s="112"/>
      <c r="G1206" s="113"/>
    </row>
    <row r="1207" spans="1:141" ht="24" customHeight="1" x14ac:dyDescent="0.2">
      <c r="A1207" s="109" t="s">
        <v>41</v>
      </c>
      <c r="B1207" s="114" t="str">
        <f>IFERROR(VALUE(LEFT(B1208,FIND("-",B1208)-1)),"")</f>
        <v/>
      </c>
      <c r="C1207" s="99" t="str">
        <f>IFERROR(VLOOKUP(B1207,Tabla_CyP,2,FALSE),"")</f>
        <v/>
      </c>
      <c r="E1207" s="111"/>
      <c r="F1207" s="112"/>
      <c r="G1207" s="113"/>
    </row>
    <row r="1208" spans="1:141" ht="24" customHeight="1" x14ac:dyDescent="0.2">
      <c r="A1208" s="109" t="s">
        <v>27</v>
      </c>
      <c r="B1208" s="115" t="str">
        <f>IFERROR(VLOOKUP(COUNTIF($A$2:A1208,"ANALISIS DE PRECIOS"),Tabla_NumeroItem,4,FALSE),"")</f>
        <v>6.1.2</v>
      </c>
      <c r="C1208" s="99" t="str">
        <f>IFERROR(VLOOKUP(B1208,Tabla_CyP,2,FALSE),"")</f>
        <v>Pisos de mosaico granítico 30 x 30</v>
      </c>
      <c r="D1208" s="110"/>
      <c r="E1208" s="111"/>
      <c r="F1208" s="106" t="s">
        <v>28</v>
      </c>
      <c r="G1208" s="116" t="str">
        <f>IFERROR(VLOOKUP(B1208,Tabla_CyP,4,FALSE),"")</f>
        <v>m2</v>
      </c>
    </row>
    <row r="1209" spans="1:141" ht="24" customHeight="1" x14ac:dyDescent="0.2">
      <c r="A1209" s="109"/>
      <c r="B1209" s="98"/>
      <c r="C1209" s="99"/>
      <c r="D1209" s="110"/>
      <c r="E1209" s="111"/>
      <c r="F1209" s="112"/>
      <c r="G1209" s="113"/>
    </row>
    <row r="1210" spans="1:141" ht="24" customHeight="1" x14ac:dyDescent="0.2">
      <c r="A1210" s="381" t="s">
        <v>584</v>
      </c>
      <c r="B1210" s="382"/>
      <c r="C1210" s="383" t="s">
        <v>0</v>
      </c>
      <c r="D1210" s="383" t="s">
        <v>29</v>
      </c>
      <c r="E1210" s="385" t="s">
        <v>30</v>
      </c>
      <c r="F1210" s="387" t="s">
        <v>31</v>
      </c>
      <c r="G1210" s="389" t="s">
        <v>32</v>
      </c>
    </row>
    <row r="1211" spans="1:141" s="119" customFormat="1" ht="24" customHeight="1" x14ac:dyDescent="0.2">
      <c r="A1211" s="117" t="s">
        <v>585</v>
      </c>
      <c r="B1211" s="118" t="s">
        <v>586</v>
      </c>
      <c r="C1211" s="384"/>
      <c r="D1211" s="384"/>
      <c r="E1211" s="386"/>
      <c r="F1211" s="388"/>
      <c r="G1211" s="390"/>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77"/>
      <c r="AE1211" s="277"/>
      <c r="AF1211" s="277"/>
      <c r="AG1211" s="277"/>
      <c r="AH1211" s="277"/>
      <c r="AI1211" s="277"/>
      <c r="AJ1211" s="277"/>
      <c r="AK1211" s="277"/>
      <c r="AL1211" s="277"/>
      <c r="AM1211" s="277"/>
      <c r="AN1211" s="277"/>
      <c r="AO1211" s="277"/>
      <c r="AP1211" s="277"/>
      <c r="AQ1211" s="277"/>
      <c r="AR1211" s="277"/>
      <c r="AS1211" s="277"/>
      <c r="AT1211" s="277"/>
      <c r="AU1211" s="277"/>
      <c r="AV1211" s="277"/>
      <c r="AW1211" s="277"/>
      <c r="AX1211" s="277"/>
      <c r="AY1211" s="277"/>
      <c r="AZ1211" s="277"/>
      <c r="BA1211" s="277"/>
      <c r="BB1211" s="277"/>
      <c r="BC1211" s="277"/>
      <c r="BD1211" s="277"/>
      <c r="BE1211" s="277"/>
      <c r="BF1211" s="277"/>
      <c r="BG1211" s="277"/>
      <c r="BH1211" s="277"/>
      <c r="BI1211" s="277"/>
      <c r="BJ1211" s="277"/>
      <c r="BK1211" s="277"/>
      <c r="BL1211" s="277"/>
      <c r="BM1211" s="277"/>
      <c r="BN1211" s="277"/>
      <c r="BO1211" s="277"/>
      <c r="BP1211" s="277"/>
      <c r="BQ1211" s="277"/>
      <c r="BR1211" s="277"/>
      <c r="BS1211" s="277"/>
      <c r="BT1211" s="277"/>
      <c r="BU1211" s="277"/>
      <c r="BV1211" s="277"/>
      <c r="BW1211" s="277"/>
      <c r="BX1211" s="277"/>
      <c r="BY1211" s="277"/>
      <c r="BZ1211" s="277"/>
      <c r="CA1211" s="277"/>
      <c r="CB1211" s="277"/>
      <c r="CC1211" s="277"/>
      <c r="CD1211" s="277"/>
      <c r="CE1211" s="277"/>
      <c r="CF1211" s="277"/>
      <c r="CG1211" s="277"/>
      <c r="CH1211" s="277"/>
      <c r="CI1211" s="277"/>
      <c r="CJ1211" s="277"/>
      <c r="CK1211" s="277"/>
      <c r="CL1211" s="277"/>
      <c r="CM1211" s="277"/>
      <c r="CN1211" s="277"/>
      <c r="CO1211" s="277"/>
      <c r="CP1211" s="277"/>
      <c r="CQ1211" s="277"/>
      <c r="CR1211" s="277"/>
      <c r="CS1211" s="277"/>
      <c r="CT1211" s="277"/>
      <c r="CU1211" s="277"/>
      <c r="CV1211" s="277"/>
      <c r="CW1211" s="277"/>
      <c r="CX1211" s="277"/>
      <c r="CY1211" s="277"/>
      <c r="CZ1211" s="277"/>
      <c r="DA1211" s="277"/>
      <c r="DB1211" s="277"/>
      <c r="DC1211" s="277"/>
      <c r="DD1211" s="277"/>
      <c r="DE1211" s="277"/>
      <c r="DF1211" s="277"/>
      <c r="DG1211" s="277"/>
      <c r="DH1211" s="277"/>
      <c r="DI1211" s="277"/>
      <c r="DJ1211" s="277"/>
      <c r="DK1211" s="277"/>
      <c r="DL1211" s="277"/>
      <c r="DM1211" s="277"/>
      <c r="DN1211" s="277"/>
      <c r="DO1211" s="277"/>
      <c r="DP1211" s="277"/>
      <c r="DQ1211" s="277"/>
      <c r="DR1211" s="277"/>
      <c r="DS1211" s="277"/>
      <c r="DT1211" s="277"/>
      <c r="DU1211" s="277"/>
      <c r="DV1211" s="277"/>
      <c r="DW1211" s="277"/>
      <c r="DX1211" s="277"/>
      <c r="DY1211" s="277"/>
      <c r="DZ1211" s="277"/>
      <c r="EA1211" s="277"/>
      <c r="EB1211" s="277"/>
      <c r="EC1211" s="277"/>
      <c r="ED1211" s="277"/>
      <c r="EE1211" s="277"/>
      <c r="EF1211" s="277"/>
      <c r="EG1211" s="277"/>
      <c r="EH1211" s="277"/>
      <c r="EI1211" s="277"/>
      <c r="EJ1211" s="277"/>
      <c r="EK1211" s="277"/>
    </row>
    <row r="1212" spans="1:141" ht="24" customHeight="1" x14ac:dyDescent="0.2">
      <c r="A1212" s="187"/>
      <c r="B1212" s="120"/>
      <c r="C1212" s="185" t="s">
        <v>721</v>
      </c>
      <c r="D1212" s="121"/>
      <c r="E1212" s="122"/>
      <c r="F1212" s="123"/>
      <c r="G1212" s="124"/>
    </row>
    <row r="1213" spans="1:141" s="276" customFormat="1" ht="24" customHeight="1" x14ac:dyDescent="0.2">
      <c r="A1213" s="267" t="str">
        <f t="shared" ref="A1213:A1226" si="361">IFERROR(VLOOKUP(C1213,Tabla_Insumos,4,FALSE),"")</f>
        <v/>
      </c>
      <c r="B1213" s="268" t="str">
        <f>IFERROR(VLOOKUP(C1213,Tabla_Insumos,5,FALSE),"")</f>
        <v/>
      </c>
      <c r="C1213" s="269"/>
      <c r="D1213" s="270" t="str">
        <f t="shared" ref="D1213:D1226" si="362">IFERROR(VLOOKUP(C1213,Tabla_Insumos,2,FALSE),"")</f>
        <v/>
      </c>
      <c r="E1213" s="271"/>
      <c r="F1213" s="272">
        <f t="shared" ref="F1213:F1226" si="363">IFERROR(VLOOKUP(C1213,Tabla_Insumos,3,FALSE),0)</f>
        <v>0</v>
      </c>
      <c r="G1213" s="275">
        <f>ROUND(E1213*F1213,2)</f>
        <v>0</v>
      </c>
    </row>
    <row r="1214" spans="1:141" s="276" customFormat="1" ht="24" customHeight="1" x14ac:dyDescent="0.2">
      <c r="A1214" s="267" t="str">
        <f t="shared" si="361"/>
        <v/>
      </c>
      <c r="B1214" s="268" t="str">
        <f t="shared" ref="B1214:B1226" si="364">IFERROR(VLOOKUP(C1214,Tabla_Insumos,5,FALSE),"")</f>
        <v/>
      </c>
      <c r="C1214" s="269"/>
      <c r="D1214" s="270" t="str">
        <f t="shared" si="362"/>
        <v/>
      </c>
      <c r="E1214" s="271"/>
      <c r="F1214" s="272">
        <f t="shared" si="363"/>
        <v>0</v>
      </c>
      <c r="G1214" s="275">
        <f t="shared" ref="G1214:G1226" si="365">ROUND(E1214*F1214,2)</f>
        <v>0</v>
      </c>
    </row>
    <row r="1215" spans="1:141" s="276" customFormat="1" ht="24" customHeight="1" x14ac:dyDescent="0.2">
      <c r="A1215" s="267" t="str">
        <f t="shared" si="361"/>
        <v/>
      </c>
      <c r="B1215" s="268" t="str">
        <f t="shared" si="364"/>
        <v/>
      </c>
      <c r="C1215" s="269"/>
      <c r="D1215" s="270" t="str">
        <f t="shared" si="362"/>
        <v/>
      </c>
      <c r="E1215" s="271"/>
      <c r="F1215" s="272">
        <f t="shared" si="363"/>
        <v>0</v>
      </c>
      <c r="G1215" s="275">
        <f t="shared" si="365"/>
        <v>0</v>
      </c>
    </row>
    <row r="1216" spans="1:141" s="276" customFormat="1" ht="24" customHeight="1" x14ac:dyDescent="0.2">
      <c r="A1216" s="267" t="str">
        <f t="shared" si="361"/>
        <v/>
      </c>
      <c r="B1216" s="268" t="str">
        <f t="shared" si="364"/>
        <v/>
      </c>
      <c r="C1216" s="269"/>
      <c r="D1216" s="270" t="str">
        <f t="shared" si="362"/>
        <v/>
      </c>
      <c r="E1216" s="271"/>
      <c r="F1216" s="272">
        <f t="shared" si="363"/>
        <v>0</v>
      </c>
      <c r="G1216" s="275">
        <f t="shared" si="365"/>
        <v>0</v>
      </c>
    </row>
    <row r="1217" spans="1:7" s="276" customFormat="1" ht="24" customHeight="1" x14ac:dyDescent="0.2">
      <c r="A1217" s="267" t="str">
        <f t="shared" si="361"/>
        <v/>
      </c>
      <c r="B1217" s="268" t="str">
        <f t="shared" si="364"/>
        <v/>
      </c>
      <c r="C1217" s="269"/>
      <c r="D1217" s="270" t="str">
        <f t="shared" si="362"/>
        <v/>
      </c>
      <c r="E1217" s="271"/>
      <c r="F1217" s="272">
        <f t="shared" si="363"/>
        <v>0</v>
      </c>
      <c r="G1217" s="275">
        <f t="shared" si="365"/>
        <v>0</v>
      </c>
    </row>
    <row r="1218" spans="1:7" s="276" customFormat="1" ht="24" customHeight="1" x14ac:dyDescent="0.2">
      <c r="A1218" s="267" t="str">
        <f t="shared" si="361"/>
        <v/>
      </c>
      <c r="B1218" s="268" t="str">
        <f t="shared" si="364"/>
        <v/>
      </c>
      <c r="C1218" s="269"/>
      <c r="D1218" s="270" t="str">
        <f t="shared" si="362"/>
        <v/>
      </c>
      <c r="E1218" s="271"/>
      <c r="F1218" s="272">
        <f t="shared" si="363"/>
        <v>0</v>
      </c>
      <c r="G1218" s="275">
        <f t="shared" si="365"/>
        <v>0</v>
      </c>
    </row>
    <row r="1219" spans="1:7" s="276" customFormat="1" ht="24" customHeight="1" x14ac:dyDescent="0.2">
      <c r="A1219" s="267" t="str">
        <f t="shared" si="361"/>
        <v/>
      </c>
      <c r="B1219" s="268" t="str">
        <f t="shared" si="364"/>
        <v/>
      </c>
      <c r="C1219" s="269"/>
      <c r="D1219" s="270" t="str">
        <f t="shared" si="362"/>
        <v/>
      </c>
      <c r="E1219" s="271"/>
      <c r="F1219" s="272">
        <f t="shared" si="363"/>
        <v>0</v>
      </c>
      <c r="G1219" s="275">
        <f t="shared" si="365"/>
        <v>0</v>
      </c>
    </row>
    <row r="1220" spans="1:7" s="276" customFormat="1" ht="24" customHeight="1" x14ac:dyDescent="0.2">
      <c r="A1220" s="267" t="str">
        <f t="shared" si="361"/>
        <v/>
      </c>
      <c r="B1220" s="268" t="str">
        <f t="shared" si="364"/>
        <v/>
      </c>
      <c r="C1220" s="269"/>
      <c r="D1220" s="270" t="str">
        <f t="shared" si="362"/>
        <v/>
      </c>
      <c r="E1220" s="271"/>
      <c r="F1220" s="272">
        <f t="shared" si="363"/>
        <v>0</v>
      </c>
      <c r="G1220" s="275">
        <f t="shared" si="365"/>
        <v>0</v>
      </c>
    </row>
    <row r="1221" spans="1:7" s="276" customFormat="1" ht="24" customHeight="1" x14ac:dyDescent="0.2">
      <c r="A1221" s="267" t="str">
        <f t="shared" si="361"/>
        <v/>
      </c>
      <c r="B1221" s="268" t="str">
        <f t="shared" si="364"/>
        <v/>
      </c>
      <c r="C1221" s="269"/>
      <c r="D1221" s="270" t="str">
        <f t="shared" si="362"/>
        <v/>
      </c>
      <c r="E1221" s="271"/>
      <c r="F1221" s="272">
        <f t="shared" si="363"/>
        <v>0</v>
      </c>
      <c r="G1221" s="275">
        <f t="shared" si="365"/>
        <v>0</v>
      </c>
    </row>
    <row r="1222" spans="1:7" s="276" customFormat="1" ht="24" customHeight="1" x14ac:dyDescent="0.2">
      <c r="A1222" s="267" t="str">
        <f t="shared" si="361"/>
        <v/>
      </c>
      <c r="B1222" s="268" t="str">
        <f t="shared" si="364"/>
        <v/>
      </c>
      <c r="C1222" s="269"/>
      <c r="D1222" s="270" t="str">
        <f t="shared" si="362"/>
        <v/>
      </c>
      <c r="E1222" s="271"/>
      <c r="F1222" s="272">
        <f t="shared" si="363"/>
        <v>0</v>
      </c>
      <c r="G1222" s="275">
        <f t="shared" si="365"/>
        <v>0</v>
      </c>
    </row>
    <row r="1223" spans="1:7" s="276" customFormat="1" ht="24" customHeight="1" x14ac:dyDescent="0.2">
      <c r="A1223" s="267" t="str">
        <f t="shared" si="361"/>
        <v/>
      </c>
      <c r="B1223" s="268" t="str">
        <f t="shared" si="364"/>
        <v/>
      </c>
      <c r="C1223" s="269"/>
      <c r="D1223" s="270" t="str">
        <f t="shared" si="362"/>
        <v/>
      </c>
      <c r="E1223" s="271"/>
      <c r="F1223" s="272">
        <f t="shared" si="363"/>
        <v>0</v>
      </c>
      <c r="G1223" s="275">
        <f t="shared" si="365"/>
        <v>0</v>
      </c>
    </row>
    <row r="1224" spans="1:7" s="276" customFormat="1" ht="24" customHeight="1" x14ac:dyDescent="0.2">
      <c r="A1224" s="267" t="str">
        <f t="shared" si="361"/>
        <v/>
      </c>
      <c r="B1224" s="268" t="str">
        <f t="shared" si="364"/>
        <v/>
      </c>
      <c r="C1224" s="269"/>
      <c r="D1224" s="270" t="str">
        <f t="shared" si="362"/>
        <v/>
      </c>
      <c r="E1224" s="271"/>
      <c r="F1224" s="272">
        <f t="shared" si="363"/>
        <v>0</v>
      </c>
      <c r="G1224" s="275">
        <f t="shared" si="365"/>
        <v>0</v>
      </c>
    </row>
    <row r="1225" spans="1:7" s="276" customFormat="1" ht="24" customHeight="1" x14ac:dyDescent="0.2">
      <c r="A1225" s="267" t="str">
        <f t="shared" si="361"/>
        <v/>
      </c>
      <c r="B1225" s="268" t="str">
        <f t="shared" si="364"/>
        <v/>
      </c>
      <c r="C1225" s="269"/>
      <c r="D1225" s="270" t="str">
        <f t="shared" si="362"/>
        <v/>
      </c>
      <c r="E1225" s="271"/>
      <c r="F1225" s="272">
        <f t="shared" si="363"/>
        <v>0</v>
      </c>
      <c r="G1225" s="275">
        <f t="shared" si="365"/>
        <v>0</v>
      </c>
    </row>
    <row r="1226" spans="1:7" s="276" customFormat="1" ht="24" customHeight="1" x14ac:dyDescent="0.2">
      <c r="A1226" s="267" t="str">
        <f t="shared" si="361"/>
        <v/>
      </c>
      <c r="B1226" s="268" t="str">
        <f t="shared" si="364"/>
        <v/>
      </c>
      <c r="C1226" s="269"/>
      <c r="D1226" s="270" t="str">
        <f t="shared" si="362"/>
        <v/>
      </c>
      <c r="E1226" s="271"/>
      <c r="F1226" s="273">
        <f t="shared" si="363"/>
        <v>0</v>
      </c>
      <c r="G1226" s="275">
        <f t="shared" si="365"/>
        <v>0</v>
      </c>
    </row>
    <row r="1227" spans="1:7" ht="24" customHeight="1" x14ac:dyDescent="0.2">
      <c r="A1227" s="125"/>
      <c r="B1227" s="99"/>
      <c r="C1227" s="99"/>
      <c r="D1227" s="110"/>
      <c r="E1227" s="111"/>
      <c r="F1227" s="188" t="s">
        <v>33</v>
      </c>
      <c r="G1227" s="126">
        <f>SUBTOTAL(9,G1213:G1226)</f>
        <v>0</v>
      </c>
    </row>
    <row r="1228" spans="1:7" ht="24" customHeight="1" x14ac:dyDescent="0.2">
      <c r="A1228" s="125"/>
      <c r="B1228" s="99"/>
      <c r="C1228" s="127" t="s">
        <v>722</v>
      </c>
      <c r="D1228" s="110"/>
      <c r="E1228" s="111"/>
      <c r="F1228" s="112"/>
      <c r="G1228" s="128"/>
    </row>
    <row r="1229" spans="1:7" s="276" customFormat="1" ht="24" customHeight="1" x14ac:dyDescent="0.2">
      <c r="A1229" s="267" t="str">
        <f t="shared" ref="A1229:A1236" si="366">IFERROR(VLOOKUP(C1229,Tabla_Insumos,4,FALSE),"")</f>
        <v/>
      </c>
      <c r="B1229" s="268" t="str">
        <f t="shared" ref="B1229:B1236" si="367">IFERROR(VLOOKUP(C1229,Tabla_Insumos,5,FALSE),"")</f>
        <v/>
      </c>
      <c r="C1229" s="269"/>
      <c r="D1229" s="270" t="str">
        <f t="shared" ref="D1229:D1236" si="368">IFERROR(VLOOKUP(C1229,Tabla_Insumos,2,FALSE),"")</f>
        <v/>
      </c>
      <c r="E1229" s="271"/>
      <c r="F1229" s="274">
        <f t="shared" ref="F1229:F1236" si="369">IFERROR(VLOOKUP(C1229,Tabla_Insumos,3,FALSE),0)</f>
        <v>0</v>
      </c>
      <c r="G1229" s="275">
        <f>ROUND(E1229*F1229,2)</f>
        <v>0</v>
      </c>
    </row>
    <row r="1230" spans="1:7" s="276" customFormat="1" ht="24" customHeight="1" x14ac:dyDescent="0.2">
      <c r="A1230" s="267" t="str">
        <f t="shared" si="366"/>
        <v/>
      </c>
      <c r="B1230" s="268" t="str">
        <f t="shared" si="367"/>
        <v/>
      </c>
      <c r="C1230" s="269"/>
      <c r="D1230" s="270" t="str">
        <f t="shared" si="368"/>
        <v/>
      </c>
      <c r="E1230" s="271"/>
      <c r="F1230" s="274">
        <f t="shared" si="369"/>
        <v>0</v>
      </c>
      <c r="G1230" s="275">
        <f>ROUND(E1230*F1230,2)</f>
        <v>0</v>
      </c>
    </row>
    <row r="1231" spans="1:7" s="276" customFormat="1" ht="24" customHeight="1" x14ac:dyDescent="0.2">
      <c r="A1231" s="267" t="str">
        <f t="shared" si="366"/>
        <v/>
      </c>
      <c r="B1231" s="268" t="str">
        <f t="shared" si="367"/>
        <v/>
      </c>
      <c r="C1231" s="269"/>
      <c r="D1231" s="270" t="str">
        <f t="shared" si="368"/>
        <v/>
      </c>
      <c r="E1231" s="271"/>
      <c r="F1231" s="274">
        <f t="shared" si="369"/>
        <v>0</v>
      </c>
      <c r="G1231" s="275">
        <f t="shared" ref="G1231:G1236" si="370">ROUND(E1231*F1231,2)</f>
        <v>0</v>
      </c>
    </row>
    <row r="1232" spans="1:7" s="276" customFormat="1" ht="24" customHeight="1" x14ac:dyDescent="0.2">
      <c r="A1232" s="267" t="str">
        <f t="shared" si="366"/>
        <v/>
      </c>
      <c r="B1232" s="268" t="str">
        <f t="shared" si="367"/>
        <v/>
      </c>
      <c r="C1232" s="269"/>
      <c r="D1232" s="270" t="str">
        <f t="shared" si="368"/>
        <v/>
      </c>
      <c r="E1232" s="271"/>
      <c r="F1232" s="274">
        <f t="shared" si="369"/>
        <v>0</v>
      </c>
      <c r="G1232" s="275">
        <f t="shared" si="370"/>
        <v>0</v>
      </c>
    </row>
    <row r="1233" spans="1:7" s="276" customFormat="1" ht="24" customHeight="1" x14ac:dyDescent="0.2">
      <c r="A1233" s="267" t="str">
        <f t="shared" si="366"/>
        <v/>
      </c>
      <c r="B1233" s="268" t="str">
        <f t="shared" si="367"/>
        <v/>
      </c>
      <c r="C1233" s="269"/>
      <c r="D1233" s="270" t="str">
        <f t="shared" si="368"/>
        <v/>
      </c>
      <c r="E1233" s="271"/>
      <c r="F1233" s="272">
        <f t="shared" si="369"/>
        <v>0</v>
      </c>
      <c r="G1233" s="275">
        <f t="shared" si="370"/>
        <v>0</v>
      </c>
    </row>
    <row r="1234" spans="1:7" s="276" customFormat="1" ht="24" customHeight="1" x14ac:dyDescent="0.2">
      <c r="A1234" s="267" t="str">
        <f t="shared" si="366"/>
        <v/>
      </c>
      <c r="B1234" s="268" t="str">
        <f t="shared" si="367"/>
        <v/>
      </c>
      <c r="C1234" s="269"/>
      <c r="D1234" s="270" t="str">
        <f t="shared" si="368"/>
        <v/>
      </c>
      <c r="E1234" s="271"/>
      <c r="F1234" s="272">
        <f t="shared" si="369"/>
        <v>0</v>
      </c>
      <c r="G1234" s="275">
        <f t="shared" si="370"/>
        <v>0</v>
      </c>
    </row>
    <row r="1235" spans="1:7" s="276" customFormat="1" ht="24" customHeight="1" x14ac:dyDescent="0.2">
      <c r="A1235" s="267" t="str">
        <f t="shared" si="366"/>
        <v/>
      </c>
      <c r="B1235" s="268" t="str">
        <f t="shared" si="367"/>
        <v/>
      </c>
      <c r="C1235" s="269"/>
      <c r="D1235" s="270" t="str">
        <f t="shared" si="368"/>
        <v/>
      </c>
      <c r="E1235" s="271"/>
      <c r="F1235" s="272">
        <f t="shared" si="369"/>
        <v>0</v>
      </c>
      <c r="G1235" s="275">
        <f t="shared" si="370"/>
        <v>0</v>
      </c>
    </row>
    <row r="1236" spans="1:7" s="276" customFormat="1" ht="24" customHeight="1" x14ac:dyDescent="0.2">
      <c r="A1236" s="267" t="str">
        <f t="shared" si="366"/>
        <v/>
      </c>
      <c r="B1236" s="268" t="str">
        <f t="shared" si="367"/>
        <v/>
      </c>
      <c r="C1236" s="269"/>
      <c r="D1236" s="270" t="str">
        <f t="shared" si="368"/>
        <v/>
      </c>
      <c r="E1236" s="271"/>
      <c r="F1236" s="272">
        <f t="shared" si="369"/>
        <v>0</v>
      </c>
      <c r="G1236" s="275">
        <f t="shared" si="370"/>
        <v>0</v>
      </c>
    </row>
    <row r="1237" spans="1:7" ht="24" customHeight="1" x14ac:dyDescent="0.2">
      <c r="A1237" s="125"/>
      <c r="B1237" s="99"/>
      <c r="C1237" s="99"/>
      <c r="D1237" s="110"/>
      <c r="E1237" s="111"/>
      <c r="F1237" s="188" t="s">
        <v>34</v>
      </c>
      <c r="G1237" s="126">
        <f>SUBTOTAL(9,G1229:G1236)</f>
        <v>0</v>
      </c>
    </row>
    <row r="1238" spans="1:7" ht="24" customHeight="1" x14ac:dyDescent="0.2">
      <c r="A1238" s="125"/>
      <c r="B1238" s="99"/>
      <c r="C1238" s="127" t="s">
        <v>723</v>
      </c>
      <c r="D1238" s="110"/>
      <c r="E1238" s="111"/>
      <c r="F1238" s="112"/>
      <c r="G1238" s="128"/>
    </row>
    <row r="1239" spans="1:7" s="276" customFormat="1" ht="24" customHeight="1" x14ac:dyDescent="0.2">
      <c r="A1239" s="267" t="str">
        <f t="shared" ref="A1239:A1247" si="371">IFERROR(VLOOKUP(C1239,Tabla_Insumos,4,FALSE),"")</f>
        <v/>
      </c>
      <c r="B1239" s="268" t="str">
        <f t="shared" ref="B1239:B1247" si="372">IFERROR(VLOOKUP(C1239,Tabla_Insumos,5,FALSE),"")</f>
        <v/>
      </c>
      <c r="C1239" s="269"/>
      <c r="D1239" s="270" t="str">
        <f t="shared" ref="D1239:D1247" si="373">IFERROR(VLOOKUP(C1239,Tabla_Insumos,2,FALSE),"")</f>
        <v/>
      </c>
      <c r="E1239" s="271"/>
      <c r="F1239" s="272">
        <f t="shared" ref="F1239:F1247" si="374">IFERROR(VLOOKUP(C1239,Tabla_Insumos,3,FALSE),0)</f>
        <v>0</v>
      </c>
      <c r="G1239" s="275">
        <f t="shared" ref="G1239:G1247" si="375">ROUND(E1239*F1239,2)</f>
        <v>0</v>
      </c>
    </row>
    <row r="1240" spans="1:7" s="276" customFormat="1" ht="24" customHeight="1" x14ac:dyDescent="0.2">
      <c r="A1240" s="267" t="str">
        <f t="shared" si="371"/>
        <v/>
      </c>
      <c r="B1240" s="268" t="str">
        <f t="shared" si="372"/>
        <v/>
      </c>
      <c r="C1240" s="269"/>
      <c r="D1240" s="270" t="str">
        <f t="shared" si="373"/>
        <v/>
      </c>
      <c r="E1240" s="271"/>
      <c r="F1240" s="272">
        <f t="shared" si="374"/>
        <v>0</v>
      </c>
      <c r="G1240" s="275">
        <f t="shared" si="375"/>
        <v>0</v>
      </c>
    </row>
    <row r="1241" spans="1:7" s="276" customFormat="1" ht="24" customHeight="1" x14ac:dyDescent="0.2">
      <c r="A1241" s="267" t="str">
        <f t="shared" si="371"/>
        <v/>
      </c>
      <c r="B1241" s="268" t="str">
        <f t="shared" si="372"/>
        <v/>
      </c>
      <c r="C1241" s="269"/>
      <c r="D1241" s="270" t="str">
        <f t="shared" si="373"/>
        <v/>
      </c>
      <c r="E1241" s="271"/>
      <c r="F1241" s="272">
        <f t="shared" si="374"/>
        <v>0</v>
      </c>
      <c r="G1241" s="275">
        <f t="shared" si="375"/>
        <v>0</v>
      </c>
    </row>
    <row r="1242" spans="1:7" s="276" customFormat="1" ht="24" customHeight="1" x14ac:dyDescent="0.2">
      <c r="A1242" s="267" t="str">
        <f t="shared" si="371"/>
        <v/>
      </c>
      <c r="B1242" s="268" t="str">
        <f t="shared" si="372"/>
        <v/>
      </c>
      <c r="C1242" s="269"/>
      <c r="D1242" s="270" t="str">
        <f t="shared" si="373"/>
        <v/>
      </c>
      <c r="E1242" s="271"/>
      <c r="F1242" s="272">
        <f t="shared" si="374"/>
        <v>0</v>
      </c>
      <c r="G1242" s="275">
        <f t="shared" si="375"/>
        <v>0</v>
      </c>
    </row>
    <row r="1243" spans="1:7" s="276" customFormat="1" ht="24" customHeight="1" x14ac:dyDescent="0.2">
      <c r="A1243" s="267" t="str">
        <f t="shared" si="371"/>
        <v/>
      </c>
      <c r="B1243" s="268" t="str">
        <f t="shared" si="372"/>
        <v/>
      </c>
      <c r="C1243" s="269"/>
      <c r="D1243" s="270" t="str">
        <f t="shared" si="373"/>
        <v/>
      </c>
      <c r="E1243" s="271"/>
      <c r="F1243" s="272">
        <f t="shared" si="374"/>
        <v>0</v>
      </c>
      <c r="G1243" s="275">
        <f t="shared" si="375"/>
        <v>0</v>
      </c>
    </row>
    <row r="1244" spans="1:7" s="276" customFormat="1" ht="24" customHeight="1" x14ac:dyDescent="0.2">
      <c r="A1244" s="267" t="str">
        <f t="shared" si="371"/>
        <v/>
      </c>
      <c r="B1244" s="268" t="str">
        <f t="shared" si="372"/>
        <v/>
      </c>
      <c r="C1244" s="269"/>
      <c r="D1244" s="270" t="str">
        <f t="shared" si="373"/>
        <v/>
      </c>
      <c r="E1244" s="271"/>
      <c r="F1244" s="272">
        <f t="shared" si="374"/>
        <v>0</v>
      </c>
      <c r="G1244" s="275">
        <f t="shared" si="375"/>
        <v>0</v>
      </c>
    </row>
    <row r="1245" spans="1:7" s="276" customFormat="1" ht="24" customHeight="1" x14ac:dyDescent="0.2">
      <c r="A1245" s="267" t="str">
        <f t="shared" si="371"/>
        <v/>
      </c>
      <c r="B1245" s="268" t="str">
        <f t="shared" si="372"/>
        <v/>
      </c>
      <c r="C1245" s="269"/>
      <c r="D1245" s="270" t="str">
        <f t="shared" si="373"/>
        <v/>
      </c>
      <c r="E1245" s="271"/>
      <c r="F1245" s="272">
        <f t="shared" si="374"/>
        <v>0</v>
      </c>
      <c r="G1245" s="275">
        <f t="shared" si="375"/>
        <v>0</v>
      </c>
    </row>
    <row r="1246" spans="1:7" s="276" customFormat="1" ht="24" customHeight="1" x14ac:dyDescent="0.2">
      <c r="A1246" s="267" t="str">
        <f t="shared" si="371"/>
        <v/>
      </c>
      <c r="B1246" s="268" t="str">
        <f t="shared" si="372"/>
        <v/>
      </c>
      <c r="C1246" s="269"/>
      <c r="D1246" s="270" t="str">
        <f t="shared" si="373"/>
        <v/>
      </c>
      <c r="E1246" s="271"/>
      <c r="F1246" s="272">
        <f t="shared" si="374"/>
        <v>0</v>
      </c>
      <c r="G1246" s="275">
        <f t="shared" si="375"/>
        <v>0</v>
      </c>
    </row>
    <row r="1247" spans="1:7" s="276" customFormat="1" ht="24" customHeight="1" x14ac:dyDescent="0.2">
      <c r="A1247" s="267" t="str">
        <f t="shared" si="371"/>
        <v/>
      </c>
      <c r="B1247" s="268" t="str">
        <f t="shared" si="372"/>
        <v/>
      </c>
      <c r="C1247" s="269"/>
      <c r="D1247" s="270" t="str">
        <f t="shared" si="373"/>
        <v/>
      </c>
      <c r="E1247" s="271"/>
      <c r="F1247" s="272">
        <f t="shared" si="374"/>
        <v>0</v>
      </c>
      <c r="G1247" s="275">
        <f t="shared" si="375"/>
        <v>0</v>
      </c>
    </row>
    <row r="1248" spans="1:7" ht="24" customHeight="1" x14ac:dyDescent="0.2">
      <c r="A1248" s="129"/>
      <c r="B1248" s="110"/>
      <c r="C1248" s="99"/>
      <c r="D1248" s="110"/>
      <c r="E1248" s="111"/>
      <c r="F1248" s="188" t="s">
        <v>35</v>
      </c>
      <c r="G1248" s="126">
        <f>SUBTOTAL(9,G1239:G1247)</f>
        <v>0</v>
      </c>
    </row>
    <row r="1249" spans="1:141" ht="24" customHeight="1" thickBot="1" x14ac:dyDescent="0.25">
      <c r="A1249" s="130"/>
      <c r="B1249" s="131"/>
      <c r="C1249" s="132"/>
      <c r="D1249" s="131"/>
      <c r="E1249" s="133"/>
      <c r="F1249" s="134"/>
      <c r="G1249" s="135"/>
    </row>
    <row r="1250" spans="1:141" ht="24" customHeight="1" thickBot="1" x14ac:dyDescent="0.25">
      <c r="A1250" s="136" t="str">
        <f>B1208</f>
        <v>6.1.2</v>
      </c>
      <c r="B1250" s="137" t="str">
        <f>C1208</f>
        <v>Pisos de mosaico granítico 30 x 30</v>
      </c>
      <c r="C1250" s="138"/>
      <c r="D1250" s="138" t="s">
        <v>36</v>
      </c>
      <c r="E1250" s="139"/>
      <c r="F1250" s="140" t="s">
        <v>37</v>
      </c>
      <c r="G1250" s="141">
        <f>SUBTOTAL(9,G1213:G1249)</f>
        <v>0</v>
      </c>
    </row>
    <row r="1251" spans="1:141" ht="24" customHeight="1" thickTop="1" thickBot="1" x14ac:dyDescent="0.25"/>
    <row r="1252" spans="1:141" ht="24" customHeight="1" thickTop="1" x14ac:dyDescent="0.2">
      <c r="A1252" s="173" t="s">
        <v>39</v>
      </c>
      <c r="B1252" s="174"/>
      <c r="C1252" s="174"/>
      <c r="D1252" s="174"/>
      <c r="E1252" s="174"/>
      <c r="F1252" s="174"/>
      <c r="G1252" s="175"/>
      <c r="H1252" s="100">
        <f>COUNTIF($A$2:A1258,"ANALISIS DE PRECIOS")</f>
        <v>26</v>
      </c>
    </row>
    <row r="1253" spans="1:141" ht="24" customHeight="1" x14ac:dyDescent="0.2">
      <c r="A1253" s="101" t="s">
        <v>719</v>
      </c>
      <c r="B1253" s="102" t="str">
        <f>Comitente</f>
        <v>DIRECCIÓN DE INFRAESTRUCTURA ESCOLAR</v>
      </c>
      <c r="C1253" s="96"/>
      <c r="D1253" s="103"/>
      <c r="E1253" s="103"/>
      <c r="F1253" s="104"/>
      <c r="G1253" s="105"/>
    </row>
    <row r="1254" spans="1:141" ht="24" customHeight="1" x14ac:dyDescent="0.2">
      <c r="A1254" s="101" t="s">
        <v>720</v>
      </c>
      <c r="B1254" s="102">
        <f>Contratista</f>
        <v>0</v>
      </c>
      <c r="C1254" s="97"/>
      <c r="D1254" s="97"/>
      <c r="E1254" s="97"/>
      <c r="F1254" s="106"/>
      <c r="G1254" s="107"/>
    </row>
    <row r="1255" spans="1:141" ht="24" customHeight="1" x14ac:dyDescent="0.2">
      <c r="A1255" s="101" t="s">
        <v>26</v>
      </c>
      <c r="B1255" s="102" t="str">
        <f>Obra</f>
        <v>ESCUELA BATALLA DE TUCUMAN</v>
      </c>
      <c r="C1255" s="97"/>
      <c r="D1255" s="97"/>
      <c r="E1255" s="97"/>
      <c r="F1255" s="106" t="s">
        <v>40</v>
      </c>
      <c r="G1255" s="108">
        <f>Fecha_Base</f>
        <v>0</v>
      </c>
    </row>
    <row r="1256" spans="1:141" ht="24" customHeight="1" x14ac:dyDescent="0.2">
      <c r="A1256" s="109" t="s">
        <v>718</v>
      </c>
      <c r="B1256" s="98" t="str">
        <f>Ubicación</f>
        <v>Calle Mendoza y Calle Nº17 - Pocito</v>
      </c>
      <c r="C1256" s="98"/>
      <c r="D1256" s="110"/>
      <c r="E1256" s="111"/>
      <c r="F1256" s="112"/>
      <c r="G1256" s="113"/>
    </row>
    <row r="1257" spans="1:141" ht="24" customHeight="1" x14ac:dyDescent="0.2">
      <c r="A1257" s="109" t="s">
        <v>41</v>
      </c>
      <c r="B1257" s="114" t="str">
        <f>IFERROR(VALUE(LEFT(B1258,FIND("-",B1258)-1)),"")</f>
        <v/>
      </c>
      <c r="C1257" s="99" t="str">
        <f>IFERROR(VLOOKUP(B1257,Tabla_CyP,2,FALSE),"")</f>
        <v/>
      </c>
      <c r="E1257" s="111"/>
      <c r="F1257" s="112"/>
      <c r="G1257" s="113"/>
    </row>
    <row r="1258" spans="1:141" ht="24" customHeight="1" x14ac:dyDescent="0.2">
      <c r="A1258" s="109" t="s">
        <v>27</v>
      </c>
      <c r="B1258" s="115" t="str">
        <f>IFERROR(VLOOKUP(COUNTIF($A$2:A1258,"ANALISIS DE PRECIOS"),Tabla_NumeroItem,4,FALSE),"")</f>
        <v>6.1.4</v>
      </c>
      <c r="C1258" s="99" t="str">
        <f>IFERROR(VLOOKUP(B1258,Tabla_CyP,2,FALSE),"")</f>
        <v>Zócalos graníticos</v>
      </c>
      <c r="D1258" s="110"/>
      <c r="E1258" s="111"/>
      <c r="F1258" s="106" t="s">
        <v>28</v>
      </c>
      <c r="G1258" s="116" t="str">
        <f>IFERROR(VLOOKUP(B1258,Tabla_CyP,4,FALSE),"")</f>
        <v>ml</v>
      </c>
    </row>
    <row r="1259" spans="1:141" ht="24" customHeight="1" x14ac:dyDescent="0.2">
      <c r="A1259" s="109"/>
      <c r="B1259" s="98"/>
      <c r="C1259" s="99"/>
      <c r="D1259" s="110"/>
      <c r="E1259" s="111"/>
      <c r="F1259" s="112"/>
      <c r="G1259" s="113"/>
    </row>
    <row r="1260" spans="1:141" ht="24" customHeight="1" x14ac:dyDescent="0.2">
      <c r="A1260" s="381" t="s">
        <v>584</v>
      </c>
      <c r="B1260" s="382"/>
      <c r="C1260" s="383" t="s">
        <v>0</v>
      </c>
      <c r="D1260" s="383" t="s">
        <v>29</v>
      </c>
      <c r="E1260" s="385" t="s">
        <v>30</v>
      </c>
      <c r="F1260" s="387" t="s">
        <v>31</v>
      </c>
      <c r="G1260" s="389" t="s">
        <v>32</v>
      </c>
    </row>
    <row r="1261" spans="1:141" s="119" customFormat="1" ht="24" customHeight="1" x14ac:dyDescent="0.2">
      <c r="A1261" s="117" t="s">
        <v>585</v>
      </c>
      <c r="B1261" s="118" t="s">
        <v>586</v>
      </c>
      <c r="C1261" s="384"/>
      <c r="D1261" s="384"/>
      <c r="E1261" s="386"/>
      <c r="F1261" s="388"/>
      <c r="G1261" s="390"/>
      <c r="I1261" s="277"/>
      <c r="J1261" s="277"/>
      <c r="K1261" s="277"/>
      <c r="L1261" s="277"/>
      <c r="M1261" s="277"/>
      <c r="N1261" s="277"/>
      <c r="O1261" s="277"/>
      <c r="P1261" s="277"/>
      <c r="Q1261" s="277"/>
      <c r="R1261" s="277"/>
      <c r="S1261" s="277"/>
      <c r="T1261" s="277"/>
      <c r="U1261" s="277"/>
      <c r="V1261" s="277"/>
      <c r="W1261" s="277"/>
      <c r="X1261" s="277"/>
      <c r="Y1261" s="277"/>
      <c r="Z1261" s="277"/>
      <c r="AA1261" s="277"/>
      <c r="AB1261" s="277"/>
      <c r="AC1261" s="277"/>
      <c r="AD1261" s="277"/>
      <c r="AE1261" s="277"/>
      <c r="AF1261" s="277"/>
      <c r="AG1261" s="277"/>
      <c r="AH1261" s="277"/>
      <c r="AI1261" s="277"/>
      <c r="AJ1261" s="277"/>
      <c r="AK1261" s="277"/>
      <c r="AL1261" s="277"/>
      <c r="AM1261" s="277"/>
      <c r="AN1261" s="277"/>
      <c r="AO1261" s="277"/>
      <c r="AP1261" s="277"/>
      <c r="AQ1261" s="277"/>
      <c r="AR1261" s="277"/>
      <c r="AS1261" s="277"/>
      <c r="AT1261" s="277"/>
      <c r="AU1261" s="277"/>
      <c r="AV1261" s="277"/>
      <c r="AW1261" s="277"/>
      <c r="AX1261" s="277"/>
      <c r="AY1261" s="277"/>
      <c r="AZ1261" s="277"/>
      <c r="BA1261" s="277"/>
      <c r="BB1261" s="277"/>
      <c r="BC1261" s="277"/>
      <c r="BD1261" s="277"/>
      <c r="BE1261" s="277"/>
      <c r="BF1261" s="277"/>
      <c r="BG1261" s="277"/>
      <c r="BH1261" s="277"/>
      <c r="BI1261" s="277"/>
      <c r="BJ1261" s="277"/>
      <c r="BK1261" s="277"/>
      <c r="BL1261" s="277"/>
      <c r="BM1261" s="277"/>
      <c r="BN1261" s="277"/>
      <c r="BO1261" s="277"/>
      <c r="BP1261" s="277"/>
      <c r="BQ1261" s="277"/>
      <c r="BR1261" s="277"/>
      <c r="BS1261" s="277"/>
      <c r="BT1261" s="277"/>
      <c r="BU1261" s="277"/>
      <c r="BV1261" s="277"/>
      <c r="BW1261" s="277"/>
      <c r="BX1261" s="277"/>
      <c r="BY1261" s="277"/>
      <c r="BZ1261" s="277"/>
      <c r="CA1261" s="277"/>
      <c r="CB1261" s="277"/>
      <c r="CC1261" s="277"/>
      <c r="CD1261" s="277"/>
      <c r="CE1261" s="277"/>
      <c r="CF1261" s="277"/>
      <c r="CG1261" s="277"/>
      <c r="CH1261" s="277"/>
      <c r="CI1261" s="277"/>
      <c r="CJ1261" s="277"/>
      <c r="CK1261" s="277"/>
      <c r="CL1261" s="277"/>
      <c r="CM1261" s="277"/>
      <c r="CN1261" s="277"/>
      <c r="CO1261" s="277"/>
      <c r="CP1261" s="277"/>
      <c r="CQ1261" s="277"/>
      <c r="CR1261" s="277"/>
      <c r="CS1261" s="277"/>
      <c r="CT1261" s="277"/>
      <c r="CU1261" s="277"/>
      <c r="CV1261" s="277"/>
      <c r="CW1261" s="277"/>
      <c r="CX1261" s="277"/>
      <c r="CY1261" s="277"/>
      <c r="CZ1261" s="277"/>
      <c r="DA1261" s="277"/>
      <c r="DB1261" s="277"/>
      <c r="DC1261" s="277"/>
      <c r="DD1261" s="277"/>
      <c r="DE1261" s="277"/>
      <c r="DF1261" s="277"/>
      <c r="DG1261" s="277"/>
      <c r="DH1261" s="277"/>
      <c r="DI1261" s="277"/>
      <c r="DJ1261" s="277"/>
      <c r="DK1261" s="277"/>
      <c r="DL1261" s="277"/>
      <c r="DM1261" s="277"/>
      <c r="DN1261" s="277"/>
      <c r="DO1261" s="277"/>
      <c r="DP1261" s="277"/>
      <c r="DQ1261" s="277"/>
      <c r="DR1261" s="277"/>
      <c r="DS1261" s="277"/>
      <c r="DT1261" s="277"/>
      <c r="DU1261" s="277"/>
      <c r="DV1261" s="277"/>
      <c r="DW1261" s="277"/>
      <c r="DX1261" s="277"/>
      <c r="DY1261" s="277"/>
      <c r="DZ1261" s="277"/>
      <c r="EA1261" s="277"/>
      <c r="EB1261" s="277"/>
      <c r="EC1261" s="277"/>
      <c r="ED1261" s="277"/>
      <c r="EE1261" s="277"/>
      <c r="EF1261" s="277"/>
      <c r="EG1261" s="277"/>
      <c r="EH1261" s="277"/>
      <c r="EI1261" s="277"/>
      <c r="EJ1261" s="277"/>
      <c r="EK1261" s="277"/>
    </row>
    <row r="1262" spans="1:141" ht="24" customHeight="1" x14ac:dyDescent="0.2">
      <c r="A1262" s="187"/>
      <c r="B1262" s="120"/>
      <c r="C1262" s="185" t="s">
        <v>721</v>
      </c>
      <c r="D1262" s="121"/>
      <c r="E1262" s="122"/>
      <c r="F1262" s="123"/>
      <c r="G1262" s="124"/>
    </row>
    <row r="1263" spans="1:141" s="276" customFormat="1" ht="24" customHeight="1" x14ac:dyDescent="0.2">
      <c r="A1263" s="267" t="str">
        <f t="shared" ref="A1263:A1276" si="376">IFERROR(VLOOKUP(C1263,Tabla_Insumos,4,FALSE),"")</f>
        <v/>
      </c>
      <c r="B1263" s="268" t="str">
        <f>IFERROR(VLOOKUP(C1263,Tabla_Insumos,5,FALSE),"")</f>
        <v/>
      </c>
      <c r="C1263" s="269"/>
      <c r="D1263" s="270" t="str">
        <f t="shared" ref="D1263:D1276" si="377">IFERROR(VLOOKUP(C1263,Tabla_Insumos,2,FALSE),"")</f>
        <v/>
      </c>
      <c r="E1263" s="271"/>
      <c r="F1263" s="272">
        <f t="shared" ref="F1263:F1276" si="378">IFERROR(VLOOKUP(C1263,Tabla_Insumos,3,FALSE),0)</f>
        <v>0</v>
      </c>
      <c r="G1263" s="275">
        <f>ROUND(E1263*F1263,2)</f>
        <v>0</v>
      </c>
    </row>
    <row r="1264" spans="1:141" s="276" customFormat="1" ht="24" customHeight="1" x14ac:dyDescent="0.2">
      <c r="A1264" s="267" t="str">
        <f t="shared" si="376"/>
        <v/>
      </c>
      <c r="B1264" s="268" t="str">
        <f t="shared" ref="B1264:B1276" si="379">IFERROR(VLOOKUP(C1264,Tabla_Insumos,5,FALSE),"")</f>
        <v/>
      </c>
      <c r="C1264" s="269"/>
      <c r="D1264" s="270" t="str">
        <f t="shared" si="377"/>
        <v/>
      </c>
      <c r="E1264" s="271"/>
      <c r="F1264" s="272">
        <f t="shared" si="378"/>
        <v>0</v>
      </c>
      <c r="G1264" s="275">
        <f t="shared" ref="G1264:G1276" si="380">ROUND(E1264*F1264,2)</f>
        <v>0</v>
      </c>
    </row>
    <row r="1265" spans="1:7" s="276" customFormat="1" ht="24" customHeight="1" x14ac:dyDescent="0.2">
      <c r="A1265" s="267" t="str">
        <f t="shared" si="376"/>
        <v/>
      </c>
      <c r="B1265" s="268" t="str">
        <f t="shared" si="379"/>
        <v/>
      </c>
      <c r="C1265" s="269"/>
      <c r="D1265" s="270" t="str">
        <f t="shared" si="377"/>
        <v/>
      </c>
      <c r="E1265" s="271"/>
      <c r="F1265" s="272">
        <f t="shared" si="378"/>
        <v>0</v>
      </c>
      <c r="G1265" s="275">
        <f t="shared" si="380"/>
        <v>0</v>
      </c>
    </row>
    <row r="1266" spans="1:7" s="276" customFormat="1" ht="24" customHeight="1" x14ac:dyDescent="0.2">
      <c r="A1266" s="267" t="str">
        <f t="shared" si="376"/>
        <v/>
      </c>
      <c r="B1266" s="268" t="str">
        <f t="shared" si="379"/>
        <v/>
      </c>
      <c r="C1266" s="269"/>
      <c r="D1266" s="270" t="str">
        <f t="shared" si="377"/>
        <v/>
      </c>
      <c r="E1266" s="271"/>
      <c r="F1266" s="272">
        <f t="shared" si="378"/>
        <v>0</v>
      </c>
      <c r="G1266" s="275">
        <f t="shared" si="380"/>
        <v>0</v>
      </c>
    </row>
    <row r="1267" spans="1:7" s="276" customFormat="1" ht="24" customHeight="1" x14ac:dyDescent="0.2">
      <c r="A1267" s="267" t="str">
        <f t="shared" si="376"/>
        <v/>
      </c>
      <c r="B1267" s="268" t="str">
        <f t="shared" si="379"/>
        <v/>
      </c>
      <c r="C1267" s="269"/>
      <c r="D1267" s="270" t="str">
        <f t="shared" si="377"/>
        <v/>
      </c>
      <c r="E1267" s="271"/>
      <c r="F1267" s="272">
        <f t="shared" si="378"/>
        <v>0</v>
      </c>
      <c r="G1267" s="275">
        <f t="shared" si="380"/>
        <v>0</v>
      </c>
    </row>
    <row r="1268" spans="1:7" s="276" customFormat="1" ht="24" customHeight="1" x14ac:dyDescent="0.2">
      <c r="A1268" s="267" t="str">
        <f t="shared" si="376"/>
        <v/>
      </c>
      <c r="B1268" s="268" t="str">
        <f t="shared" si="379"/>
        <v/>
      </c>
      <c r="C1268" s="269"/>
      <c r="D1268" s="270" t="str">
        <f t="shared" si="377"/>
        <v/>
      </c>
      <c r="E1268" s="271"/>
      <c r="F1268" s="272">
        <f t="shared" si="378"/>
        <v>0</v>
      </c>
      <c r="G1268" s="275">
        <f t="shared" si="380"/>
        <v>0</v>
      </c>
    </row>
    <row r="1269" spans="1:7" s="276" customFormat="1" ht="24" customHeight="1" x14ac:dyDescent="0.2">
      <c r="A1269" s="267" t="str">
        <f t="shared" si="376"/>
        <v/>
      </c>
      <c r="B1269" s="268" t="str">
        <f t="shared" si="379"/>
        <v/>
      </c>
      <c r="C1269" s="269"/>
      <c r="D1269" s="270" t="str">
        <f t="shared" si="377"/>
        <v/>
      </c>
      <c r="E1269" s="271"/>
      <c r="F1269" s="272">
        <f t="shared" si="378"/>
        <v>0</v>
      </c>
      <c r="G1269" s="275">
        <f t="shared" si="380"/>
        <v>0</v>
      </c>
    </row>
    <row r="1270" spans="1:7" s="276" customFormat="1" ht="24" customHeight="1" x14ac:dyDescent="0.2">
      <c r="A1270" s="267" t="str">
        <f t="shared" si="376"/>
        <v/>
      </c>
      <c r="B1270" s="268" t="str">
        <f t="shared" si="379"/>
        <v/>
      </c>
      <c r="C1270" s="269"/>
      <c r="D1270" s="270" t="str">
        <f t="shared" si="377"/>
        <v/>
      </c>
      <c r="E1270" s="271"/>
      <c r="F1270" s="272">
        <f t="shared" si="378"/>
        <v>0</v>
      </c>
      <c r="G1270" s="275">
        <f t="shared" si="380"/>
        <v>0</v>
      </c>
    </row>
    <row r="1271" spans="1:7" s="276" customFormat="1" ht="24" customHeight="1" x14ac:dyDescent="0.2">
      <c r="A1271" s="267" t="str">
        <f t="shared" si="376"/>
        <v/>
      </c>
      <c r="B1271" s="268" t="str">
        <f t="shared" si="379"/>
        <v/>
      </c>
      <c r="C1271" s="269"/>
      <c r="D1271" s="270" t="str">
        <f t="shared" si="377"/>
        <v/>
      </c>
      <c r="E1271" s="271"/>
      <c r="F1271" s="272">
        <f t="shared" si="378"/>
        <v>0</v>
      </c>
      <c r="G1271" s="275">
        <f t="shared" si="380"/>
        <v>0</v>
      </c>
    </row>
    <row r="1272" spans="1:7" s="276" customFormat="1" ht="24" customHeight="1" x14ac:dyDescent="0.2">
      <c r="A1272" s="267" t="str">
        <f t="shared" si="376"/>
        <v/>
      </c>
      <c r="B1272" s="268" t="str">
        <f t="shared" si="379"/>
        <v/>
      </c>
      <c r="C1272" s="269"/>
      <c r="D1272" s="270" t="str">
        <f t="shared" si="377"/>
        <v/>
      </c>
      <c r="E1272" s="271"/>
      <c r="F1272" s="272">
        <f t="shared" si="378"/>
        <v>0</v>
      </c>
      <c r="G1272" s="275">
        <f t="shared" si="380"/>
        <v>0</v>
      </c>
    </row>
    <row r="1273" spans="1:7" s="276" customFormat="1" ht="24" customHeight="1" x14ac:dyDescent="0.2">
      <c r="A1273" s="267" t="str">
        <f t="shared" si="376"/>
        <v/>
      </c>
      <c r="B1273" s="268" t="str">
        <f t="shared" si="379"/>
        <v/>
      </c>
      <c r="C1273" s="269"/>
      <c r="D1273" s="270" t="str">
        <f t="shared" si="377"/>
        <v/>
      </c>
      <c r="E1273" s="271"/>
      <c r="F1273" s="272">
        <f t="shared" si="378"/>
        <v>0</v>
      </c>
      <c r="G1273" s="275">
        <f t="shared" si="380"/>
        <v>0</v>
      </c>
    </row>
    <row r="1274" spans="1:7" s="276" customFormat="1" ht="24" customHeight="1" x14ac:dyDescent="0.2">
      <c r="A1274" s="267" t="str">
        <f t="shared" si="376"/>
        <v/>
      </c>
      <c r="B1274" s="268" t="str">
        <f t="shared" si="379"/>
        <v/>
      </c>
      <c r="C1274" s="269"/>
      <c r="D1274" s="270" t="str">
        <f t="shared" si="377"/>
        <v/>
      </c>
      <c r="E1274" s="271"/>
      <c r="F1274" s="272">
        <f t="shared" si="378"/>
        <v>0</v>
      </c>
      <c r="G1274" s="275">
        <f t="shared" si="380"/>
        <v>0</v>
      </c>
    </row>
    <row r="1275" spans="1:7" s="276" customFormat="1" ht="24" customHeight="1" x14ac:dyDescent="0.2">
      <c r="A1275" s="267" t="str">
        <f t="shared" si="376"/>
        <v/>
      </c>
      <c r="B1275" s="268" t="str">
        <f t="shared" si="379"/>
        <v/>
      </c>
      <c r="C1275" s="269"/>
      <c r="D1275" s="270" t="str">
        <f t="shared" si="377"/>
        <v/>
      </c>
      <c r="E1275" s="271"/>
      <c r="F1275" s="272">
        <f t="shared" si="378"/>
        <v>0</v>
      </c>
      <c r="G1275" s="275">
        <f t="shared" si="380"/>
        <v>0</v>
      </c>
    </row>
    <row r="1276" spans="1:7" s="276" customFormat="1" ht="24" customHeight="1" x14ac:dyDescent="0.2">
      <c r="A1276" s="267" t="str">
        <f t="shared" si="376"/>
        <v/>
      </c>
      <c r="B1276" s="268" t="str">
        <f t="shared" si="379"/>
        <v/>
      </c>
      <c r="C1276" s="269"/>
      <c r="D1276" s="270" t="str">
        <f t="shared" si="377"/>
        <v/>
      </c>
      <c r="E1276" s="271"/>
      <c r="F1276" s="273">
        <f t="shared" si="378"/>
        <v>0</v>
      </c>
      <c r="G1276" s="275">
        <f t="shared" si="380"/>
        <v>0</v>
      </c>
    </row>
    <row r="1277" spans="1:7" ht="24" customHeight="1" x14ac:dyDescent="0.2">
      <c r="A1277" s="125"/>
      <c r="B1277" s="99"/>
      <c r="C1277" s="99"/>
      <c r="D1277" s="110"/>
      <c r="E1277" s="111"/>
      <c r="F1277" s="188" t="s">
        <v>33</v>
      </c>
      <c r="G1277" s="126">
        <f>SUBTOTAL(9,G1263:G1276)</f>
        <v>0</v>
      </c>
    </row>
    <row r="1278" spans="1:7" ht="24" customHeight="1" x14ac:dyDescent="0.2">
      <c r="A1278" s="125"/>
      <c r="B1278" s="99"/>
      <c r="C1278" s="127" t="s">
        <v>722</v>
      </c>
      <c r="D1278" s="110"/>
      <c r="E1278" s="111"/>
      <c r="F1278" s="112"/>
      <c r="G1278" s="128"/>
    </row>
    <row r="1279" spans="1:7" s="276" customFormat="1" ht="24" customHeight="1" x14ac:dyDescent="0.2">
      <c r="A1279" s="267" t="str">
        <f t="shared" ref="A1279:A1286" si="381">IFERROR(VLOOKUP(C1279,Tabla_Insumos,4,FALSE),"")</f>
        <v/>
      </c>
      <c r="B1279" s="268" t="str">
        <f t="shared" ref="B1279:B1286" si="382">IFERROR(VLOOKUP(C1279,Tabla_Insumos,5,FALSE),"")</f>
        <v/>
      </c>
      <c r="C1279" s="269"/>
      <c r="D1279" s="270" t="str">
        <f t="shared" ref="D1279:D1286" si="383">IFERROR(VLOOKUP(C1279,Tabla_Insumos,2,FALSE),"")</f>
        <v/>
      </c>
      <c r="E1279" s="271"/>
      <c r="F1279" s="274">
        <f t="shared" ref="F1279:F1286" si="384">IFERROR(VLOOKUP(C1279,Tabla_Insumos,3,FALSE),0)</f>
        <v>0</v>
      </c>
      <c r="G1279" s="275">
        <f>ROUND(E1279*F1279,2)</f>
        <v>0</v>
      </c>
    </row>
    <row r="1280" spans="1:7" s="276" customFormat="1" ht="24" customHeight="1" x14ac:dyDescent="0.2">
      <c r="A1280" s="267" t="str">
        <f t="shared" si="381"/>
        <v/>
      </c>
      <c r="B1280" s="268" t="str">
        <f t="shared" si="382"/>
        <v/>
      </c>
      <c r="C1280" s="269"/>
      <c r="D1280" s="270" t="str">
        <f t="shared" si="383"/>
        <v/>
      </c>
      <c r="E1280" s="271"/>
      <c r="F1280" s="274">
        <f t="shared" si="384"/>
        <v>0</v>
      </c>
      <c r="G1280" s="275">
        <f>ROUND(E1280*F1280,2)</f>
        <v>0</v>
      </c>
    </row>
    <row r="1281" spans="1:7" s="276" customFormat="1" ht="24" customHeight="1" x14ac:dyDescent="0.2">
      <c r="A1281" s="267" t="str">
        <f t="shared" si="381"/>
        <v/>
      </c>
      <c r="B1281" s="268" t="str">
        <f t="shared" si="382"/>
        <v/>
      </c>
      <c r="C1281" s="269"/>
      <c r="D1281" s="270" t="str">
        <f t="shared" si="383"/>
        <v/>
      </c>
      <c r="E1281" s="271"/>
      <c r="F1281" s="274">
        <f t="shared" si="384"/>
        <v>0</v>
      </c>
      <c r="G1281" s="275">
        <f t="shared" ref="G1281:G1286" si="385">ROUND(E1281*F1281,2)</f>
        <v>0</v>
      </c>
    </row>
    <row r="1282" spans="1:7" s="276" customFormat="1" ht="24" customHeight="1" x14ac:dyDescent="0.2">
      <c r="A1282" s="267" t="str">
        <f t="shared" si="381"/>
        <v/>
      </c>
      <c r="B1282" s="268" t="str">
        <f t="shared" si="382"/>
        <v/>
      </c>
      <c r="C1282" s="269"/>
      <c r="D1282" s="270" t="str">
        <f t="shared" si="383"/>
        <v/>
      </c>
      <c r="E1282" s="271"/>
      <c r="F1282" s="274">
        <f t="shared" si="384"/>
        <v>0</v>
      </c>
      <c r="G1282" s="275">
        <f t="shared" si="385"/>
        <v>0</v>
      </c>
    </row>
    <row r="1283" spans="1:7" s="276" customFormat="1" ht="24" customHeight="1" x14ac:dyDescent="0.2">
      <c r="A1283" s="267" t="str">
        <f t="shared" si="381"/>
        <v/>
      </c>
      <c r="B1283" s="268" t="str">
        <f t="shared" si="382"/>
        <v/>
      </c>
      <c r="C1283" s="269"/>
      <c r="D1283" s="270" t="str">
        <f t="shared" si="383"/>
        <v/>
      </c>
      <c r="E1283" s="271"/>
      <c r="F1283" s="272">
        <f t="shared" si="384"/>
        <v>0</v>
      </c>
      <c r="G1283" s="275">
        <f t="shared" si="385"/>
        <v>0</v>
      </c>
    </row>
    <row r="1284" spans="1:7" s="276" customFormat="1" ht="24" customHeight="1" x14ac:dyDescent="0.2">
      <c r="A1284" s="267" t="str">
        <f t="shared" si="381"/>
        <v/>
      </c>
      <c r="B1284" s="268" t="str">
        <f t="shared" si="382"/>
        <v/>
      </c>
      <c r="C1284" s="269"/>
      <c r="D1284" s="270" t="str">
        <f t="shared" si="383"/>
        <v/>
      </c>
      <c r="E1284" s="271"/>
      <c r="F1284" s="272">
        <f t="shared" si="384"/>
        <v>0</v>
      </c>
      <c r="G1284" s="275">
        <f t="shared" si="385"/>
        <v>0</v>
      </c>
    </row>
    <row r="1285" spans="1:7" s="276" customFormat="1" ht="24" customHeight="1" x14ac:dyDescent="0.2">
      <c r="A1285" s="267" t="str">
        <f t="shared" si="381"/>
        <v/>
      </c>
      <c r="B1285" s="268" t="str">
        <f t="shared" si="382"/>
        <v/>
      </c>
      <c r="C1285" s="269"/>
      <c r="D1285" s="270" t="str">
        <f t="shared" si="383"/>
        <v/>
      </c>
      <c r="E1285" s="271"/>
      <c r="F1285" s="272">
        <f t="shared" si="384"/>
        <v>0</v>
      </c>
      <c r="G1285" s="275">
        <f t="shared" si="385"/>
        <v>0</v>
      </c>
    </row>
    <row r="1286" spans="1:7" s="276" customFormat="1" ht="24" customHeight="1" x14ac:dyDescent="0.2">
      <c r="A1286" s="267" t="str">
        <f t="shared" si="381"/>
        <v/>
      </c>
      <c r="B1286" s="268" t="str">
        <f t="shared" si="382"/>
        <v/>
      </c>
      <c r="C1286" s="269"/>
      <c r="D1286" s="270" t="str">
        <f t="shared" si="383"/>
        <v/>
      </c>
      <c r="E1286" s="271"/>
      <c r="F1286" s="272">
        <f t="shared" si="384"/>
        <v>0</v>
      </c>
      <c r="G1286" s="275">
        <f t="shared" si="385"/>
        <v>0</v>
      </c>
    </row>
    <row r="1287" spans="1:7" ht="24" customHeight="1" x14ac:dyDescent="0.2">
      <c r="A1287" s="125"/>
      <c r="B1287" s="99"/>
      <c r="C1287" s="99"/>
      <c r="D1287" s="110"/>
      <c r="E1287" s="111"/>
      <c r="F1287" s="188" t="s">
        <v>34</v>
      </c>
      <c r="G1287" s="126">
        <f>SUBTOTAL(9,G1279:G1286)</f>
        <v>0</v>
      </c>
    </row>
    <row r="1288" spans="1:7" ht="24" customHeight="1" x14ac:dyDescent="0.2">
      <c r="A1288" s="125"/>
      <c r="B1288" s="99"/>
      <c r="C1288" s="127" t="s">
        <v>723</v>
      </c>
      <c r="D1288" s="110"/>
      <c r="E1288" s="111"/>
      <c r="F1288" s="112"/>
      <c r="G1288" s="128"/>
    </row>
    <row r="1289" spans="1:7" s="276" customFormat="1" ht="24" customHeight="1" x14ac:dyDescent="0.2">
      <c r="A1289" s="267" t="str">
        <f t="shared" ref="A1289:A1297" si="386">IFERROR(VLOOKUP(C1289,Tabla_Insumos,4,FALSE),"")</f>
        <v/>
      </c>
      <c r="B1289" s="268" t="str">
        <f t="shared" ref="B1289:B1297" si="387">IFERROR(VLOOKUP(C1289,Tabla_Insumos,5,FALSE),"")</f>
        <v/>
      </c>
      <c r="C1289" s="269"/>
      <c r="D1289" s="270" t="str">
        <f t="shared" ref="D1289:D1297" si="388">IFERROR(VLOOKUP(C1289,Tabla_Insumos,2,FALSE),"")</f>
        <v/>
      </c>
      <c r="E1289" s="271"/>
      <c r="F1289" s="272">
        <f t="shared" ref="F1289:F1297" si="389">IFERROR(VLOOKUP(C1289,Tabla_Insumos,3,FALSE),0)</f>
        <v>0</v>
      </c>
      <c r="G1289" s="275">
        <f t="shared" ref="G1289:G1297" si="390">ROUND(E1289*F1289,2)</f>
        <v>0</v>
      </c>
    </row>
    <row r="1290" spans="1:7" s="276" customFormat="1" ht="24" customHeight="1" x14ac:dyDescent="0.2">
      <c r="A1290" s="267" t="str">
        <f t="shared" si="386"/>
        <v/>
      </c>
      <c r="B1290" s="268" t="str">
        <f t="shared" si="387"/>
        <v/>
      </c>
      <c r="C1290" s="269"/>
      <c r="D1290" s="270" t="str">
        <f t="shared" si="388"/>
        <v/>
      </c>
      <c r="E1290" s="271"/>
      <c r="F1290" s="272">
        <f t="shared" si="389"/>
        <v>0</v>
      </c>
      <c r="G1290" s="275">
        <f t="shared" si="390"/>
        <v>0</v>
      </c>
    </row>
    <row r="1291" spans="1:7" s="276" customFormat="1" ht="24" customHeight="1" x14ac:dyDescent="0.2">
      <c r="A1291" s="267" t="str">
        <f t="shared" si="386"/>
        <v/>
      </c>
      <c r="B1291" s="268" t="str">
        <f t="shared" si="387"/>
        <v/>
      </c>
      <c r="C1291" s="269"/>
      <c r="D1291" s="270" t="str">
        <f t="shared" si="388"/>
        <v/>
      </c>
      <c r="E1291" s="271"/>
      <c r="F1291" s="272">
        <f t="shared" si="389"/>
        <v>0</v>
      </c>
      <c r="G1291" s="275">
        <f t="shared" si="390"/>
        <v>0</v>
      </c>
    </row>
    <row r="1292" spans="1:7" s="276" customFormat="1" ht="24" customHeight="1" x14ac:dyDescent="0.2">
      <c r="A1292" s="267" t="str">
        <f t="shared" si="386"/>
        <v/>
      </c>
      <c r="B1292" s="268" t="str">
        <f t="shared" si="387"/>
        <v/>
      </c>
      <c r="C1292" s="269"/>
      <c r="D1292" s="270" t="str">
        <f t="shared" si="388"/>
        <v/>
      </c>
      <c r="E1292" s="271"/>
      <c r="F1292" s="272">
        <f t="shared" si="389"/>
        <v>0</v>
      </c>
      <c r="G1292" s="275">
        <f t="shared" si="390"/>
        <v>0</v>
      </c>
    </row>
    <row r="1293" spans="1:7" s="276" customFormat="1" ht="24" customHeight="1" x14ac:dyDescent="0.2">
      <c r="A1293" s="267" t="str">
        <f t="shared" si="386"/>
        <v/>
      </c>
      <c r="B1293" s="268" t="str">
        <f t="shared" si="387"/>
        <v/>
      </c>
      <c r="C1293" s="269"/>
      <c r="D1293" s="270" t="str">
        <f t="shared" si="388"/>
        <v/>
      </c>
      <c r="E1293" s="271"/>
      <c r="F1293" s="272">
        <f t="shared" si="389"/>
        <v>0</v>
      </c>
      <c r="G1293" s="275">
        <f t="shared" si="390"/>
        <v>0</v>
      </c>
    </row>
    <row r="1294" spans="1:7" s="276" customFormat="1" ht="24" customHeight="1" x14ac:dyDescent="0.2">
      <c r="A1294" s="267" t="str">
        <f t="shared" si="386"/>
        <v/>
      </c>
      <c r="B1294" s="268" t="str">
        <f t="shared" si="387"/>
        <v/>
      </c>
      <c r="C1294" s="269"/>
      <c r="D1294" s="270" t="str">
        <f t="shared" si="388"/>
        <v/>
      </c>
      <c r="E1294" s="271"/>
      <c r="F1294" s="272">
        <f t="shared" si="389"/>
        <v>0</v>
      </c>
      <c r="G1294" s="275">
        <f t="shared" si="390"/>
        <v>0</v>
      </c>
    </row>
    <row r="1295" spans="1:7" s="276" customFormat="1" ht="24" customHeight="1" x14ac:dyDescent="0.2">
      <c r="A1295" s="267" t="str">
        <f t="shared" si="386"/>
        <v/>
      </c>
      <c r="B1295" s="268" t="str">
        <f t="shared" si="387"/>
        <v/>
      </c>
      <c r="C1295" s="269"/>
      <c r="D1295" s="270" t="str">
        <f t="shared" si="388"/>
        <v/>
      </c>
      <c r="E1295" s="271"/>
      <c r="F1295" s="272">
        <f t="shared" si="389"/>
        <v>0</v>
      </c>
      <c r="G1295" s="275">
        <f t="shared" si="390"/>
        <v>0</v>
      </c>
    </row>
    <row r="1296" spans="1:7" s="276" customFormat="1" ht="24" customHeight="1" x14ac:dyDescent="0.2">
      <c r="A1296" s="267" t="str">
        <f t="shared" si="386"/>
        <v/>
      </c>
      <c r="B1296" s="268" t="str">
        <f t="shared" si="387"/>
        <v/>
      </c>
      <c r="C1296" s="269"/>
      <c r="D1296" s="270" t="str">
        <f t="shared" si="388"/>
        <v/>
      </c>
      <c r="E1296" s="271"/>
      <c r="F1296" s="272">
        <f t="shared" si="389"/>
        <v>0</v>
      </c>
      <c r="G1296" s="275">
        <f t="shared" si="390"/>
        <v>0</v>
      </c>
    </row>
    <row r="1297" spans="1:141" s="276" customFormat="1" ht="24" customHeight="1" x14ac:dyDescent="0.2">
      <c r="A1297" s="267" t="str">
        <f t="shared" si="386"/>
        <v/>
      </c>
      <c r="B1297" s="268" t="str">
        <f t="shared" si="387"/>
        <v/>
      </c>
      <c r="C1297" s="269"/>
      <c r="D1297" s="270" t="str">
        <f t="shared" si="388"/>
        <v/>
      </c>
      <c r="E1297" s="271"/>
      <c r="F1297" s="272">
        <f t="shared" si="389"/>
        <v>0</v>
      </c>
      <c r="G1297" s="275">
        <f t="shared" si="390"/>
        <v>0</v>
      </c>
    </row>
    <row r="1298" spans="1:141" ht="24" customHeight="1" x14ac:dyDescent="0.2">
      <c r="A1298" s="129"/>
      <c r="B1298" s="110"/>
      <c r="C1298" s="99"/>
      <c r="D1298" s="110"/>
      <c r="E1298" s="111"/>
      <c r="F1298" s="188" t="s">
        <v>35</v>
      </c>
      <c r="G1298" s="126">
        <f>SUBTOTAL(9,G1289:G1297)</f>
        <v>0</v>
      </c>
    </row>
    <row r="1299" spans="1:141" ht="24" customHeight="1" thickBot="1" x14ac:dyDescent="0.25">
      <c r="A1299" s="130"/>
      <c r="B1299" s="131"/>
      <c r="C1299" s="132"/>
      <c r="D1299" s="131"/>
      <c r="E1299" s="133"/>
      <c r="F1299" s="134"/>
      <c r="G1299" s="135"/>
    </row>
    <row r="1300" spans="1:141" ht="24" customHeight="1" thickBot="1" x14ac:dyDescent="0.25">
      <c r="A1300" s="136" t="str">
        <f>B1258</f>
        <v>6.1.4</v>
      </c>
      <c r="B1300" s="137" t="str">
        <f>C1258</f>
        <v>Zócalos graníticos</v>
      </c>
      <c r="C1300" s="138"/>
      <c r="D1300" s="138" t="s">
        <v>36</v>
      </c>
      <c r="E1300" s="139"/>
      <c r="F1300" s="140" t="s">
        <v>37</v>
      </c>
      <c r="G1300" s="141">
        <f>SUBTOTAL(9,G1263:G1299)</f>
        <v>0</v>
      </c>
    </row>
    <row r="1301" spans="1:141" ht="24" customHeight="1" thickTop="1" thickBot="1" x14ac:dyDescent="0.25"/>
    <row r="1302" spans="1:141" ht="24" customHeight="1" thickTop="1" x14ac:dyDescent="0.2">
      <c r="A1302" s="173" t="s">
        <v>39</v>
      </c>
      <c r="B1302" s="174"/>
      <c r="C1302" s="174"/>
      <c r="D1302" s="174"/>
      <c r="E1302" s="174"/>
      <c r="F1302" s="174"/>
      <c r="G1302" s="175"/>
      <c r="H1302" s="100">
        <f>COUNTIF($A$2:A1308,"ANALISIS DE PRECIOS")</f>
        <v>27</v>
      </c>
    </row>
    <row r="1303" spans="1:141" ht="24" customHeight="1" x14ac:dyDescent="0.2">
      <c r="A1303" s="101" t="s">
        <v>719</v>
      </c>
      <c r="B1303" s="102" t="str">
        <f>Comitente</f>
        <v>DIRECCIÓN DE INFRAESTRUCTURA ESCOLAR</v>
      </c>
      <c r="C1303" s="96"/>
      <c r="D1303" s="103"/>
      <c r="E1303" s="103"/>
      <c r="F1303" s="104"/>
      <c r="G1303" s="105"/>
    </row>
    <row r="1304" spans="1:141" ht="24" customHeight="1" x14ac:dyDescent="0.2">
      <c r="A1304" s="101" t="s">
        <v>720</v>
      </c>
      <c r="B1304" s="102">
        <f>Contratista</f>
        <v>0</v>
      </c>
      <c r="C1304" s="97"/>
      <c r="D1304" s="97"/>
      <c r="E1304" s="97"/>
      <c r="F1304" s="106"/>
      <c r="G1304" s="107"/>
    </row>
    <row r="1305" spans="1:141" ht="24" customHeight="1" x14ac:dyDescent="0.2">
      <c r="A1305" s="101" t="s">
        <v>26</v>
      </c>
      <c r="B1305" s="102" t="str">
        <f>Obra</f>
        <v>ESCUELA BATALLA DE TUCUMAN</v>
      </c>
      <c r="C1305" s="97"/>
      <c r="D1305" s="97"/>
      <c r="E1305" s="97"/>
      <c r="F1305" s="106" t="s">
        <v>40</v>
      </c>
      <c r="G1305" s="108">
        <f>Fecha_Base</f>
        <v>0</v>
      </c>
    </row>
    <row r="1306" spans="1:141" ht="24" customHeight="1" x14ac:dyDescent="0.2">
      <c r="A1306" s="109" t="s">
        <v>718</v>
      </c>
      <c r="B1306" s="98" t="str">
        <f>Ubicación</f>
        <v>Calle Mendoza y Calle Nº17 - Pocito</v>
      </c>
      <c r="C1306" s="98"/>
      <c r="D1306" s="110"/>
      <c r="E1306" s="111"/>
      <c r="F1306" s="112"/>
      <c r="G1306" s="113"/>
    </row>
    <row r="1307" spans="1:141" ht="24" customHeight="1" x14ac:dyDescent="0.2">
      <c r="A1307" s="109" t="s">
        <v>41</v>
      </c>
      <c r="B1307" s="114" t="str">
        <f>IFERROR(VALUE(LEFT(B1308,FIND("-",B1308)-1)),"")</f>
        <v/>
      </c>
      <c r="C1307" s="99" t="str">
        <f>IFERROR(VLOOKUP(B1307,Tabla_CyP,2,FALSE),"")</f>
        <v/>
      </c>
      <c r="E1307" s="111"/>
      <c r="F1307" s="112"/>
      <c r="G1307" s="113"/>
    </row>
    <row r="1308" spans="1:141" ht="24" customHeight="1" x14ac:dyDescent="0.2">
      <c r="A1308" s="109" t="s">
        <v>27</v>
      </c>
      <c r="B1308" s="115" t="str">
        <f>IFERROR(VLOOKUP(COUNTIF($A$2:A1308,"ANALISIS DE PRECIOS"),Tabla_NumeroItem,4,FALSE),"")</f>
        <v>6.1.10</v>
      </c>
      <c r="C1308" s="99" t="str">
        <f>IFERROR(VLOOKUP(B1308,Tabla_CyP,2,FALSE),"")</f>
        <v>Umbrales y solías</v>
      </c>
      <c r="D1308" s="110"/>
      <c r="E1308" s="111"/>
      <c r="F1308" s="106" t="s">
        <v>28</v>
      </c>
      <c r="G1308" s="116" t="str">
        <f>IFERROR(VLOOKUP(B1308,Tabla_CyP,4,FALSE),"")</f>
        <v>m2</v>
      </c>
    </row>
    <row r="1309" spans="1:141" ht="24" customHeight="1" x14ac:dyDescent="0.2">
      <c r="A1309" s="109"/>
      <c r="B1309" s="98"/>
      <c r="C1309" s="99"/>
      <c r="D1309" s="110"/>
      <c r="E1309" s="111"/>
      <c r="F1309" s="112"/>
      <c r="G1309" s="113"/>
    </row>
    <row r="1310" spans="1:141" ht="24" customHeight="1" x14ac:dyDescent="0.2">
      <c r="A1310" s="381" t="s">
        <v>584</v>
      </c>
      <c r="B1310" s="382"/>
      <c r="C1310" s="383" t="s">
        <v>0</v>
      </c>
      <c r="D1310" s="383" t="s">
        <v>29</v>
      </c>
      <c r="E1310" s="385" t="s">
        <v>30</v>
      </c>
      <c r="F1310" s="387" t="s">
        <v>31</v>
      </c>
      <c r="G1310" s="389" t="s">
        <v>32</v>
      </c>
    </row>
    <row r="1311" spans="1:141" s="119" customFormat="1" ht="24" customHeight="1" x14ac:dyDescent="0.2">
      <c r="A1311" s="117" t="s">
        <v>585</v>
      </c>
      <c r="B1311" s="118" t="s">
        <v>586</v>
      </c>
      <c r="C1311" s="384"/>
      <c r="D1311" s="384"/>
      <c r="E1311" s="386"/>
      <c r="F1311" s="388"/>
      <c r="G1311" s="390"/>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277"/>
      <c r="AF1311" s="277"/>
      <c r="AG1311" s="277"/>
      <c r="AH1311" s="277"/>
      <c r="AI1311" s="277"/>
      <c r="AJ1311" s="277"/>
      <c r="AK1311" s="277"/>
      <c r="AL1311" s="277"/>
      <c r="AM1311" s="277"/>
      <c r="AN1311" s="277"/>
      <c r="AO1311" s="277"/>
      <c r="AP1311" s="277"/>
      <c r="AQ1311" s="277"/>
      <c r="AR1311" s="277"/>
      <c r="AS1311" s="277"/>
      <c r="AT1311" s="277"/>
      <c r="AU1311" s="277"/>
      <c r="AV1311" s="277"/>
      <c r="AW1311" s="277"/>
      <c r="AX1311" s="277"/>
      <c r="AY1311" s="277"/>
      <c r="AZ1311" s="277"/>
      <c r="BA1311" s="277"/>
      <c r="BB1311" s="277"/>
      <c r="BC1311" s="277"/>
      <c r="BD1311" s="277"/>
      <c r="BE1311" s="277"/>
      <c r="BF1311" s="277"/>
      <c r="BG1311" s="277"/>
      <c r="BH1311" s="277"/>
      <c r="BI1311" s="277"/>
      <c r="BJ1311" s="277"/>
      <c r="BK1311" s="277"/>
      <c r="BL1311" s="277"/>
      <c r="BM1311" s="277"/>
      <c r="BN1311" s="277"/>
      <c r="BO1311" s="277"/>
      <c r="BP1311" s="277"/>
      <c r="BQ1311" s="277"/>
      <c r="BR1311" s="277"/>
      <c r="BS1311" s="277"/>
      <c r="BT1311" s="277"/>
      <c r="BU1311" s="277"/>
      <c r="BV1311" s="277"/>
      <c r="BW1311" s="277"/>
      <c r="BX1311" s="277"/>
      <c r="BY1311" s="277"/>
      <c r="BZ1311" s="277"/>
      <c r="CA1311" s="277"/>
      <c r="CB1311" s="277"/>
      <c r="CC1311" s="277"/>
      <c r="CD1311" s="277"/>
      <c r="CE1311" s="277"/>
      <c r="CF1311" s="277"/>
      <c r="CG1311" s="277"/>
      <c r="CH1311" s="277"/>
      <c r="CI1311" s="277"/>
      <c r="CJ1311" s="277"/>
      <c r="CK1311" s="277"/>
      <c r="CL1311" s="277"/>
      <c r="CM1311" s="277"/>
      <c r="CN1311" s="277"/>
      <c r="CO1311" s="277"/>
      <c r="CP1311" s="277"/>
      <c r="CQ1311" s="277"/>
      <c r="CR1311" s="277"/>
      <c r="CS1311" s="277"/>
      <c r="CT1311" s="277"/>
      <c r="CU1311" s="277"/>
      <c r="CV1311" s="277"/>
      <c r="CW1311" s="277"/>
      <c r="CX1311" s="277"/>
      <c r="CY1311" s="277"/>
      <c r="CZ1311" s="277"/>
      <c r="DA1311" s="277"/>
      <c r="DB1311" s="277"/>
      <c r="DC1311" s="277"/>
      <c r="DD1311" s="277"/>
      <c r="DE1311" s="277"/>
      <c r="DF1311" s="277"/>
      <c r="DG1311" s="277"/>
      <c r="DH1311" s="277"/>
      <c r="DI1311" s="277"/>
      <c r="DJ1311" s="277"/>
      <c r="DK1311" s="277"/>
      <c r="DL1311" s="277"/>
      <c r="DM1311" s="277"/>
      <c r="DN1311" s="277"/>
      <c r="DO1311" s="277"/>
      <c r="DP1311" s="277"/>
      <c r="DQ1311" s="277"/>
      <c r="DR1311" s="277"/>
      <c r="DS1311" s="277"/>
      <c r="DT1311" s="277"/>
      <c r="DU1311" s="277"/>
      <c r="DV1311" s="277"/>
      <c r="DW1311" s="277"/>
      <c r="DX1311" s="277"/>
      <c r="DY1311" s="277"/>
      <c r="DZ1311" s="277"/>
      <c r="EA1311" s="277"/>
      <c r="EB1311" s="277"/>
      <c r="EC1311" s="277"/>
      <c r="ED1311" s="277"/>
      <c r="EE1311" s="277"/>
      <c r="EF1311" s="277"/>
      <c r="EG1311" s="277"/>
      <c r="EH1311" s="277"/>
      <c r="EI1311" s="277"/>
      <c r="EJ1311" s="277"/>
      <c r="EK1311" s="277"/>
    </row>
    <row r="1312" spans="1:141" ht="24" customHeight="1" x14ac:dyDescent="0.2">
      <c r="A1312" s="187"/>
      <c r="B1312" s="120"/>
      <c r="C1312" s="185" t="s">
        <v>721</v>
      </c>
      <c r="D1312" s="121"/>
      <c r="E1312" s="122"/>
      <c r="F1312" s="123"/>
      <c r="G1312" s="124"/>
    </row>
    <row r="1313" spans="1:7" s="276" customFormat="1" ht="24" customHeight="1" x14ac:dyDescent="0.2">
      <c r="A1313" s="267" t="str">
        <f t="shared" ref="A1313:A1326" si="391">IFERROR(VLOOKUP(C1313,Tabla_Insumos,4,FALSE),"")</f>
        <v/>
      </c>
      <c r="B1313" s="268" t="str">
        <f>IFERROR(VLOOKUP(C1313,Tabla_Insumos,5,FALSE),"")</f>
        <v/>
      </c>
      <c r="C1313" s="269"/>
      <c r="D1313" s="270" t="str">
        <f t="shared" ref="D1313:D1326" si="392">IFERROR(VLOOKUP(C1313,Tabla_Insumos,2,FALSE),"")</f>
        <v/>
      </c>
      <c r="E1313" s="271"/>
      <c r="F1313" s="272">
        <f t="shared" ref="F1313:F1326" si="393">IFERROR(VLOOKUP(C1313,Tabla_Insumos,3,FALSE),0)</f>
        <v>0</v>
      </c>
      <c r="G1313" s="275">
        <f>ROUND(E1313*F1313,2)</f>
        <v>0</v>
      </c>
    </row>
    <row r="1314" spans="1:7" s="276" customFormat="1" ht="24" customHeight="1" x14ac:dyDescent="0.2">
      <c r="A1314" s="267" t="str">
        <f t="shared" si="391"/>
        <v/>
      </c>
      <c r="B1314" s="268" t="str">
        <f t="shared" ref="B1314:B1326" si="394">IFERROR(VLOOKUP(C1314,Tabla_Insumos,5,FALSE),"")</f>
        <v/>
      </c>
      <c r="C1314" s="269"/>
      <c r="D1314" s="270" t="str">
        <f t="shared" si="392"/>
        <v/>
      </c>
      <c r="E1314" s="271"/>
      <c r="F1314" s="272">
        <f t="shared" si="393"/>
        <v>0</v>
      </c>
      <c r="G1314" s="275">
        <f t="shared" ref="G1314:G1326" si="395">ROUND(E1314*F1314,2)</f>
        <v>0</v>
      </c>
    </row>
    <row r="1315" spans="1:7" s="276" customFormat="1" ht="24" customHeight="1" x14ac:dyDescent="0.2">
      <c r="A1315" s="267" t="str">
        <f t="shared" si="391"/>
        <v/>
      </c>
      <c r="B1315" s="268" t="str">
        <f t="shared" si="394"/>
        <v/>
      </c>
      <c r="C1315" s="269"/>
      <c r="D1315" s="270" t="str">
        <f t="shared" si="392"/>
        <v/>
      </c>
      <c r="E1315" s="271"/>
      <c r="F1315" s="272">
        <f t="shared" si="393"/>
        <v>0</v>
      </c>
      <c r="G1315" s="275">
        <f t="shared" si="395"/>
        <v>0</v>
      </c>
    </row>
    <row r="1316" spans="1:7" s="276" customFormat="1" ht="24" customHeight="1" x14ac:dyDescent="0.2">
      <c r="A1316" s="267" t="str">
        <f t="shared" si="391"/>
        <v/>
      </c>
      <c r="B1316" s="268" t="str">
        <f t="shared" si="394"/>
        <v/>
      </c>
      <c r="C1316" s="269"/>
      <c r="D1316" s="270" t="str">
        <f t="shared" si="392"/>
        <v/>
      </c>
      <c r="E1316" s="271"/>
      <c r="F1316" s="272">
        <f t="shared" si="393"/>
        <v>0</v>
      </c>
      <c r="G1316" s="275">
        <f t="shared" si="395"/>
        <v>0</v>
      </c>
    </row>
    <row r="1317" spans="1:7" s="276" customFormat="1" ht="24" customHeight="1" x14ac:dyDescent="0.2">
      <c r="A1317" s="267" t="str">
        <f t="shared" si="391"/>
        <v/>
      </c>
      <c r="B1317" s="268" t="str">
        <f t="shared" si="394"/>
        <v/>
      </c>
      <c r="C1317" s="269"/>
      <c r="D1317" s="270" t="str">
        <f t="shared" si="392"/>
        <v/>
      </c>
      <c r="E1317" s="271"/>
      <c r="F1317" s="272">
        <f t="shared" si="393"/>
        <v>0</v>
      </c>
      <c r="G1317" s="275">
        <f t="shared" si="395"/>
        <v>0</v>
      </c>
    </row>
    <row r="1318" spans="1:7" s="276" customFormat="1" ht="24" customHeight="1" x14ac:dyDescent="0.2">
      <c r="A1318" s="267" t="str">
        <f t="shared" si="391"/>
        <v/>
      </c>
      <c r="B1318" s="268" t="str">
        <f t="shared" si="394"/>
        <v/>
      </c>
      <c r="C1318" s="269"/>
      <c r="D1318" s="270" t="str">
        <f t="shared" si="392"/>
        <v/>
      </c>
      <c r="E1318" s="271"/>
      <c r="F1318" s="272">
        <f t="shared" si="393"/>
        <v>0</v>
      </c>
      <c r="G1318" s="275">
        <f t="shared" si="395"/>
        <v>0</v>
      </c>
    </row>
    <row r="1319" spans="1:7" s="276" customFormat="1" ht="24" customHeight="1" x14ac:dyDescent="0.2">
      <c r="A1319" s="267" t="str">
        <f t="shared" si="391"/>
        <v/>
      </c>
      <c r="B1319" s="268" t="str">
        <f t="shared" si="394"/>
        <v/>
      </c>
      <c r="C1319" s="269"/>
      <c r="D1319" s="270" t="str">
        <f t="shared" si="392"/>
        <v/>
      </c>
      <c r="E1319" s="271"/>
      <c r="F1319" s="272">
        <f t="shared" si="393"/>
        <v>0</v>
      </c>
      <c r="G1319" s="275">
        <f t="shared" si="395"/>
        <v>0</v>
      </c>
    </row>
    <row r="1320" spans="1:7" s="276" customFormat="1" ht="24" customHeight="1" x14ac:dyDescent="0.2">
      <c r="A1320" s="267" t="str">
        <f t="shared" si="391"/>
        <v/>
      </c>
      <c r="B1320" s="268" t="str">
        <f t="shared" si="394"/>
        <v/>
      </c>
      <c r="C1320" s="269"/>
      <c r="D1320" s="270" t="str">
        <f t="shared" si="392"/>
        <v/>
      </c>
      <c r="E1320" s="271"/>
      <c r="F1320" s="272">
        <f t="shared" si="393"/>
        <v>0</v>
      </c>
      <c r="G1320" s="275">
        <f t="shared" si="395"/>
        <v>0</v>
      </c>
    </row>
    <row r="1321" spans="1:7" s="276" customFormat="1" ht="24" customHeight="1" x14ac:dyDescent="0.2">
      <c r="A1321" s="267" t="str">
        <f t="shared" si="391"/>
        <v/>
      </c>
      <c r="B1321" s="268" t="str">
        <f t="shared" si="394"/>
        <v/>
      </c>
      <c r="C1321" s="269"/>
      <c r="D1321" s="270" t="str">
        <f t="shared" si="392"/>
        <v/>
      </c>
      <c r="E1321" s="271"/>
      <c r="F1321" s="272">
        <f t="shared" si="393"/>
        <v>0</v>
      </c>
      <c r="G1321" s="275">
        <f t="shared" si="395"/>
        <v>0</v>
      </c>
    </row>
    <row r="1322" spans="1:7" s="276" customFormat="1" ht="24" customHeight="1" x14ac:dyDescent="0.2">
      <c r="A1322" s="267" t="str">
        <f t="shared" si="391"/>
        <v/>
      </c>
      <c r="B1322" s="268" t="str">
        <f t="shared" si="394"/>
        <v/>
      </c>
      <c r="C1322" s="269"/>
      <c r="D1322" s="270" t="str">
        <f t="shared" si="392"/>
        <v/>
      </c>
      <c r="E1322" s="271"/>
      <c r="F1322" s="272">
        <f t="shared" si="393"/>
        <v>0</v>
      </c>
      <c r="G1322" s="275">
        <f t="shared" si="395"/>
        <v>0</v>
      </c>
    </row>
    <row r="1323" spans="1:7" s="276" customFormat="1" ht="24" customHeight="1" x14ac:dyDescent="0.2">
      <c r="A1323" s="267" t="str">
        <f t="shared" si="391"/>
        <v/>
      </c>
      <c r="B1323" s="268" t="str">
        <f t="shared" si="394"/>
        <v/>
      </c>
      <c r="C1323" s="269"/>
      <c r="D1323" s="270" t="str">
        <f t="shared" si="392"/>
        <v/>
      </c>
      <c r="E1323" s="271"/>
      <c r="F1323" s="272">
        <f t="shared" si="393"/>
        <v>0</v>
      </c>
      <c r="G1323" s="275">
        <f t="shared" si="395"/>
        <v>0</v>
      </c>
    </row>
    <row r="1324" spans="1:7" s="276" customFormat="1" ht="24" customHeight="1" x14ac:dyDescent="0.2">
      <c r="A1324" s="267" t="str">
        <f t="shared" si="391"/>
        <v/>
      </c>
      <c r="B1324" s="268" t="str">
        <f t="shared" si="394"/>
        <v/>
      </c>
      <c r="C1324" s="269"/>
      <c r="D1324" s="270" t="str">
        <f t="shared" si="392"/>
        <v/>
      </c>
      <c r="E1324" s="271"/>
      <c r="F1324" s="272">
        <f t="shared" si="393"/>
        <v>0</v>
      </c>
      <c r="G1324" s="275">
        <f t="shared" si="395"/>
        <v>0</v>
      </c>
    </row>
    <row r="1325" spans="1:7" s="276" customFormat="1" ht="24" customHeight="1" x14ac:dyDescent="0.2">
      <c r="A1325" s="267" t="str">
        <f t="shared" si="391"/>
        <v/>
      </c>
      <c r="B1325" s="268" t="str">
        <f t="shared" si="394"/>
        <v/>
      </c>
      <c r="C1325" s="269"/>
      <c r="D1325" s="270" t="str">
        <f t="shared" si="392"/>
        <v/>
      </c>
      <c r="E1325" s="271"/>
      <c r="F1325" s="272">
        <f t="shared" si="393"/>
        <v>0</v>
      </c>
      <c r="G1325" s="275">
        <f t="shared" si="395"/>
        <v>0</v>
      </c>
    </row>
    <row r="1326" spans="1:7" s="276" customFormat="1" ht="24" customHeight="1" x14ac:dyDescent="0.2">
      <c r="A1326" s="267" t="str">
        <f t="shared" si="391"/>
        <v/>
      </c>
      <c r="B1326" s="268" t="str">
        <f t="shared" si="394"/>
        <v/>
      </c>
      <c r="C1326" s="269"/>
      <c r="D1326" s="270" t="str">
        <f t="shared" si="392"/>
        <v/>
      </c>
      <c r="E1326" s="271"/>
      <c r="F1326" s="273">
        <f t="shared" si="393"/>
        <v>0</v>
      </c>
      <c r="G1326" s="275">
        <f t="shared" si="395"/>
        <v>0</v>
      </c>
    </row>
    <row r="1327" spans="1:7" ht="24" customHeight="1" x14ac:dyDescent="0.2">
      <c r="A1327" s="125"/>
      <c r="B1327" s="99"/>
      <c r="C1327" s="99"/>
      <c r="D1327" s="110"/>
      <c r="E1327" s="111"/>
      <c r="F1327" s="188" t="s">
        <v>33</v>
      </c>
      <c r="G1327" s="126">
        <f>SUBTOTAL(9,G1313:G1326)</f>
        <v>0</v>
      </c>
    </row>
    <row r="1328" spans="1:7" ht="24" customHeight="1" x14ac:dyDescent="0.2">
      <c r="A1328" s="125"/>
      <c r="B1328" s="99"/>
      <c r="C1328" s="127" t="s">
        <v>722</v>
      </c>
      <c r="D1328" s="110"/>
      <c r="E1328" s="111"/>
      <c r="F1328" s="112"/>
      <c r="G1328" s="128"/>
    </row>
    <row r="1329" spans="1:7" s="276" customFormat="1" ht="24" customHeight="1" x14ac:dyDescent="0.2">
      <c r="A1329" s="267" t="str">
        <f t="shared" ref="A1329:A1336" si="396">IFERROR(VLOOKUP(C1329,Tabla_Insumos,4,FALSE),"")</f>
        <v/>
      </c>
      <c r="B1329" s="268" t="str">
        <f t="shared" ref="B1329:B1336" si="397">IFERROR(VLOOKUP(C1329,Tabla_Insumos,5,FALSE),"")</f>
        <v/>
      </c>
      <c r="C1329" s="269"/>
      <c r="D1329" s="270" t="str">
        <f t="shared" ref="D1329:D1336" si="398">IFERROR(VLOOKUP(C1329,Tabla_Insumos,2,FALSE),"")</f>
        <v/>
      </c>
      <c r="E1329" s="271"/>
      <c r="F1329" s="274">
        <f t="shared" ref="F1329:F1336" si="399">IFERROR(VLOOKUP(C1329,Tabla_Insumos,3,FALSE),0)</f>
        <v>0</v>
      </c>
      <c r="G1329" s="275">
        <f>ROUND(E1329*F1329,2)</f>
        <v>0</v>
      </c>
    </row>
    <row r="1330" spans="1:7" s="276" customFormat="1" ht="24" customHeight="1" x14ac:dyDescent="0.2">
      <c r="A1330" s="267" t="str">
        <f t="shared" si="396"/>
        <v/>
      </c>
      <c r="B1330" s="268" t="str">
        <f t="shared" si="397"/>
        <v/>
      </c>
      <c r="C1330" s="269"/>
      <c r="D1330" s="270" t="str">
        <f t="shared" si="398"/>
        <v/>
      </c>
      <c r="E1330" s="271"/>
      <c r="F1330" s="274">
        <f t="shared" si="399"/>
        <v>0</v>
      </c>
      <c r="G1330" s="275">
        <f>ROUND(E1330*F1330,2)</f>
        <v>0</v>
      </c>
    </row>
    <row r="1331" spans="1:7" s="276" customFormat="1" ht="24" customHeight="1" x14ac:dyDescent="0.2">
      <c r="A1331" s="267" t="str">
        <f t="shared" si="396"/>
        <v/>
      </c>
      <c r="B1331" s="268" t="str">
        <f t="shared" si="397"/>
        <v/>
      </c>
      <c r="C1331" s="269"/>
      <c r="D1331" s="270" t="str">
        <f t="shared" si="398"/>
        <v/>
      </c>
      <c r="E1331" s="271"/>
      <c r="F1331" s="274">
        <f t="shared" si="399"/>
        <v>0</v>
      </c>
      <c r="G1331" s="275">
        <f t="shared" ref="G1331:G1336" si="400">ROUND(E1331*F1331,2)</f>
        <v>0</v>
      </c>
    </row>
    <row r="1332" spans="1:7" s="276" customFormat="1" ht="24" customHeight="1" x14ac:dyDescent="0.2">
      <c r="A1332" s="267" t="str">
        <f t="shared" si="396"/>
        <v/>
      </c>
      <c r="B1332" s="268" t="str">
        <f t="shared" si="397"/>
        <v/>
      </c>
      <c r="C1332" s="269"/>
      <c r="D1332" s="270" t="str">
        <f t="shared" si="398"/>
        <v/>
      </c>
      <c r="E1332" s="271"/>
      <c r="F1332" s="274">
        <f t="shared" si="399"/>
        <v>0</v>
      </c>
      <c r="G1332" s="275">
        <f t="shared" si="400"/>
        <v>0</v>
      </c>
    </row>
    <row r="1333" spans="1:7" s="276" customFormat="1" ht="24" customHeight="1" x14ac:dyDescent="0.2">
      <c r="A1333" s="267" t="str">
        <f t="shared" si="396"/>
        <v/>
      </c>
      <c r="B1333" s="268" t="str">
        <f t="shared" si="397"/>
        <v/>
      </c>
      <c r="C1333" s="269"/>
      <c r="D1333" s="270" t="str">
        <f t="shared" si="398"/>
        <v/>
      </c>
      <c r="E1333" s="271"/>
      <c r="F1333" s="272">
        <f t="shared" si="399"/>
        <v>0</v>
      </c>
      <c r="G1333" s="275">
        <f t="shared" si="400"/>
        <v>0</v>
      </c>
    </row>
    <row r="1334" spans="1:7" s="276" customFormat="1" ht="24" customHeight="1" x14ac:dyDescent="0.2">
      <c r="A1334" s="267" t="str">
        <f t="shared" si="396"/>
        <v/>
      </c>
      <c r="B1334" s="268" t="str">
        <f t="shared" si="397"/>
        <v/>
      </c>
      <c r="C1334" s="269"/>
      <c r="D1334" s="270" t="str">
        <f t="shared" si="398"/>
        <v/>
      </c>
      <c r="E1334" s="271"/>
      <c r="F1334" s="272">
        <f t="shared" si="399"/>
        <v>0</v>
      </c>
      <c r="G1334" s="275">
        <f t="shared" si="400"/>
        <v>0</v>
      </c>
    </row>
    <row r="1335" spans="1:7" s="276" customFormat="1" ht="24" customHeight="1" x14ac:dyDescent="0.2">
      <c r="A1335" s="267" t="str">
        <f t="shared" si="396"/>
        <v/>
      </c>
      <c r="B1335" s="268" t="str">
        <f t="shared" si="397"/>
        <v/>
      </c>
      <c r="C1335" s="269"/>
      <c r="D1335" s="270" t="str">
        <f t="shared" si="398"/>
        <v/>
      </c>
      <c r="E1335" s="271"/>
      <c r="F1335" s="272">
        <f t="shared" si="399"/>
        <v>0</v>
      </c>
      <c r="G1335" s="275">
        <f t="shared" si="400"/>
        <v>0</v>
      </c>
    </row>
    <row r="1336" spans="1:7" s="276" customFormat="1" ht="24" customHeight="1" x14ac:dyDescent="0.2">
      <c r="A1336" s="267" t="str">
        <f t="shared" si="396"/>
        <v/>
      </c>
      <c r="B1336" s="268" t="str">
        <f t="shared" si="397"/>
        <v/>
      </c>
      <c r="C1336" s="269"/>
      <c r="D1336" s="270" t="str">
        <f t="shared" si="398"/>
        <v/>
      </c>
      <c r="E1336" s="271"/>
      <c r="F1336" s="272">
        <f t="shared" si="399"/>
        <v>0</v>
      </c>
      <c r="G1336" s="275">
        <f t="shared" si="400"/>
        <v>0</v>
      </c>
    </row>
    <row r="1337" spans="1:7" ht="24" customHeight="1" x14ac:dyDescent="0.2">
      <c r="A1337" s="125"/>
      <c r="B1337" s="99"/>
      <c r="C1337" s="99"/>
      <c r="D1337" s="110"/>
      <c r="E1337" s="111"/>
      <c r="F1337" s="188" t="s">
        <v>34</v>
      </c>
      <c r="G1337" s="126">
        <f>SUBTOTAL(9,G1329:G1336)</f>
        <v>0</v>
      </c>
    </row>
    <row r="1338" spans="1:7" ht="24" customHeight="1" x14ac:dyDescent="0.2">
      <c r="A1338" s="125"/>
      <c r="B1338" s="99"/>
      <c r="C1338" s="127" t="s">
        <v>723</v>
      </c>
      <c r="D1338" s="110"/>
      <c r="E1338" s="111"/>
      <c r="F1338" s="112"/>
      <c r="G1338" s="128"/>
    </row>
    <row r="1339" spans="1:7" s="276" customFormat="1" ht="24" customHeight="1" x14ac:dyDescent="0.2">
      <c r="A1339" s="267" t="str">
        <f t="shared" ref="A1339:A1347" si="401">IFERROR(VLOOKUP(C1339,Tabla_Insumos,4,FALSE),"")</f>
        <v/>
      </c>
      <c r="B1339" s="268" t="str">
        <f t="shared" ref="B1339:B1347" si="402">IFERROR(VLOOKUP(C1339,Tabla_Insumos,5,FALSE),"")</f>
        <v/>
      </c>
      <c r="C1339" s="269"/>
      <c r="D1339" s="270" t="str">
        <f t="shared" ref="D1339:D1347" si="403">IFERROR(VLOOKUP(C1339,Tabla_Insumos,2,FALSE),"")</f>
        <v/>
      </c>
      <c r="E1339" s="271"/>
      <c r="F1339" s="272">
        <f t="shared" ref="F1339:F1347" si="404">IFERROR(VLOOKUP(C1339,Tabla_Insumos,3,FALSE),0)</f>
        <v>0</v>
      </c>
      <c r="G1339" s="275">
        <f t="shared" ref="G1339:G1347" si="405">ROUND(E1339*F1339,2)</f>
        <v>0</v>
      </c>
    </row>
    <row r="1340" spans="1:7" s="276" customFormat="1" ht="24" customHeight="1" x14ac:dyDescent="0.2">
      <c r="A1340" s="267" t="str">
        <f t="shared" si="401"/>
        <v/>
      </c>
      <c r="B1340" s="268" t="str">
        <f t="shared" si="402"/>
        <v/>
      </c>
      <c r="C1340" s="269"/>
      <c r="D1340" s="270" t="str">
        <f t="shared" si="403"/>
        <v/>
      </c>
      <c r="E1340" s="271"/>
      <c r="F1340" s="272">
        <f t="shared" si="404"/>
        <v>0</v>
      </c>
      <c r="G1340" s="275">
        <f t="shared" si="405"/>
        <v>0</v>
      </c>
    </row>
    <row r="1341" spans="1:7" s="276" customFormat="1" ht="24" customHeight="1" x14ac:dyDescent="0.2">
      <c r="A1341" s="267" t="str">
        <f t="shared" si="401"/>
        <v/>
      </c>
      <c r="B1341" s="268" t="str">
        <f t="shared" si="402"/>
        <v/>
      </c>
      <c r="C1341" s="269"/>
      <c r="D1341" s="270" t="str">
        <f t="shared" si="403"/>
        <v/>
      </c>
      <c r="E1341" s="271"/>
      <c r="F1341" s="272">
        <f t="shared" si="404"/>
        <v>0</v>
      </c>
      <c r="G1341" s="275">
        <f t="shared" si="405"/>
        <v>0</v>
      </c>
    </row>
    <row r="1342" spans="1:7" s="276" customFormat="1" ht="24" customHeight="1" x14ac:dyDescent="0.2">
      <c r="A1342" s="267" t="str">
        <f t="shared" si="401"/>
        <v/>
      </c>
      <c r="B1342" s="268" t="str">
        <f t="shared" si="402"/>
        <v/>
      </c>
      <c r="C1342" s="269"/>
      <c r="D1342" s="270" t="str">
        <f t="shared" si="403"/>
        <v/>
      </c>
      <c r="E1342" s="271"/>
      <c r="F1342" s="272">
        <f t="shared" si="404"/>
        <v>0</v>
      </c>
      <c r="G1342" s="275">
        <f t="shared" si="405"/>
        <v>0</v>
      </c>
    </row>
    <row r="1343" spans="1:7" s="276" customFormat="1" ht="24" customHeight="1" x14ac:dyDescent="0.2">
      <c r="A1343" s="267" t="str">
        <f t="shared" si="401"/>
        <v/>
      </c>
      <c r="B1343" s="268" t="str">
        <f t="shared" si="402"/>
        <v/>
      </c>
      <c r="C1343" s="269"/>
      <c r="D1343" s="270" t="str">
        <f t="shared" si="403"/>
        <v/>
      </c>
      <c r="E1343" s="271"/>
      <c r="F1343" s="272">
        <f t="shared" si="404"/>
        <v>0</v>
      </c>
      <c r="G1343" s="275">
        <f t="shared" si="405"/>
        <v>0</v>
      </c>
    </row>
    <row r="1344" spans="1:7" s="276" customFormat="1" ht="24" customHeight="1" x14ac:dyDescent="0.2">
      <c r="A1344" s="267" t="str">
        <f t="shared" si="401"/>
        <v/>
      </c>
      <c r="B1344" s="268" t="str">
        <f t="shared" si="402"/>
        <v/>
      </c>
      <c r="C1344" s="269"/>
      <c r="D1344" s="270" t="str">
        <f t="shared" si="403"/>
        <v/>
      </c>
      <c r="E1344" s="271"/>
      <c r="F1344" s="272">
        <f t="shared" si="404"/>
        <v>0</v>
      </c>
      <c r="G1344" s="275">
        <f t="shared" si="405"/>
        <v>0</v>
      </c>
    </row>
    <row r="1345" spans="1:8" s="276" customFormat="1" ht="24" customHeight="1" x14ac:dyDescent="0.2">
      <c r="A1345" s="267" t="str">
        <f t="shared" si="401"/>
        <v/>
      </c>
      <c r="B1345" s="268" t="str">
        <f t="shared" si="402"/>
        <v/>
      </c>
      <c r="C1345" s="269"/>
      <c r="D1345" s="270" t="str">
        <f t="shared" si="403"/>
        <v/>
      </c>
      <c r="E1345" s="271"/>
      <c r="F1345" s="272">
        <f t="shared" si="404"/>
        <v>0</v>
      </c>
      <c r="G1345" s="275">
        <f t="shared" si="405"/>
        <v>0</v>
      </c>
    </row>
    <row r="1346" spans="1:8" s="276" customFormat="1" ht="24" customHeight="1" x14ac:dyDescent="0.2">
      <c r="A1346" s="267" t="str">
        <f t="shared" si="401"/>
        <v/>
      </c>
      <c r="B1346" s="268" t="str">
        <f t="shared" si="402"/>
        <v/>
      </c>
      <c r="C1346" s="269"/>
      <c r="D1346" s="270" t="str">
        <f t="shared" si="403"/>
        <v/>
      </c>
      <c r="E1346" s="271"/>
      <c r="F1346" s="272">
        <f t="shared" si="404"/>
        <v>0</v>
      </c>
      <c r="G1346" s="275">
        <f t="shared" si="405"/>
        <v>0</v>
      </c>
    </row>
    <row r="1347" spans="1:8" s="276" customFormat="1" ht="24" customHeight="1" x14ac:dyDescent="0.2">
      <c r="A1347" s="267" t="str">
        <f t="shared" si="401"/>
        <v/>
      </c>
      <c r="B1347" s="268" t="str">
        <f t="shared" si="402"/>
        <v/>
      </c>
      <c r="C1347" s="269"/>
      <c r="D1347" s="270" t="str">
        <f t="shared" si="403"/>
        <v/>
      </c>
      <c r="E1347" s="271"/>
      <c r="F1347" s="272">
        <f t="shared" si="404"/>
        <v>0</v>
      </c>
      <c r="G1347" s="275">
        <f t="shared" si="405"/>
        <v>0</v>
      </c>
    </row>
    <row r="1348" spans="1:8" ht="24" customHeight="1" x14ac:dyDescent="0.2">
      <c r="A1348" s="129"/>
      <c r="B1348" s="110"/>
      <c r="C1348" s="99"/>
      <c r="D1348" s="110"/>
      <c r="E1348" s="111"/>
      <c r="F1348" s="188" t="s">
        <v>35</v>
      </c>
      <c r="G1348" s="126">
        <f>SUBTOTAL(9,G1339:G1347)</f>
        <v>0</v>
      </c>
    </row>
    <row r="1349" spans="1:8" ht="24" customHeight="1" thickBot="1" x14ac:dyDescent="0.25">
      <c r="A1349" s="130"/>
      <c r="B1349" s="131"/>
      <c r="C1349" s="132"/>
      <c r="D1349" s="131"/>
      <c r="E1349" s="133"/>
      <c r="F1349" s="134"/>
      <c r="G1349" s="135"/>
    </row>
    <row r="1350" spans="1:8" ht="24" customHeight="1" thickBot="1" x14ac:dyDescent="0.25">
      <c r="A1350" s="136" t="str">
        <f>B1308</f>
        <v>6.1.10</v>
      </c>
      <c r="B1350" s="137" t="str">
        <f>C1308</f>
        <v>Umbrales y solías</v>
      </c>
      <c r="C1350" s="138"/>
      <c r="D1350" s="138" t="s">
        <v>36</v>
      </c>
      <c r="E1350" s="139"/>
      <c r="F1350" s="140" t="s">
        <v>37</v>
      </c>
      <c r="G1350" s="141">
        <f>SUBTOTAL(9,G1313:G1349)</f>
        <v>0</v>
      </c>
    </row>
    <row r="1351" spans="1:8" ht="24" customHeight="1" thickTop="1" thickBot="1" x14ac:dyDescent="0.25"/>
    <row r="1352" spans="1:8" ht="24" customHeight="1" thickTop="1" x14ac:dyDescent="0.2">
      <c r="A1352" s="173" t="s">
        <v>39</v>
      </c>
      <c r="B1352" s="174"/>
      <c r="C1352" s="174"/>
      <c r="D1352" s="174"/>
      <c r="E1352" s="174"/>
      <c r="F1352" s="174"/>
      <c r="G1352" s="175"/>
      <c r="H1352" s="100">
        <f>COUNTIF($A$2:A1358,"ANALISIS DE PRECIOS")</f>
        <v>28</v>
      </c>
    </row>
    <row r="1353" spans="1:8" ht="24" customHeight="1" x14ac:dyDescent="0.2">
      <c r="A1353" s="101" t="s">
        <v>719</v>
      </c>
      <c r="B1353" s="102" t="str">
        <f>Comitente</f>
        <v>DIRECCIÓN DE INFRAESTRUCTURA ESCOLAR</v>
      </c>
      <c r="C1353" s="96"/>
      <c r="D1353" s="103"/>
      <c r="E1353" s="103"/>
      <c r="F1353" s="104"/>
      <c r="G1353" s="105"/>
    </row>
    <row r="1354" spans="1:8" ht="24" customHeight="1" x14ac:dyDescent="0.2">
      <c r="A1354" s="101" t="s">
        <v>720</v>
      </c>
      <c r="B1354" s="102">
        <f>Contratista</f>
        <v>0</v>
      </c>
      <c r="C1354" s="97"/>
      <c r="D1354" s="97"/>
      <c r="E1354" s="97"/>
      <c r="F1354" s="106"/>
      <c r="G1354" s="107"/>
    </row>
    <row r="1355" spans="1:8" ht="24" customHeight="1" x14ac:dyDescent="0.2">
      <c r="A1355" s="101" t="s">
        <v>26</v>
      </c>
      <c r="B1355" s="102" t="str">
        <f>Obra</f>
        <v>ESCUELA BATALLA DE TUCUMAN</v>
      </c>
      <c r="C1355" s="97"/>
      <c r="D1355" s="97"/>
      <c r="E1355" s="97"/>
      <c r="F1355" s="106" t="s">
        <v>40</v>
      </c>
      <c r="G1355" s="108">
        <f>Fecha_Base</f>
        <v>0</v>
      </c>
    </row>
    <row r="1356" spans="1:8" ht="24" customHeight="1" x14ac:dyDescent="0.2">
      <c r="A1356" s="109" t="s">
        <v>718</v>
      </c>
      <c r="B1356" s="98" t="str">
        <f>Ubicación</f>
        <v>Calle Mendoza y Calle Nº17 - Pocito</v>
      </c>
      <c r="C1356" s="98"/>
      <c r="D1356" s="110"/>
      <c r="E1356" s="111"/>
      <c r="F1356" s="112"/>
      <c r="G1356" s="113"/>
    </row>
    <row r="1357" spans="1:8" ht="24" customHeight="1" x14ac:dyDescent="0.2">
      <c r="A1357" s="109" t="s">
        <v>41</v>
      </c>
      <c r="B1357" s="114" t="str">
        <f>IFERROR(VALUE(LEFT(B1358,FIND("-",B1358)-1)),"")</f>
        <v/>
      </c>
      <c r="C1357" s="99" t="str">
        <f>IFERROR(VLOOKUP(B1357,Tabla_CyP,2,FALSE),"")</f>
        <v/>
      </c>
      <c r="E1357" s="111"/>
      <c r="F1357" s="112"/>
      <c r="G1357" s="113"/>
    </row>
    <row r="1358" spans="1:8" ht="24" customHeight="1" x14ac:dyDescent="0.2">
      <c r="A1358" s="109" t="s">
        <v>27</v>
      </c>
      <c r="B1358" s="115" t="str">
        <f>IFERROR(VLOOKUP(COUNTIF($A$2:A1358,"ANALISIS DE PRECIOS"),Tabla_NumeroItem,4,FALSE),"")</f>
        <v>6.2.1</v>
      </c>
      <c r="C1358" s="99" t="str">
        <f>IFERROR(VLOOKUP(B1358,Tabla_CyP,2,FALSE),"")</f>
        <v>De hormigón sin armar</v>
      </c>
      <c r="D1358" s="110"/>
      <c r="E1358" s="111"/>
      <c r="F1358" s="106" t="s">
        <v>28</v>
      </c>
      <c r="G1358" s="116" t="str">
        <f>IFERROR(VLOOKUP(B1358,Tabla_CyP,4,FALSE),"")</f>
        <v>m2</v>
      </c>
    </row>
    <row r="1359" spans="1:8" ht="24" customHeight="1" x14ac:dyDescent="0.2">
      <c r="A1359" s="109"/>
      <c r="B1359" s="98"/>
      <c r="C1359" s="99"/>
      <c r="D1359" s="110"/>
      <c r="E1359" s="111"/>
      <c r="F1359" s="112"/>
      <c r="G1359" s="113"/>
    </row>
    <row r="1360" spans="1:8" ht="24" customHeight="1" x14ac:dyDescent="0.2">
      <c r="A1360" s="381" t="s">
        <v>584</v>
      </c>
      <c r="B1360" s="382"/>
      <c r="C1360" s="383" t="s">
        <v>0</v>
      </c>
      <c r="D1360" s="383" t="s">
        <v>29</v>
      </c>
      <c r="E1360" s="385" t="s">
        <v>30</v>
      </c>
      <c r="F1360" s="387" t="s">
        <v>31</v>
      </c>
      <c r="G1360" s="389" t="s">
        <v>32</v>
      </c>
    </row>
    <row r="1361" spans="1:141" s="119" customFormat="1" ht="24" customHeight="1" x14ac:dyDescent="0.2">
      <c r="A1361" s="117" t="s">
        <v>585</v>
      </c>
      <c r="B1361" s="118" t="s">
        <v>586</v>
      </c>
      <c r="C1361" s="384"/>
      <c r="D1361" s="384"/>
      <c r="E1361" s="386"/>
      <c r="F1361" s="388"/>
      <c r="G1361" s="390"/>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77"/>
      <c r="AE1361" s="277"/>
      <c r="AF1361" s="277"/>
      <c r="AG1361" s="277"/>
      <c r="AH1361" s="277"/>
      <c r="AI1361" s="277"/>
      <c r="AJ1361" s="277"/>
      <c r="AK1361" s="277"/>
      <c r="AL1361" s="277"/>
      <c r="AM1361" s="277"/>
      <c r="AN1361" s="277"/>
      <c r="AO1361" s="277"/>
      <c r="AP1361" s="277"/>
      <c r="AQ1361" s="277"/>
      <c r="AR1361" s="277"/>
      <c r="AS1361" s="277"/>
      <c r="AT1361" s="277"/>
      <c r="AU1361" s="277"/>
      <c r="AV1361" s="277"/>
      <c r="AW1361" s="277"/>
      <c r="AX1361" s="277"/>
      <c r="AY1361" s="277"/>
      <c r="AZ1361" s="277"/>
      <c r="BA1361" s="277"/>
      <c r="BB1361" s="277"/>
      <c r="BC1361" s="277"/>
      <c r="BD1361" s="277"/>
      <c r="BE1361" s="277"/>
      <c r="BF1361" s="277"/>
      <c r="BG1361" s="277"/>
      <c r="BH1361" s="277"/>
      <c r="BI1361" s="277"/>
      <c r="BJ1361" s="277"/>
      <c r="BK1361" s="277"/>
      <c r="BL1361" s="277"/>
      <c r="BM1361" s="277"/>
      <c r="BN1361" s="277"/>
      <c r="BO1361" s="277"/>
      <c r="BP1361" s="277"/>
      <c r="BQ1361" s="277"/>
      <c r="BR1361" s="277"/>
      <c r="BS1361" s="277"/>
      <c r="BT1361" s="277"/>
      <c r="BU1361" s="277"/>
      <c r="BV1361" s="277"/>
      <c r="BW1361" s="277"/>
      <c r="BX1361" s="277"/>
      <c r="BY1361" s="277"/>
      <c r="BZ1361" s="277"/>
      <c r="CA1361" s="277"/>
      <c r="CB1361" s="277"/>
      <c r="CC1361" s="277"/>
      <c r="CD1361" s="277"/>
      <c r="CE1361" s="277"/>
      <c r="CF1361" s="277"/>
      <c r="CG1361" s="277"/>
      <c r="CH1361" s="277"/>
      <c r="CI1361" s="277"/>
      <c r="CJ1361" s="277"/>
      <c r="CK1361" s="277"/>
      <c r="CL1361" s="277"/>
      <c r="CM1361" s="277"/>
      <c r="CN1361" s="277"/>
      <c r="CO1361" s="277"/>
      <c r="CP1361" s="277"/>
      <c r="CQ1361" s="277"/>
      <c r="CR1361" s="277"/>
      <c r="CS1361" s="277"/>
      <c r="CT1361" s="277"/>
      <c r="CU1361" s="277"/>
      <c r="CV1361" s="277"/>
      <c r="CW1361" s="277"/>
      <c r="CX1361" s="277"/>
      <c r="CY1361" s="277"/>
      <c r="CZ1361" s="277"/>
      <c r="DA1361" s="277"/>
      <c r="DB1361" s="277"/>
      <c r="DC1361" s="277"/>
      <c r="DD1361" s="277"/>
      <c r="DE1361" s="277"/>
      <c r="DF1361" s="277"/>
      <c r="DG1361" s="277"/>
      <c r="DH1361" s="277"/>
      <c r="DI1361" s="277"/>
      <c r="DJ1361" s="277"/>
      <c r="DK1361" s="277"/>
      <c r="DL1361" s="277"/>
      <c r="DM1361" s="277"/>
      <c r="DN1361" s="277"/>
      <c r="DO1361" s="277"/>
      <c r="DP1361" s="277"/>
      <c r="DQ1361" s="277"/>
      <c r="DR1361" s="277"/>
      <c r="DS1361" s="277"/>
      <c r="DT1361" s="277"/>
      <c r="DU1361" s="277"/>
      <c r="DV1361" s="277"/>
      <c r="DW1361" s="277"/>
      <c r="DX1361" s="277"/>
      <c r="DY1361" s="277"/>
      <c r="DZ1361" s="277"/>
      <c r="EA1361" s="277"/>
      <c r="EB1361" s="277"/>
      <c r="EC1361" s="277"/>
      <c r="ED1361" s="277"/>
      <c r="EE1361" s="277"/>
      <c r="EF1361" s="277"/>
      <c r="EG1361" s="277"/>
      <c r="EH1361" s="277"/>
      <c r="EI1361" s="277"/>
      <c r="EJ1361" s="277"/>
      <c r="EK1361" s="277"/>
    </row>
    <row r="1362" spans="1:141" ht="24" customHeight="1" x14ac:dyDescent="0.2">
      <c r="A1362" s="187"/>
      <c r="B1362" s="120"/>
      <c r="C1362" s="185" t="s">
        <v>721</v>
      </c>
      <c r="D1362" s="121"/>
      <c r="E1362" s="122"/>
      <c r="F1362" s="123"/>
      <c r="G1362" s="124"/>
    </row>
    <row r="1363" spans="1:141" s="276" customFormat="1" ht="24" customHeight="1" x14ac:dyDescent="0.2">
      <c r="A1363" s="267" t="str">
        <f t="shared" ref="A1363:A1376" si="406">IFERROR(VLOOKUP(C1363,Tabla_Insumos,4,FALSE),"")</f>
        <v/>
      </c>
      <c r="B1363" s="268" t="str">
        <f>IFERROR(VLOOKUP(C1363,Tabla_Insumos,5,FALSE),"")</f>
        <v/>
      </c>
      <c r="C1363" s="269"/>
      <c r="D1363" s="270" t="str">
        <f t="shared" ref="D1363:D1376" si="407">IFERROR(VLOOKUP(C1363,Tabla_Insumos,2,FALSE),"")</f>
        <v/>
      </c>
      <c r="E1363" s="271"/>
      <c r="F1363" s="272">
        <f t="shared" ref="F1363:F1376" si="408">IFERROR(VLOOKUP(C1363,Tabla_Insumos,3,FALSE),0)</f>
        <v>0</v>
      </c>
      <c r="G1363" s="275">
        <f>ROUND(E1363*F1363,2)</f>
        <v>0</v>
      </c>
    </row>
    <row r="1364" spans="1:141" s="276" customFormat="1" ht="24" customHeight="1" x14ac:dyDescent="0.2">
      <c r="A1364" s="267" t="str">
        <f t="shared" si="406"/>
        <v/>
      </c>
      <c r="B1364" s="268" t="str">
        <f t="shared" ref="B1364:B1376" si="409">IFERROR(VLOOKUP(C1364,Tabla_Insumos,5,FALSE),"")</f>
        <v/>
      </c>
      <c r="C1364" s="269"/>
      <c r="D1364" s="270" t="str">
        <f t="shared" si="407"/>
        <v/>
      </c>
      <c r="E1364" s="271"/>
      <c r="F1364" s="272">
        <f t="shared" si="408"/>
        <v>0</v>
      </c>
      <c r="G1364" s="275">
        <f t="shared" ref="G1364:G1376" si="410">ROUND(E1364*F1364,2)</f>
        <v>0</v>
      </c>
    </row>
    <row r="1365" spans="1:141" s="276" customFormat="1" ht="24" customHeight="1" x14ac:dyDescent="0.2">
      <c r="A1365" s="267" t="str">
        <f t="shared" si="406"/>
        <v/>
      </c>
      <c r="B1365" s="268" t="str">
        <f t="shared" si="409"/>
        <v/>
      </c>
      <c r="C1365" s="269"/>
      <c r="D1365" s="270" t="str">
        <f t="shared" si="407"/>
        <v/>
      </c>
      <c r="E1365" s="271"/>
      <c r="F1365" s="272">
        <f t="shared" si="408"/>
        <v>0</v>
      </c>
      <c r="G1365" s="275">
        <f t="shared" si="410"/>
        <v>0</v>
      </c>
    </row>
    <row r="1366" spans="1:141" s="276" customFormat="1" ht="24" customHeight="1" x14ac:dyDescent="0.2">
      <c r="A1366" s="267" t="str">
        <f t="shared" si="406"/>
        <v/>
      </c>
      <c r="B1366" s="268" t="str">
        <f t="shared" si="409"/>
        <v/>
      </c>
      <c r="C1366" s="269"/>
      <c r="D1366" s="270" t="str">
        <f t="shared" si="407"/>
        <v/>
      </c>
      <c r="E1366" s="271"/>
      <c r="F1366" s="272">
        <f t="shared" si="408"/>
        <v>0</v>
      </c>
      <c r="G1366" s="275">
        <f t="shared" si="410"/>
        <v>0</v>
      </c>
    </row>
    <row r="1367" spans="1:141" s="276" customFormat="1" ht="24" customHeight="1" x14ac:dyDescent="0.2">
      <c r="A1367" s="267" t="str">
        <f t="shared" si="406"/>
        <v/>
      </c>
      <c r="B1367" s="268" t="str">
        <f t="shared" si="409"/>
        <v/>
      </c>
      <c r="C1367" s="269"/>
      <c r="D1367" s="270" t="str">
        <f t="shared" si="407"/>
        <v/>
      </c>
      <c r="E1367" s="271"/>
      <c r="F1367" s="272">
        <f t="shared" si="408"/>
        <v>0</v>
      </c>
      <c r="G1367" s="275">
        <f t="shared" si="410"/>
        <v>0</v>
      </c>
    </row>
    <row r="1368" spans="1:141" s="276" customFormat="1" ht="24" customHeight="1" x14ac:dyDescent="0.2">
      <c r="A1368" s="267" t="str">
        <f t="shared" si="406"/>
        <v/>
      </c>
      <c r="B1368" s="268" t="str">
        <f t="shared" si="409"/>
        <v/>
      </c>
      <c r="C1368" s="269"/>
      <c r="D1368" s="270" t="str">
        <f t="shared" si="407"/>
        <v/>
      </c>
      <c r="E1368" s="271"/>
      <c r="F1368" s="272">
        <f t="shared" si="408"/>
        <v>0</v>
      </c>
      <c r="G1368" s="275">
        <f t="shared" si="410"/>
        <v>0</v>
      </c>
    </row>
    <row r="1369" spans="1:141" s="276" customFormat="1" ht="24" customHeight="1" x14ac:dyDescent="0.2">
      <c r="A1369" s="267" t="str">
        <f t="shared" si="406"/>
        <v/>
      </c>
      <c r="B1369" s="268" t="str">
        <f t="shared" si="409"/>
        <v/>
      </c>
      <c r="C1369" s="269"/>
      <c r="D1369" s="270" t="str">
        <f t="shared" si="407"/>
        <v/>
      </c>
      <c r="E1369" s="271"/>
      <c r="F1369" s="272">
        <f t="shared" si="408"/>
        <v>0</v>
      </c>
      <c r="G1369" s="275">
        <f t="shared" si="410"/>
        <v>0</v>
      </c>
    </row>
    <row r="1370" spans="1:141" s="276" customFormat="1" ht="24" customHeight="1" x14ac:dyDescent="0.2">
      <c r="A1370" s="267" t="str">
        <f t="shared" si="406"/>
        <v/>
      </c>
      <c r="B1370" s="268" t="str">
        <f t="shared" si="409"/>
        <v/>
      </c>
      <c r="C1370" s="269"/>
      <c r="D1370" s="270" t="str">
        <f t="shared" si="407"/>
        <v/>
      </c>
      <c r="E1370" s="271"/>
      <c r="F1370" s="272">
        <f t="shared" si="408"/>
        <v>0</v>
      </c>
      <c r="G1370" s="275">
        <f t="shared" si="410"/>
        <v>0</v>
      </c>
    </row>
    <row r="1371" spans="1:141" s="276" customFormat="1" ht="24" customHeight="1" x14ac:dyDescent="0.2">
      <c r="A1371" s="267" t="str">
        <f t="shared" si="406"/>
        <v/>
      </c>
      <c r="B1371" s="268" t="str">
        <f t="shared" si="409"/>
        <v/>
      </c>
      <c r="C1371" s="269"/>
      <c r="D1371" s="270" t="str">
        <f t="shared" si="407"/>
        <v/>
      </c>
      <c r="E1371" s="271"/>
      <c r="F1371" s="272">
        <f t="shared" si="408"/>
        <v>0</v>
      </c>
      <c r="G1371" s="275">
        <f t="shared" si="410"/>
        <v>0</v>
      </c>
    </row>
    <row r="1372" spans="1:141" s="276" customFormat="1" ht="24" customHeight="1" x14ac:dyDescent="0.2">
      <c r="A1372" s="267" t="str">
        <f t="shared" si="406"/>
        <v/>
      </c>
      <c r="B1372" s="268" t="str">
        <f t="shared" si="409"/>
        <v/>
      </c>
      <c r="C1372" s="269"/>
      <c r="D1372" s="270" t="str">
        <f t="shared" si="407"/>
        <v/>
      </c>
      <c r="E1372" s="271"/>
      <c r="F1372" s="272">
        <f t="shared" si="408"/>
        <v>0</v>
      </c>
      <c r="G1372" s="275">
        <f t="shared" si="410"/>
        <v>0</v>
      </c>
    </row>
    <row r="1373" spans="1:141" s="276" customFormat="1" ht="24" customHeight="1" x14ac:dyDescent="0.2">
      <c r="A1373" s="267" t="str">
        <f t="shared" si="406"/>
        <v/>
      </c>
      <c r="B1373" s="268" t="str">
        <f t="shared" si="409"/>
        <v/>
      </c>
      <c r="C1373" s="269"/>
      <c r="D1373" s="270" t="str">
        <f t="shared" si="407"/>
        <v/>
      </c>
      <c r="E1373" s="271"/>
      <c r="F1373" s="272">
        <f t="shared" si="408"/>
        <v>0</v>
      </c>
      <c r="G1373" s="275">
        <f t="shared" si="410"/>
        <v>0</v>
      </c>
    </row>
    <row r="1374" spans="1:141" s="276" customFormat="1" ht="24" customHeight="1" x14ac:dyDescent="0.2">
      <c r="A1374" s="267" t="str">
        <f t="shared" si="406"/>
        <v/>
      </c>
      <c r="B1374" s="268" t="str">
        <f t="shared" si="409"/>
        <v/>
      </c>
      <c r="C1374" s="269"/>
      <c r="D1374" s="270" t="str">
        <f t="shared" si="407"/>
        <v/>
      </c>
      <c r="E1374" s="271"/>
      <c r="F1374" s="272">
        <f t="shared" si="408"/>
        <v>0</v>
      </c>
      <c r="G1374" s="275">
        <f t="shared" si="410"/>
        <v>0</v>
      </c>
    </row>
    <row r="1375" spans="1:141" s="276" customFormat="1" ht="24" customHeight="1" x14ac:dyDescent="0.2">
      <c r="A1375" s="267" t="str">
        <f t="shared" si="406"/>
        <v/>
      </c>
      <c r="B1375" s="268" t="str">
        <f t="shared" si="409"/>
        <v/>
      </c>
      <c r="C1375" s="269"/>
      <c r="D1375" s="270" t="str">
        <f t="shared" si="407"/>
        <v/>
      </c>
      <c r="E1375" s="271"/>
      <c r="F1375" s="272">
        <f t="shared" si="408"/>
        <v>0</v>
      </c>
      <c r="G1375" s="275">
        <f t="shared" si="410"/>
        <v>0</v>
      </c>
    </row>
    <row r="1376" spans="1:141" s="276" customFormat="1" ht="24" customHeight="1" x14ac:dyDescent="0.2">
      <c r="A1376" s="267" t="str">
        <f t="shared" si="406"/>
        <v/>
      </c>
      <c r="B1376" s="268" t="str">
        <f t="shared" si="409"/>
        <v/>
      </c>
      <c r="C1376" s="269"/>
      <c r="D1376" s="270" t="str">
        <f t="shared" si="407"/>
        <v/>
      </c>
      <c r="E1376" s="271"/>
      <c r="F1376" s="273">
        <f t="shared" si="408"/>
        <v>0</v>
      </c>
      <c r="G1376" s="275">
        <f t="shared" si="410"/>
        <v>0</v>
      </c>
    </row>
    <row r="1377" spans="1:7" ht="24" customHeight="1" x14ac:dyDescent="0.2">
      <c r="A1377" s="125"/>
      <c r="B1377" s="99"/>
      <c r="C1377" s="99"/>
      <c r="D1377" s="110"/>
      <c r="E1377" s="111"/>
      <c r="F1377" s="188" t="s">
        <v>33</v>
      </c>
      <c r="G1377" s="126">
        <f>SUBTOTAL(9,G1363:G1376)</f>
        <v>0</v>
      </c>
    </row>
    <row r="1378" spans="1:7" ht="24" customHeight="1" x14ac:dyDescent="0.2">
      <c r="A1378" s="125"/>
      <c r="B1378" s="99"/>
      <c r="C1378" s="127" t="s">
        <v>722</v>
      </c>
      <c r="D1378" s="110"/>
      <c r="E1378" s="111"/>
      <c r="F1378" s="112"/>
      <c r="G1378" s="128"/>
    </row>
    <row r="1379" spans="1:7" s="276" customFormat="1" ht="24" customHeight="1" x14ac:dyDescent="0.2">
      <c r="A1379" s="267" t="str">
        <f t="shared" ref="A1379:A1386" si="411">IFERROR(VLOOKUP(C1379,Tabla_Insumos,4,FALSE),"")</f>
        <v/>
      </c>
      <c r="B1379" s="268" t="str">
        <f t="shared" ref="B1379:B1386" si="412">IFERROR(VLOOKUP(C1379,Tabla_Insumos,5,FALSE),"")</f>
        <v/>
      </c>
      <c r="C1379" s="269"/>
      <c r="D1379" s="270" t="str">
        <f t="shared" ref="D1379:D1386" si="413">IFERROR(VLOOKUP(C1379,Tabla_Insumos,2,FALSE),"")</f>
        <v/>
      </c>
      <c r="E1379" s="271"/>
      <c r="F1379" s="274">
        <f t="shared" ref="F1379:F1386" si="414">IFERROR(VLOOKUP(C1379,Tabla_Insumos,3,FALSE),0)</f>
        <v>0</v>
      </c>
      <c r="G1379" s="275">
        <f>ROUND(E1379*F1379,2)</f>
        <v>0</v>
      </c>
    </row>
    <row r="1380" spans="1:7" s="276" customFormat="1" ht="24" customHeight="1" x14ac:dyDescent="0.2">
      <c r="A1380" s="267" t="str">
        <f t="shared" si="411"/>
        <v/>
      </c>
      <c r="B1380" s="268" t="str">
        <f t="shared" si="412"/>
        <v/>
      </c>
      <c r="C1380" s="269"/>
      <c r="D1380" s="270" t="str">
        <f t="shared" si="413"/>
        <v/>
      </c>
      <c r="E1380" s="271"/>
      <c r="F1380" s="274">
        <f t="shared" si="414"/>
        <v>0</v>
      </c>
      <c r="G1380" s="275">
        <f>ROUND(E1380*F1380,2)</f>
        <v>0</v>
      </c>
    </row>
    <row r="1381" spans="1:7" s="276" customFormat="1" ht="24" customHeight="1" x14ac:dyDescent="0.2">
      <c r="A1381" s="267" t="str">
        <f t="shared" si="411"/>
        <v/>
      </c>
      <c r="B1381" s="268" t="str">
        <f t="shared" si="412"/>
        <v/>
      </c>
      <c r="C1381" s="269"/>
      <c r="D1381" s="270" t="str">
        <f t="shared" si="413"/>
        <v/>
      </c>
      <c r="E1381" s="271"/>
      <c r="F1381" s="274">
        <f t="shared" si="414"/>
        <v>0</v>
      </c>
      <c r="G1381" s="275">
        <f t="shared" ref="G1381:G1386" si="415">ROUND(E1381*F1381,2)</f>
        <v>0</v>
      </c>
    </row>
    <row r="1382" spans="1:7" s="276" customFormat="1" ht="24" customHeight="1" x14ac:dyDescent="0.2">
      <c r="A1382" s="267" t="str">
        <f t="shared" si="411"/>
        <v/>
      </c>
      <c r="B1382" s="268" t="str">
        <f t="shared" si="412"/>
        <v/>
      </c>
      <c r="C1382" s="269"/>
      <c r="D1382" s="270" t="str">
        <f t="shared" si="413"/>
        <v/>
      </c>
      <c r="E1382" s="271"/>
      <c r="F1382" s="274">
        <f t="shared" si="414"/>
        <v>0</v>
      </c>
      <c r="G1382" s="275">
        <f t="shared" si="415"/>
        <v>0</v>
      </c>
    </row>
    <row r="1383" spans="1:7" s="276" customFormat="1" ht="24" customHeight="1" x14ac:dyDescent="0.2">
      <c r="A1383" s="267" t="str">
        <f t="shared" si="411"/>
        <v/>
      </c>
      <c r="B1383" s="268" t="str">
        <f t="shared" si="412"/>
        <v/>
      </c>
      <c r="C1383" s="269"/>
      <c r="D1383" s="270" t="str">
        <f t="shared" si="413"/>
        <v/>
      </c>
      <c r="E1383" s="271"/>
      <c r="F1383" s="272">
        <f t="shared" si="414"/>
        <v>0</v>
      </c>
      <c r="G1383" s="275">
        <f t="shared" si="415"/>
        <v>0</v>
      </c>
    </row>
    <row r="1384" spans="1:7" s="276" customFormat="1" ht="24" customHeight="1" x14ac:dyDescent="0.2">
      <c r="A1384" s="267" t="str">
        <f t="shared" si="411"/>
        <v/>
      </c>
      <c r="B1384" s="268" t="str">
        <f t="shared" si="412"/>
        <v/>
      </c>
      <c r="C1384" s="269"/>
      <c r="D1384" s="270" t="str">
        <f t="shared" si="413"/>
        <v/>
      </c>
      <c r="E1384" s="271"/>
      <c r="F1384" s="272">
        <f t="shared" si="414"/>
        <v>0</v>
      </c>
      <c r="G1384" s="275">
        <f t="shared" si="415"/>
        <v>0</v>
      </c>
    </row>
    <row r="1385" spans="1:7" s="276" customFormat="1" ht="24" customHeight="1" x14ac:dyDescent="0.2">
      <c r="A1385" s="267" t="str">
        <f t="shared" si="411"/>
        <v/>
      </c>
      <c r="B1385" s="268" t="str">
        <f t="shared" si="412"/>
        <v/>
      </c>
      <c r="C1385" s="269"/>
      <c r="D1385" s="270" t="str">
        <f t="shared" si="413"/>
        <v/>
      </c>
      <c r="E1385" s="271"/>
      <c r="F1385" s="272">
        <f t="shared" si="414"/>
        <v>0</v>
      </c>
      <c r="G1385" s="275">
        <f t="shared" si="415"/>
        <v>0</v>
      </c>
    </row>
    <row r="1386" spans="1:7" s="276" customFormat="1" ht="24" customHeight="1" x14ac:dyDescent="0.2">
      <c r="A1386" s="267" t="str">
        <f t="shared" si="411"/>
        <v/>
      </c>
      <c r="B1386" s="268" t="str">
        <f t="shared" si="412"/>
        <v/>
      </c>
      <c r="C1386" s="269"/>
      <c r="D1386" s="270" t="str">
        <f t="shared" si="413"/>
        <v/>
      </c>
      <c r="E1386" s="271"/>
      <c r="F1386" s="272">
        <f t="shared" si="414"/>
        <v>0</v>
      </c>
      <c r="G1386" s="275">
        <f t="shared" si="415"/>
        <v>0</v>
      </c>
    </row>
    <row r="1387" spans="1:7" ht="24" customHeight="1" x14ac:dyDescent="0.2">
      <c r="A1387" s="125"/>
      <c r="B1387" s="99"/>
      <c r="C1387" s="99"/>
      <c r="D1387" s="110"/>
      <c r="E1387" s="111"/>
      <c r="F1387" s="188" t="s">
        <v>34</v>
      </c>
      <c r="G1387" s="126">
        <f>SUBTOTAL(9,G1379:G1386)</f>
        <v>0</v>
      </c>
    </row>
    <row r="1388" spans="1:7" ht="24" customHeight="1" x14ac:dyDescent="0.2">
      <c r="A1388" s="125"/>
      <c r="B1388" s="99"/>
      <c r="C1388" s="127" t="s">
        <v>723</v>
      </c>
      <c r="D1388" s="110"/>
      <c r="E1388" s="111"/>
      <c r="F1388" s="112"/>
      <c r="G1388" s="128"/>
    </row>
    <row r="1389" spans="1:7" s="276" customFormat="1" ht="24" customHeight="1" x14ac:dyDescent="0.2">
      <c r="A1389" s="267" t="str">
        <f t="shared" ref="A1389:A1397" si="416">IFERROR(VLOOKUP(C1389,Tabla_Insumos,4,FALSE),"")</f>
        <v/>
      </c>
      <c r="B1389" s="268" t="str">
        <f t="shared" ref="B1389:B1397" si="417">IFERROR(VLOOKUP(C1389,Tabla_Insumos,5,FALSE),"")</f>
        <v/>
      </c>
      <c r="C1389" s="269"/>
      <c r="D1389" s="270" t="str">
        <f t="shared" ref="D1389:D1397" si="418">IFERROR(VLOOKUP(C1389,Tabla_Insumos,2,FALSE),"")</f>
        <v/>
      </c>
      <c r="E1389" s="271"/>
      <c r="F1389" s="272">
        <f t="shared" ref="F1389:F1397" si="419">IFERROR(VLOOKUP(C1389,Tabla_Insumos,3,FALSE),0)</f>
        <v>0</v>
      </c>
      <c r="G1389" s="275">
        <f t="shared" ref="G1389:G1397" si="420">ROUND(E1389*F1389,2)</f>
        <v>0</v>
      </c>
    </row>
    <row r="1390" spans="1:7" s="276" customFormat="1" ht="24" customHeight="1" x14ac:dyDescent="0.2">
      <c r="A1390" s="267" t="str">
        <f t="shared" si="416"/>
        <v/>
      </c>
      <c r="B1390" s="268" t="str">
        <f t="shared" si="417"/>
        <v/>
      </c>
      <c r="C1390" s="269"/>
      <c r="D1390" s="270" t="str">
        <f t="shared" si="418"/>
        <v/>
      </c>
      <c r="E1390" s="271"/>
      <c r="F1390" s="272">
        <f t="shared" si="419"/>
        <v>0</v>
      </c>
      <c r="G1390" s="275">
        <f t="shared" si="420"/>
        <v>0</v>
      </c>
    </row>
    <row r="1391" spans="1:7" s="276" customFormat="1" ht="24" customHeight="1" x14ac:dyDescent="0.2">
      <c r="A1391" s="267" t="str">
        <f t="shared" si="416"/>
        <v/>
      </c>
      <c r="B1391" s="268" t="str">
        <f t="shared" si="417"/>
        <v/>
      </c>
      <c r="C1391" s="269"/>
      <c r="D1391" s="270" t="str">
        <f t="shared" si="418"/>
        <v/>
      </c>
      <c r="E1391" s="271"/>
      <c r="F1391" s="272">
        <f t="shared" si="419"/>
        <v>0</v>
      </c>
      <c r="G1391" s="275">
        <f t="shared" si="420"/>
        <v>0</v>
      </c>
    </row>
    <row r="1392" spans="1:7" s="276" customFormat="1" ht="24" customHeight="1" x14ac:dyDescent="0.2">
      <c r="A1392" s="267" t="str">
        <f t="shared" si="416"/>
        <v/>
      </c>
      <c r="B1392" s="268" t="str">
        <f t="shared" si="417"/>
        <v/>
      </c>
      <c r="C1392" s="269"/>
      <c r="D1392" s="270" t="str">
        <f t="shared" si="418"/>
        <v/>
      </c>
      <c r="E1392" s="271"/>
      <c r="F1392" s="272">
        <f t="shared" si="419"/>
        <v>0</v>
      </c>
      <c r="G1392" s="275">
        <f t="shared" si="420"/>
        <v>0</v>
      </c>
    </row>
    <row r="1393" spans="1:8" s="276" customFormat="1" ht="24" customHeight="1" x14ac:dyDescent="0.2">
      <c r="A1393" s="267" t="str">
        <f t="shared" si="416"/>
        <v/>
      </c>
      <c r="B1393" s="268" t="str">
        <f t="shared" si="417"/>
        <v/>
      </c>
      <c r="C1393" s="269"/>
      <c r="D1393" s="270" t="str">
        <f t="shared" si="418"/>
        <v/>
      </c>
      <c r="E1393" s="271"/>
      <c r="F1393" s="272">
        <f t="shared" si="419"/>
        <v>0</v>
      </c>
      <c r="G1393" s="275">
        <f t="shared" si="420"/>
        <v>0</v>
      </c>
    </row>
    <row r="1394" spans="1:8" s="276" customFormat="1" ht="24" customHeight="1" x14ac:dyDescent="0.2">
      <c r="A1394" s="267" t="str">
        <f t="shared" si="416"/>
        <v/>
      </c>
      <c r="B1394" s="268" t="str">
        <f t="shared" si="417"/>
        <v/>
      </c>
      <c r="C1394" s="269"/>
      <c r="D1394" s="270" t="str">
        <f t="shared" si="418"/>
        <v/>
      </c>
      <c r="E1394" s="271"/>
      <c r="F1394" s="272">
        <f t="shared" si="419"/>
        <v>0</v>
      </c>
      <c r="G1394" s="275">
        <f t="shared" si="420"/>
        <v>0</v>
      </c>
    </row>
    <row r="1395" spans="1:8" s="276" customFormat="1" ht="24" customHeight="1" x14ac:dyDescent="0.2">
      <c r="A1395" s="267" t="str">
        <f t="shared" si="416"/>
        <v/>
      </c>
      <c r="B1395" s="268" t="str">
        <f t="shared" si="417"/>
        <v/>
      </c>
      <c r="C1395" s="269"/>
      <c r="D1395" s="270" t="str">
        <f t="shared" si="418"/>
        <v/>
      </c>
      <c r="E1395" s="271"/>
      <c r="F1395" s="272">
        <f t="shared" si="419"/>
        <v>0</v>
      </c>
      <c r="G1395" s="275">
        <f t="shared" si="420"/>
        <v>0</v>
      </c>
    </row>
    <row r="1396" spans="1:8" s="276" customFormat="1" ht="24" customHeight="1" x14ac:dyDescent="0.2">
      <c r="A1396" s="267" t="str">
        <f t="shared" si="416"/>
        <v/>
      </c>
      <c r="B1396" s="268" t="str">
        <f t="shared" si="417"/>
        <v/>
      </c>
      <c r="C1396" s="269"/>
      <c r="D1396" s="270" t="str">
        <f t="shared" si="418"/>
        <v/>
      </c>
      <c r="E1396" s="271"/>
      <c r="F1396" s="272">
        <f t="shared" si="419"/>
        <v>0</v>
      </c>
      <c r="G1396" s="275">
        <f t="shared" si="420"/>
        <v>0</v>
      </c>
    </row>
    <row r="1397" spans="1:8" s="276" customFormat="1" ht="24" customHeight="1" x14ac:dyDescent="0.2">
      <c r="A1397" s="267" t="str">
        <f t="shared" si="416"/>
        <v/>
      </c>
      <c r="B1397" s="268" t="str">
        <f t="shared" si="417"/>
        <v/>
      </c>
      <c r="C1397" s="269"/>
      <c r="D1397" s="270" t="str">
        <f t="shared" si="418"/>
        <v/>
      </c>
      <c r="E1397" s="271"/>
      <c r="F1397" s="272">
        <f t="shared" si="419"/>
        <v>0</v>
      </c>
      <c r="G1397" s="275">
        <f t="shared" si="420"/>
        <v>0</v>
      </c>
    </row>
    <row r="1398" spans="1:8" ht="24" customHeight="1" x14ac:dyDescent="0.2">
      <c r="A1398" s="129"/>
      <c r="B1398" s="110"/>
      <c r="C1398" s="99"/>
      <c r="D1398" s="110"/>
      <c r="E1398" s="111"/>
      <c r="F1398" s="188" t="s">
        <v>35</v>
      </c>
      <c r="G1398" s="126">
        <f>SUBTOTAL(9,G1389:G1397)</f>
        <v>0</v>
      </c>
    </row>
    <row r="1399" spans="1:8" ht="24" customHeight="1" thickBot="1" x14ac:dyDescent="0.25">
      <c r="A1399" s="130"/>
      <c r="B1399" s="131"/>
      <c r="C1399" s="132"/>
      <c r="D1399" s="131"/>
      <c r="E1399" s="133"/>
      <c r="F1399" s="134"/>
      <c r="G1399" s="135"/>
    </row>
    <row r="1400" spans="1:8" ht="24" customHeight="1" thickBot="1" x14ac:dyDescent="0.25">
      <c r="A1400" s="136" t="str">
        <f>B1358</f>
        <v>6.2.1</v>
      </c>
      <c r="B1400" s="137" t="str">
        <f>C1358</f>
        <v>De hormigón sin armar</v>
      </c>
      <c r="C1400" s="138"/>
      <c r="D1400" s="138" t="s">
        <v>36</v>
      </c>
      <c r="E1400" s="139"/>
      <c r="F1400" s="140" t="s">
        <v>37</v>
      </c>
      <c r="G1400" s="141">
        <f>SUBTOTAL(9,G1363:G1399)</f>
        <v>0</v>
      </c>
    </row>
    <row r="1401" spans="1:8" ht="24" customHeight="1" thickTop="1" thickBot="1" x14ac:dyDescent="0.25"/>
    <row r="1402" spans="1:8" ht="24" customHeight="1" thickTop="1" x14ac:dyDescent="0.2">
      <c r="A1402" s="173" t="s">
        <v>39</v>
      </c>
      <c r="B1402" s="174"/>
      <c r="C1402" s="174"/>
      <c r="D1402" s="174"/>
      <c r="E1402" s="174"/>
      <c r="F1402" s="174"/>
      <c r="G1402" s="175"/>
      <c r="H1402" s="100">
        <f>COUNTIF($A$2:A1408,"ANALISIS DE PRECIOS")</f>
        <v>29</v>
      </c>
    </row>
    <row r="1403" spans="1:8" ht="24" customHeight="1" x14ac:dyDescent="0.2">
      <c r="A1403" s="101" t="s">
        <v>719</v>
      </c>
      <c r="B1403" s="102" t="str">
        <f>Comitente</f>
        <v>DIRECCIÓN DE INFRAESTRUCTURA ESCOLAR</v>
      </c>
      <c r="C1403" s="96"/>
      <c r="D1403" s="103"/>
      <c r="E1403" s="103"/>
      <c r="F1403" s="104"/>
      <c r="G1403" s="105"/>
    </row>
    <row r="1404" spans="1:8" ht="24" customHeight="1" x14ac:dyDescent="0.2">
      <c r="A1404" s="101" t="s">
        <v>720</v>
      </c>
      <c r="B1404" s="102">
        <f>Contratista</f>
        <v>0</v>
      </c>
      <c r="C1404" s="97"/>
      <c r="D1404" s="97"/>
      <c r="E1404" s="97"/>
      <c r="F1404" s="106"/>
      <c r="G1404" s="107"/>
    </row>
    <row r="1405" spans="1:8" ht="24" customHeight="1" x14ac:dyDescent="0.2">
      <c r="A1405" s="101" t="s">
        <v>26</v>
      </c>
      <c r="B1405" s="102" t="str">
        <f>Obra</f>
        <v>ESCUELA BATALLA DE TUCUMAN</v>
      </c>
      <c r="C1405" s="97"/>
      <c r="D1405" s="97"/>
      <c r="E1405" s="97"/>
      <c r="F1405" s="106" t="s">
        <v>40</v>
      </c>
      <c r="G1405" s="108">
        <f>Fecha_Base</f>
        <v>0</v>
      </c>
    </row>
    <row r="1406" spans="1:8" ht="24" customHeight="1" x14ac:dyDescent="0.2">
      <c r="A1406" s="109" t="s">
        <v>718</v>
      </c>
      <c r="B1406" s="98" t="str">
        <f>Ubicación</f>
        <v>Calle Mendoza y Calle Nº17 - Pocito</v>
      </c>
      <c r="C1406" s="98"/>
      <c r="D1406" s="110"/>
      <c r="E1406" s="111"/>
      <c r="F1406" s="112"/>
      <c r="G1406" s="113"/>
    </row>
    <row r="1407" spans="1:8" ht="24" customHeight="1" x14ac:dyDescent="0.2">
      <c r="A1407" s="109" t="s">
        <v>41</v>
      </c>
      <c r="B1407" s="114" t="str">
        <f>IFERROR(VALUE(LEFT(B1408,FIND("-",B1408)-1)),"")</f>
        <v/>
      </c>
      <c r="C1407" s="99" t="str">
        <f>IFERROR(VLOOKUP(B1407,Tabla_CyP,2,FALSE),"")</f>
        <v/>
      </c>
      <c r="E1407" s="111"/>
      <c r="F1407" s="112"/>
      <c r="G1407" s="113"/>
    </row>
    <row r="1408" spans="1:8" ht="24" customHeight="1" x14ac:dyDescent="0.2">
      <c r="A1408" s="109" t="s">
        <v>27</v>
      </c>
      <c r="B1408" s="115" t="str">
        <f>IFERROR(VLOOKUP(COUNTIF($A$2:A1408,"ANALISIS DE PRECIOS"),Tabla_NumeroItem,4,FALSE),"")</f>
        <v>6.2.7</v>
      </c>
      <c r="C1408" s="99" t="str">
        <f>IFERROR(VLOOKUP(B1408,Tabla_CyP,2,FALSE),"")</f>
        <v>Zócalo rehundido</v>
      </c>
      <c r="D1408" s="110"/>
      <c r="E1408" s="111"/>
      <c r="F1408" s="106" t="s">
        <v>28</v>
      </c>
      <c r="G1408" s="116" t="str">
        <f>IFERROR(VLOOKUP(B1408,Tabla_CyP,4,FALSE),"")</f>
        <v>ml</v>
      </c>
    </row>
    <row r="1409" spans="1:141" ht="24" customHeight="1" x14ac:dyDescent="0.2">
      <c r="A1409" s="109"/>
      <c r="B1409" s="98"/>
      <c r="C1409" s="99"/>
      <c r="D1409" s="110"/>
      <c r="E1409" s="111"/>
      <c r="F1409" s="112"/>
      <c r="G1409" s="113"/>
    </row>
    <row r="1410" spans="1:141" ht="24" customHeight="1" x14ac:dyDescent="0.2">
      <c r="A1410" s="381" t="s">
        <v>584</v>
      </c>
      <c r="B1410" s="382"/>
      <c r="C1410" s="383" t="s">
        <v>0</v>
      </c>
      <c r="D1410" s="383" t="s">
        <v>29</v>
      </c>
      <c r="E1410" s="385" t="s">
        <v>30</v>
      </c>
      <c r="F1410" s="387" t="s">
        <v>31</v>
      </c>
      <c r="G1410" s="389" t="s">
        <v>32</v>
      </c>
    </row>
    <row r="1411" spans="1:141" s="119" customFormat="1" ht="24" customHeight="1" x14ac:dyDescent="0.2">
      <c r="A1411" s="117" t="s">
        <v>585</v>
      </c>
      <c r="B1411" s="118" t="s">
        <v>586</v>
      </c>
      <c r="C1411" s="384"/>
      <c r="D1411" s="384"/>
      <c r="E1411" s="386"/>
      <c r="F1411" s="388"/>
      <c r="G1411" s="390"/>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277"/>
      <c r="AF1411" s="277"/>
      <c r="AG1411" s="277"/>
      <c r="AH1411" s="277"/>
      <c r="AI1411" s="277"/>
      <c r="AJ1411" s="277"/>
      <c r="AK1411" s="277"/>
      <c r="AL1411" s="277"/>
      <c r="AM1411" s="277"/>
      <c r="AN1411" s="277"/>
      <c r="AO1411" s="277"/>
      <c r="AP1411" s="277"/>
      <c r="AQ1411" s="277"/>
      <c r="AR1411" s="277"/>
      <c r="AS1411" s="277"/>
      <c r="AT1411" s="277"/>
      <c r="AU1411" s="277"/>
      <c r="AV1411" s="277"/>
      <c r="AW1411" s="277"/>
      <c r="AX1411" s="277"/>
      <c r="AY1411" s="277"/>
      <c r="AZ1411" s="277"/>
      <c r="BA1411" s="277"/>
      <c r="BB1411" s="277"/>
      <c r="BC1411" s="277"/>
      <c r="BD1411" s="277"/>
      <c r="BE1411" s="277"/>
      <c r="BF1411" s="277"/>
      <c r="BG1411" s="277"/>
      <c r="BH1411" s="277"/>
      <c r="BI1411" s="277"/>
      <c r="BJ1411" s="277"/>
      <c r="BK1411" s="277"/>
      <c r="BL1411" s="277"/>
      <c r="BM1411" s="277"/>
      <c r="BN1411" s="277"/>
      <c r="BO1411" s="277"/>
      <c r="BP1411" s="277"/>
      <c r="BQ1411" s="277"/>
      <c r="BR1411" s="277"/>
      <c r="BS1411" s="277"/>
      <c r="BT1411" s="277"/>
      <c r="BU1411" s="277"/>
      <c r="BV1411" s="277"/>
      <c r="BW1411" s="277"/>
      <c r="BX1411" s="277"/>
      <c r="BY1411" s="277"/>
      <c r="BZ1411" s="277"/>
      <c r="CA1411" s="277"/>
      <c r="CB1411" s="277"/>
      <c r="CC1411" s="277"/>
      <c r="CD1411" s="277"/>
      <c r="CE1411" s="277"/>
      <c r="CF1411" s="277"/>
      <c r="CG1411" s="277"/>
      <c r="CH1411" s="277"/>
      <c r="CI1411" s="277"/>
      <c r="CJ1411" s="277"/>
      <c r="CK1411" s="277"/>
      <c r="CL1411" s="277"/>
      <c r="CM1411" s="277"/>
      <c r="CN1411" s="277"/>
      <c r="CO1411" s="277"/>
      <c r="CP1411" s="277"/>
      <c r="CQ1411" s="277"/>
      <c r="CR1411" s="277"/>
      <c r="CS1411" s="277"/>
      <c r="CT1411" s="277"/>
      <c r="CU1411" s="277"/>
      <c r="CV1411" s="277"/>
      <c r="CW1411" s="277"/>
      <c r="CX1411" s="277"/>
      <c r="CY1411" s="277"/>
      <c r="CZ1411" s="277"/>
      <c r="DA1411" s="277"/>
      <c r="DB1411" s="277"/>
      <c r="DC1411" s="277"/>
      <c r="DD1411" s="277"/>
      <c r="DE1411" s="277"/>
      <c r="DF1411" s="277"/>
      <c r="DG1411" s="277"/>
      <c r="DH1411" s="277"/>
      <c r="DI1411" s="277"/>
      <c r="DJ1411" s="277"/>
      <c r="DK1411" s="277"/>
      <c r="DL1411" s="277"/>
      <c r="DM1411" s="277"/>
      <c r="DN1411" s="277"/>
      <c r="DO1411" s="277"/>
      <c r="DP1411" s="277"/>
      <c r="DQ1411" s="277"/>
      <c r="DR1411" s="277"/>
      <c r="DS1411" s="277"/>
      <c r="DT1411" s="277"/>
      <c r="DU1411" s="277"/>
      <c r="DV1411" s="277"/>
      <c r="DW1411" s="277"/>
      <c r="DX1411" s="277"/>
      <c r="DY1411" s="277"/>
      <c r="DZ1411" s="277"/>
      <c r="EA1411" s="277"/>
      <c r="EB1411" s="277"/>
      <c r="EC1411" s="277"/>
      <c r="ED1411" s="277"/>
      <c r="EE1411" s="277"/>
      <c r="EF1411" s="277"/>
      <c r="EG1411" s="277"/>
      <c r="EH1411" s="277"/>
      <c r="EI1411" s="277"/>
      <c r="EJ1411" s="277"/>
      <c r="EK1411" s="277"/>
    </row>
    <row r="1412" spans="1:141" ht="24" customHeight="1" x14ac:dyDescent="0.2">
      <c r="A1412" s="187"/>
      <c r="B1412" s="120"/>
      <c r="C1412" s="185" t="s">
        <v>721</v>
      </c>
      <c r="D1412" s="121"/>
      <c r="E1412" s="122"/>
      <c r="F1412" s="123"/>
      <c r="G1412" s="124"/>
    </row>
    <row r="1413" spans="1:141" s="276" customFormat="1" ht="24" customHeight="1" x14ac:dyDescent="0.2">
      <c r="A1413" s="267" t="str">
        <f t="shared" ref="A1413:A1426" si="421">IFERROR(VLOOKUP(C1413,Tabla_Insumos,4,FALSE),"")</f>
        <v/>
      </c>
      <c r="B1413" s="268" t="str">
        <f>IFERROR(VLOOKUP(C1413,Tabla_Insumos,5,FALSE),"")</f>
        <v/>
      </c>
      <c r="C1413" s="269"/>
      <c r="D1413" s="270" t="str">
        <f t="shared" ref="D1413:D1426" si="422">IFERROR(VLOOKUP(C1413,Tabla_Insumos,2,FALSE),"")</f>
        <v/>
      </c>
      <c r="E1413" s="271"/>
      <c r="F1413" s="272">
        <f t="shared" ref="F1413:F1426" si="423">IFERROR(VLOOKUP(C1413,Tabla_Insumos,3,FALSE),0)</f>
        <v>0</v>
      </c>
      <c r="G1413" s="275">
        <f>ROUND(E1413*F1413,2)</f>
        <v>0</v>
      </c>
    </row>
    <row r="1414" spans="1:141" s="276" customFormat="1" ht="24" customHeight="1" x14ac:dyDescent="0.2">
      <c r="A1414" s="267" t="str">
        <f t="shared" si="421"/>
        <v/>
      </c>
      <c r="B1414" s="268" t="str">
        <f t="shared" ref="B1414:B1426" si="424">IFERROR(VLOOKUP(C1414,Tabla_Insumos,5,FALSE),"")</f>
        <v/>
      </c>
      <c r="C1414" s="269"/>
      <c r="D1414" s="270" t="str">
        <f t="shared" si="422"/>
        <v/>
      </c>
      <c r="E1414" s="271"/>
      <c r="F1414" s="272">
        <f t="shared" si="423"/>
        <v>0</v>
      </c>
      <c r="G1414" s="275">
        <f t="shared" ref="G1414:G1426" si="425">ROUND(E1414*F1414,2)</f>
        <v>0</v>
      </c>
    </row>
    <row r="1415" spans="1:141" s="276" customFormat="1" ht="24" customHeight="1" x14ac:dyDescent="0.2">
      <c r="A1415" s="267" t="str">
        <f t="shared" si="421"/>
        <v/>
      </c>
      <c r="B1415" s="268" t="str">
        <f t="shared" si="424"/>
        <v/>
      </c>
      <c r="C1415" s="269"/>
      <c r="D1415" s="270" t="str">
        <f t="shared" si="422"/>
        <v/>
      </c>
      <c r="E1415" s="271"/>
      <c r="F1415" s="272">
        <f t="shared" si="423"/>
        <v>0</v>
      </c>
      <c r="G1415" s="275">
        <f t="shared" si="425"/>
        <v>0</v>
      </c>
    </row>
    <row r="1416" spans="1:141" s="276" customFormat="1" ht="24" customHeight="1" x14ac:dyDescent="0.2">
      <c r="A1416" s="267" t="str">
        <f t="shared" si="421"/>
        <v/>
      </c>
      <c r="B1416" s="268" t="str">
        <f t="shared" si="424"/>
        <v/>
      </c>
      <c r="C1416" s="269"/>
      <c r="D1416" s="270" t="str">
        <f t="shared" si="422"/>
        <v/>
      </c>
      <c r="E1416" s="271"/>
      <c r="F1416" s="272">
        <f t="shared" si="423"/>
        <v>0</v>
      </c>
      <c r="G1416" s="275">
        <f t="shared" si="425"/>
        <v>0</v>
      </c>
    </row>
    <row r="1417" spans="1:141" s="276" customFormat="1" ht="24" customHeight="1" x14ac:dyDescent="0.2">
      <c r="A1417" s="267" t="str">
        <f t="shared" si="421"/>
        <v/>
      </c>
      <c r="B1417" s="268" t="str">
        <f t="shared" si="424"/>
        <v/>
      </c>
      <c r="C1417" s="269"/>
      <c r="D1417" s="270" t="str">
        <f t="shared" si="422"/>
        <v/>
      </c>
      <c r="E1417" s="271"/>
      <c r="F1417" s="272">
        <f t="shared" si="423"/>
        <v>0</v>
      </c>
      <c r="G1417" s="275">
        <f t="shared" si="425"/>
        <v>0</v>
      </c>
    </row>
    <row r="1418" spans="1:141" s="276" customFormat="1" ht="24" customHeight="1" x14ac:dyDescent="0.2">
      <c r="A1418" s="267" t="str">
        <f t="shared" si="421"/>
        <v/>
      </c>
      <c r="B1418" s="268" t="str">
        <f t="shared" si="424"/>
        <v/>
      </c>
      <c r="C1418" s="269"/>
      <c r="D1418" s="270" t="str">
        <f t="shared" si="422"/>
        <v/>
      </c>
      <c r="E1418" s="271"/>
      <c r="F1418" s="272">
        <f t="shared" si="423"/>
        <v>0</v>
      </c>
      <c r="G1418" s="275">
        <f t="shared" si="425"/>
        <v>0</v>
      </c>
    </row>
    <row r="1419" spans="1:141" s="276" customFormat="1" ht="24" customHeight="1" x14ac:dyDescent="0.2">
      <c r="A1419" s="267" t="str">
        <f t="shared" si="421"/>
        <v/>
      </c>
      <c r="B1419" s="268" t="str">
        <f t="shared" si="424"/>
        <v/>
      </c>
      <c r="C1419" s="269"/>
      <c r="D1419" s="270" t="str">
        <f t="shared" si="422"/>
        <v/>
      </c>
      <c r="E1419" s="271"/>
      <c r="F1419" s="272">
        <f t="shared" si="423"/>
        <v>0</v>
      </c>
      <c r="G1419" s="275">
        <f t="shared" si="425"/>
        <v>0</v>
      </c>
    </row>
    <row r="1420" spans="1:141" s="276" customFormat="1" ht="24" customHeight="1" x14ac:dyDescent="0.2">
      <c r="A1420" s="267" t="str">
        <f t="shared" si="421"/>
        <v/>
      </c>
      <c r="B1420" s="268" t="str">
        <f t="shared" si="424"/>
        <v/>
      </c>
      <c r="C1420" s="269"/>
      <c r="D1420" s="270" t="str">
        <f t="shared" si="422"/>
        <v/>
      </c>
      <c r="E1420" s="271"/>
      <c r="F1420" s="272">
        <f t="shared" si="423"/>
        <v>0</v>
      </c>
      <c r="G1420" s="275">
        <f t="shared" si="425"/>
        <v>0</v>
      </c>
    </row>
    <row r="1421" spans="1:141" s="276" customFormat="1" ht="24" customHeight="1" x14ac:dyDescent="0.2">
      <c r="A1421" s="267" t="str">
        <f t="shared" si="421"/>
        <v/>
      </c>
      <c r="B1421" s="268" t="str">
        <f t="shared" si="424"/>
        <v/>
      </c>
      <c r="C1421" s="269"/>
      <c r="D1421" s="270" t="str">
        <f t="shared" si="422"/>
        <v/>
      </c>
      <c r="E1421" s="271"/>
      <c r="F1421" s="272">
        <f t="shared" si="423"/>
        <v>0</v>
      </c>
      <c r="G1421" s="275">
        <f t="shared" si="425"/>
        <v>0</v>
      </c>
    </row>
    <row r="1422" spans="1:141" s="276" customFormat="1" ht="24" customHeight="1" x14ac:dyDescent="0.2">
      <c r="A1422" s="267" t="str">
        <f t="shared" si="421"/>
        <v/>
      </c>
      <c r="B1422" s="268" t="str">
        <f t="shared" si="424"/>
        <v/>
      </c>
      <c r="C1422" s="269"/>
      <c r="D1422" s="270" t="str">
        <f t="shared" si="422"/>
        <v/>
      </c>
      <c r="E1422" s="271"/>
      <c r="F1422" s="272">
        <f t="shared" si="423"/>
        <v>0</v>
      </c>
      <c r="G1422" s="275">
        <f t="shared" si="425"/>
        <v>0</v>
      </c>
    </row>
    <row r="1423" spans="1:141" s="276" customFormat="1" ht="24" customHeight="1" x14ac:dyDescent="0.2">
      <c r="A1423" s="267" t="str">
        <f t="shared" si="421"/>
        <v/>
      </c>
      <c r="B1423" s="268" t="str">
        <f t="shared" si="424"/>
        <v/>
      </c>
      <c r="C1423" s="269"/>
      <c r="D1423" s="270" t="str">
        <f t="shared" si="422"/>
        <v/>
      </c>
      <c r="E1423" s="271"/>
      <c r="F1423" s="272">
        <f t="shared" si="423"/>
        <v>0</v>
      </c>
      <c r="G1423" s="275">
        <f t="shared" si="425"/>
        <v>0</v>
      </c>
    </row>
    <row r="1424" spans="1:141" s="276" customFormat="1" ht="24" customHeight="1" x14ac:dyDescent="0.2">
      <c r="A1424" s="267" t="str">
        <f t="shared" si="421"/>
        <v/>
      </c>
      <c r="B1424" s="268" t="str">
        <f t="shared" si="424"/>
        <v/>
      </c>
      <c r="C1424" s="269"/>
      <c r="D1424" s="270" t="str">
        <f t="shared" si="422"/>
        <v/>
      </c>
      <c r="E1424" s="271"/>
      <c r="F1424" s="272">
        <f t="shared" si="423"/>
        <v>0</v>
      </c>
      <c r="G1424" s="275">
        <f t="shared" si="425"/>
        <v>0</v>
      </c>
    </row>
    <row r="1425" spans="1:7" s="276" customFormat="1" ht="24" customHeight="1" x14ac:dyDescent="0.2">
      <c r="A1425" s="267" t="str">
        <f t="shared" si="421"/>
        <v/>
      </c>
      <c r="B1425" s="268" t="str">
        <f t="shared" si="424"/>
        <v/>
      </c>
      <c r="C1425" s="269"/>
      <c r="D1425" s="270" t="str">
        <f t="shared" si="422"/>
        <v/>
      </c>
      <c r="E1425" s="271"/>
      <c r="F1425" s="272">
        <f t="shared" si="423"/>
        <v>0</v>
      </c>
      <c r="G1425" s="275">
        <f t="shared" si="425"/>
        <v>0</v>
      </c>
    </row>
    <row r="1426" spans="1:7" s="276" customFormat="1" ht="24" customHeight="1" x14ac:dyDescent="0.2">
      <c r="A1426" s="267" t="str">
        <f t="shared" si="421"/>
        <v/>
      </c>
      <c r="B1426" s="268" t="str">
        <f t="shared" si="424"/>
        <v/>
      </c>
      <c r="C1426" s="269"/>
      <c r="D1426" s="270" t="str">
        <f t="shared" si="422"/>
        <v/>
      </c>
      <c r="E1426" s="271"/>
      <c r="F1426" s="273">
        <f t="shared" si="423"/>
        <v>0</v>
      </c>
      <c r="G1426" s="275">
        <f t="shared" si="425"/>
        <v>0</v>
      </c>
    </row>
    <row r="1427" spans="1:7" ht="24" customHeight="1" x14ac:dyDescent="0.2">
      <c r="A1427" s="125"/>
      <c r="B1427" s="99"/>
      <c r="C1427" s="99"/>
      <c r="D1427" s="110"/>
      <c r="E1427" s="111"/>
      <c r="F1427" s="188" t="s">
        <v>33</v>
      </c>
      <c r="G1427" s="126">
        <f>SUBTOTAL(9,G1413:G1426)</f>
        <v>0</v>
      </c>
    </row>
    <row r="1428" spans="1:7" ht="24" customHeight="1" x14ac:dyDescent="0.2">
      <c r="A1428" s="125"/>
      <c r="B1428" s="99"/>
      <c r="C1428" s="127" t="s">
        <v>722</v>
      </c>
      <c r="D1428" s="110"/>
      <c r="E1428" s="111"/>
      <c r="F1428" s="112"/>
      <c r="G1428" s="128"/>
    </row>
    <row r="1429" spans="1:7" s="276" customFormat="1" ht="24" customHeight="1" x14ac:dyDescent="0.2">
      <c r="A1429" s="267" t="str">
        <f t="shared" ref="A1429:A1436" si="426">IFERROR(VLOOKUP(C1429,Tabla_Insumos,4,FALSE),"")</f>
        <v/>
      </c>
      <c r="B1429" s="268" t="str">
        <f t="shared" ref="B1429:B1436" si="427">IFERROR(VLOOKUP(C1429,Tabla_Insumos,5,FALSE),"")</f>
        <v/>
      </c>
      <c r="C1429" s="269"/>
      <c r="D1429" s="270" t="str">
        <f t="shared" ref="D1429:D1436" si="428">IFERROR(VLOOKUP(C1429,Tabla_Insumos,2,FALSE),"")</f>
        <v/>
      </c>
      <c r="E1429" s="271"/>
      <c r="F1429" s="274">
        <f t="shared" ref="F1429:F1436" si="429">IFERROR(VLOOKUP(C1429,Tabla_Insumos,3,FALSE),0)</f>
        <v>0</v>
      </c>
      <c r="G1429" s="275">
        <f>ROUND(E1429*F1429,2)</f>
        <v>0</v>
      </c>
    </row>
    <row r="1430" spans="1:7" s="276" customFormat="1" ht="24" customHeight="1" x14ac:dyDescent="0.2">
      <c r="A1430" s="267" t="str">
        <f t="shared" si="426"/>
        <v/>
      </c>
      <c r="B1430" s="268" t="str">
        <f t="shared" si="427"/>
        <v/>
      </c>
      <c r="C1430" s="269"/>
      <c r="D1430" s="270" t="str">
        <f t="shared" si="428"/>
        <v/>
      </c>
      <c r="E1430" s="271"/>
      <c r="F1430" s="274">
        <f t="shared" si="429"/>
        <v>0</v>
      </c>
      <c r="G1430" s="275">
        <f>ROUND(E1430*F1430,2)</f>
        <v>0</v>
      </c>
    </row>
    <row r="1431" spans="1:7" s="276" customFormat="1" ht="24" customHeight="1" x14ac:dyDescent="0.2">
      <c r="A1431" s="267" t="str">
        <f t="shared" si="426"/>
        <v/>
      </c>
      <c r="B1431" s="268" t="str">
        <f t="shared" si="427"/>
        <v/>
      </c>
      <c r="C1431" s="269"/>
      <c r="D1431" s="270" t="str">
        <f t="shared" si="428"/>
        <v/>
      </c>
      <c r="E1431" s="271"/>
      <c r="F1431" s="274">
        <f t="shared" si="429"/>
        <v>0</v>
      </c>
      <c r="G1431" s="275">
        <f t="shared" ref="G1431:G1436" si="430">ROUND(E1431*F1431,2)</f>
        <v>0</v>
      </c>
    </row>
    <row r="1432" spans="1:7" s="276" customFormat="1" ht="24" customHeight="1" x14ac:dyDescent="0.2">
      <c r="A1432" s="267" t="str">
        <f t="shared" si="426"/>
        <v/>
      </c>
      <c r="B1432" s="268" t="str">
        <f t="shared" si="427"/>
        <v/>
      </c>
      <c r="C1432" s="269"/>
      <c r="D1432" s="270" t="str">
        <f t="shared" si="428"/>
        <v/>
      </c>
      <c r="E1432" s="271"/>
      <c r="F1432" s="274">
        <f t="shared" si="429"/>
        <v>0</v>
      </c>
      <c r="G1432" s="275">
        <f t="shared" si="430"/>
        <v>0</v>
      </c>
    </row>
    <row r="1433" spans="1:7" s="276" customFormat="1" ht="24" customHeight="1" x14ac:dyDescent="0.2">
      <c r="A1433" s="267" t="str">
        <f t="shared" si="426"/>
        <v/>
      </c>
      <c r="B1433" s="268" t="str">
        <f t="shared" si="427"/>
        <v/>
      </c>
      <c r="C1433" s="269"/>
      <c r="D1433" s="270" t="str">
        <f t="shared" si="428"/>
        <v/>
      </c>
      <c r="E1433" s="271"/>
      <c r="F1433" s="272">
        <f t="shared" si="429"/>
        <v>0</v>
      </c>
      <c r="G1433" s="275">
        <f t="shared" si="430"/>
        <v>0</v>
      </c>
    </row>
    <row r="1434" spans="1:7" s="276" customFormat="1" ht="24" customHeight="1" x14ac:dyDescent="0.2">
      <c r="A1434" s="267" t="str">
        <f t="shared" si="426"/>
        <v/>
      </c>
      <c r="B1434" s="268" t="str">
        <f t="shared" si="427"/>
        <v/>
      </c>
      <c r="C1434" s="269"/>
      <c r="D1434" s="270" t="str">
        <f t="shared" si="428"/>
        <v/>
      </c>
      <c r="E1434" s="271"/>
      <c r="F1434" s="272">
        <f t="shared" si="429"/>
        <v>0</v>
      </c>
      <c r="G1434" s="275">
        <f t="shared" si="430"/>
        <v>0</v>
      </c>
    </row>
    <row r="1435" spans="1:7" s="276" customFormat="1" ht="24" customHeight="1" x14ac:dyDescent="0.2">
      <c r="A1435" s="267" t="str">
        <f t="shared" si="426"/>
        <v/>
      </c>
      <c r="B1435" s="268" t="str">
        <f t="shared" si="427"/>
        <v/>
      </c>
      <c r="C1435" s="269"/>
      <c r="D1435" s="270" t="str">
        <f t="shared" si="428"/>
        <v/>
      </c>
      <c r="E1435" s="271"/>
      <c r="F1435" s="272">
        <f t="shared" si="429"/>
        <v>0</v>
      </c>
      <c r="G1435" s="275">
        <f t="shared" si="430"/>
        <v>0</v>
      </c>
    </row>
    <row r="1436" spans="1:7" s="276" customFormat="1" ht="24" customHeight="1" x14ac:dyDescent="0.2">
      <c r="A1436" s="267" t="str">
        <f t="shared" si="426"/>
        <v/>
      </c>
      <c r="B1436" s="268" t="str">
        <f t="shared" si="427"/>
        <v/>
      </c>
      <c r="C1436" s="269"/>
      <c r="D1436" s="270" t="str">
        <f t="shared" si="428"/>
        <v/>
      </c>
      <c r="E1436" s="271"/>
      <c r="F1436" s="272">
        <f t="shared" si="429"/>
        <v>0</v>
      </c>
      <c r="G1436" s="275">
        <f t="shared" si="430"/>
        <v>0</v>
      </c>
    </row>
    <row r="1437" spans="1:7" ht="24" customHeight="1" x14ac:dyDescent="0.2">
      <c r="A1437" s="125"/>
      <c r="B1437" s="99"/>
      <c r="C1437" s="99"/>
      <c r="D1437" s="110"/>
      <c r="E1437" s="111"/>
      <c r="F1437" s="188" t="s">
        <v>34</v>
      </c>
      <c r="G1437" s="126">
        <f>SUBTOTAL(9,G1429:G1436)</f>
        <v>0</v>
      </c>
    </row>
    <row r="1438" spans="1:7" ht="24" customHeight="1" x14ac:dyDescent="0.2">
      <c r="A1438" s="125"/>
      <c r="B1438" s="99"/>
      <c r="C1438" s="127" t="s">
        <v>723</v>
      </c>
      <c r="D1438" s="110"/>
      <c r="E1438" s="111"/>
      <c r="F1438" s="112"/>
      <c r="G1438" s="128"/>
    </row>
    <row r="1439" spans="1:7" s="276" customFormat="1" ht="24" customHeight="1" x14ac:dyDescent="0.2">
      <c r="A1439" s="267" t="str">
        <f t="shared" ref="A1439:A1447" si="431">IFERROR(VLOOKUP(C1439,Tabla_Insumos,4,FALSE),"")</f>
        <v/>
      </c>
      <c r="B1439" s="268" t="str">
        <f t="shared" ref="B1439:B1447" si="432">IFERROR(VLOOKUP(C1439,Tabla_Insumos,5,FALSE),"")</f>
        <v/>
      </c>
      <c r="C1439" s="269"/>
      <c r="D1439" s="270" t="str">
        <f t="shared" ref="D1439:D1447" si="433">IFERROR(VLOOKUP(C1439,Tabla_Insumos,2,FALSE),"")</f>
        <v/>
      </c>
      <c r="E1439" s="271"/>
      <c r="F1439" s="272">
        <f t="shared" ref="F1439:F1447" si="434">IFERROR(VLOOKUP(C1439,Tabla_Insumos,3,FALSE),0)</f>
        <v>0</v>
      </c>
      <c r="G1439" s="275">
        <f t="shared" ref="G1439:G1447" si="435">ROUND(E1439*F1439,2)</f>
        <v>0</v>
      </c>
    </row>
    <row r="1440" spans="1:7" s="276" customFormat="1" ht="24" customHeight="1" x14ac:dyDescent="0.2">
      <c r="A1440" s="267" t="str">
        <f t="shared" si="431"/>
        <v/>
      </c>
      <c r="B1440" s="268" t="str">
        <f t="shared" si="432"/>
        <v/>
      </c>
      <c r="C1440" s="269"/>
      <c r="D1440" s="270" t="str">
        <f t="shared" si="433"/>
        <v/>
      </c>
      <c r="E1440" s="271"/>
      <c r="F1440" s="272">
        <f t="shared" si="434"/>
        <v>0</v>
      </c>
      <c r="G1440" s="275">
        <f t="shared" si="435"/>
        <v>0</v>
      </c>
    </row>
    <row r="1441" spans="1:8" s="276" customFormat="1" ht="24" customHeight="1" x14ac:dyDescent="0.2">
      <c r="A1441" s="267" t="str">
        <f t="shared" si="431"/>
        <v/>
      </c>
      <c r="B1441" s="268" t="str">
        <f t="shared" si="432"/>
        <v/>
      </c>
      <c r="C1441" s="269"/>
      <c r="D1441" s="270" t="str">
        <f t="shared" si="433"/>
        <v/>
      </c>
      <c r="E1441" s="271"/>
      <c r="F1441" s="272">
        <f t="shared" si="434"/>
        <v>0</v>
      </c>
      <c r="G1441" s="275">
        <f t="shared" si="435"/>
        <v>0</v>
      </c>
    </row>
    <row r="1442" spans="1:8" s="276" customFormat="1" ht="24" customHeight="1" x14ac:dyDescent="0.2">
      <c r="A1442" s="267" t="str">
        <f t="shared" si="431"/>
        <v/>
      </c>
      <c r="B1442" s="268" t="str">
        <f t="shared" si="432"/>
        <v/>
      </c>
      <c r="C1442" s="269"/>
      <c r="D1442" s="270" t="str">
        <f t="shared" si="433"/>
        <v/>
      </c>
      <c r="E1442" s="271"/>
      <c r="F1442" s="272">
        <f t="shared" si="434"/>
        <v>0</v>
      </c>
      <c r="G1442" s="275">
        <f t="shared" si="435"/>
        <v>0</v>
      </c>
    </row>
    <row r="1443" spans="1:8" s="276" customFormat="1" ht="24" customHeight="1" x14ac:dyDescent="0.2">
      <c r="A1443" s="267" t="str">
        <f t="shared" si="431"/>
        <v/>
      </c>
      <c r="B1443" s="268" t="str">
        <f t="shared" si="432"/>
        <v/>
      </c>
      <c r="C1443" s="269"/>
      <c r="D1443" s="270" t="str">
        <f t="shared" si="433"/>
        <v/>
      </c>
      <c r="E1443" s="271"/>
      <c r="F1443" s="272">
        <f t="shared" si="434"/>
        <v>0</v>
      </c>
      <c r="G1443" s="275">
        <f t="shared" si="435"/>
        <v>0</v>
      </c>
    </row>
    <row r="1444" spans="1:8" s="276" customFormat="1" ht="24" customHeight="1" x14ac:dyDescent="0.2">
      <c r="A1444" s="267" t="str">
        <f t="shared" si="431"/>
        <v/>
      </c>
      <c r="B1444" s="268" t="str">
        <f t="shared" si="432"/>
        <v/>
      </c>
      <c r="C1444" s="269"/>
      <c r="D1444" s="270" t="str">
        <f t="shared" si="433"/>
        <v/>
      </c>
      <c r="E1444" s="271"/>
      <c r="F1444" s="272">
        <f t="shared" si="434"/>
        <v>0</v>
      </c>
      <c r="G1444" s="275">
        <f t="shared" si="435"/>
        <v>0</v>
      </c>
    </row>
    <row r="1445" spans="1:8" s="276" customFormat="1" ht="24" customHeight="1" x14ac:dyDescent="0.2">
      <c r="A1445" s="267" t="str">
        <f t="shared" si="431"/>
        <v/>
      </c>
      <c r="B1445" s="268" t="str">
        <f t="shared" si="432"/>
        <v/>
      </c>
      <c r="C1445" s="269"/>
      <c r="D1445" s="270" t="str">
        <f t="shared" si="433"/>
        <v/>
      </c>
      <c r="E1445" s="271"/>
      <c r="F1445" s="272">
        <f t="shared" si="434"/>
        <v>0</v>
      </c>
      <c r="G1445" s="275">
        <f t="shared" si="435"/>
        <v>0</v>
      </c>
    </row>
    <row r="1446" spans="1:8" s="276" customFormat="1" ht="24" customHeight="1" x14ac:dyDescent="0.2">
      <c r="A1446" s="267" t="str">
        <f t="shared" si="431"/>
        <v/>
      </c>
      <c r="B1446" s="268" t="str">
        <f t="shared" si="432"/>
        <v/>
      </c>
      <c r="C1446" s="269"/>
      <c r="D1446" s="270" t="str">
        <f t="shared" si="433"/>
        <v/>
      </c>
      <c r="E1446" s="271"/>
      <c r="F1446" s="272">
        <f t="shared" si="434"/>
        <v>0</v>
      </c>
      <c r="G1446" s="275">
        <f t="shared" si="435"/>
        <v>0</v>
      </c>
    </row>
    <row r="1447" spans="1:8" s="276" customFormat="1" ht="24" customHeight="1" x14ac:dyDescent="0.2">
      <c r="A1447" s="267" t="str">
        <f t="shared" si="431"/>
        <v/>
      </c>
      <c r="B1447" s="268" t="str">
        <f t="shared" si="432"/>
        <v/>
      </c>
      <c r="C1447" s="269"/>
      <c r="D1447" s="270" t="str">
        <f t="shared" si="433"/>
        <v/>
      </c>
      <c r="E1447" s="271"/>
      <c r="F1447" s="272">
        <f t="shared" si="434"/>
        <v>0</v>
      </c>
      <c r="G1447" s="275">
        <f t="shared" si="435"/>
        <v>0</v>
      </c>
    </row>
    <row r="1448" spans="1:8" ht="24" customHeight="1" x14ac:dyDescent="0.2">
      <c r="A1448" s="129"/>
      <c r="B1448" s="110"/>
      <c r="C1448" s="99"/>
      <c r="D1448" s="110"/>
      <c r="E1448" s="111"/>
      <c r="F1448" s="188" t="s">
        <v>35</v>
      </c>
      <c r="G1448" s="126">
        <f>SUBTOTAL(9,G1439:G1447)</f>
        <v>0</v>
      </c>
    </row>
    <row r="1449" spans="1:8" ht="24" customHeight="1" thickBot="1" x14ac:dyDescent="0.25">
      <c r="A1449" s="130"/>
      <c r="B1449" s="131"/>
      <c r="C1449" s="132"/>
      <c r="D1449" s="131"/>
      <c r="E1449" s="133"/>
      <c r="F1449" s="134"/>
      <c r="G1449" s="135"/>
    </row>
    <row r="1450" spans="1:8" ht="24" customHeight="1" thickBot="1" x14ac:dyDescent="0.25">
      <c r="A1450" s="136" t="str">
        <f>B1408</f>
        <v>6.2.7</v>
      </c>
      <c r="B1450" s="137" t="str">
        <f>C1408</f>
        <v>Zócalo rehundido</v>
      </c>
      <c r="C1450" s="138"/>
      <c r="D1450" s="138" t="s">
        <v>36</v>
      </c>
      <c r="E1450" s="139"/>
      <c r="F1450" s="140" t="s">
        <v>37</v>
      </c>
      <c r="G1450" s="141">
        <f>SUBTOTAL(9,G1413:G1449)</f>
        <v>0</v>
      </c>
    </row>
    <row r="1451" spans="1:8" ht="24" customHeight="1" thickTop="1" thickBot="1" x14ac:dyDescent="0.25"/>
    <row r="1452" spans="1:8" ht="24" customHeight="1" thickTop="1" x14ac:dyDescent="0.2">
      <c r="A1452" s="173" t="s">
        <v>39</v>
      </c>
      <c r="B1452" s="174"/>
      <c r="C1452" s="174"/>
      <c r="D1452" s="174"/>
      <c r="E1452" s="174"/>
      <c r="F1452" s="174"/>
      <c r="G1452" s="175"/>
      <c r="H1452" s="100">
        <f>COUNTIF($A$2:A1458,"ANALISIS DE PRECIOS")</f>
        <v>30</v>
      </c>
    </row>
    <row r="1453" spans="1:8" ht="24" customHeight="1" x14ac:dyDescent="0.2">
      <c r="A1453" s="101" t="s">
        <v>719</v>
      </c>
      <c r="B1453" s="102" t="str">
        <f>Comitente</f>
        <v>DIRECCIÓN DE INFRAESTRUCTURA ESCOLAR</v>
      </c>
      <c r="C1453" s="96"/>
      <c r="D1453" s="103"/>
      <c r="E1453" s="103"/>
      <c r="F1453" s="104"/>
      <c r="G1453" s="105"/>
    </row>
    <row r="1454" spans="1:8" ht="24" customHeight="1" x14ac:dyDescent="0.2">
      <c r="A1454" s="101" t="s">
        <v>720</v>
      </c>
      <c r="B1454" s="102">
        <f>Contratista</f>
        <v>0</v>
      </c>
      <c r="C1454" s="97"/>
      <c r="D1454" s="97"/>
      <c r="E1454" s="97"/>
      <c r="F1454" s="106"/>
      <c r="G1454" s="107"/>
    </row>
    <row r="1455" spans="1:8" ht="24" customHeight="1" x14ac:dyDescent="0.2">
      <c r="A1455" s="101" t="s">
        <v>26</v>
      </c>
      <c r="B1455" s="102" t="str">
        <f>Obra</f>
        <v>ESCUELA BATALLA DE TUCUMAN</v>
      </c>
      <c r="C1455" s="97"/>
      <c r="D1455" s="97"/>
      <c r="E1455" s="97"/>
      <c r="F1455" s="106" t="s">
        <v>40</v>
      </c>
      <c r="G1455" s="108">
        <f>Fecha_Base</f>
        <v>0</v>
      </c>
    </row>
    <row r="1456" spans="1:8" ht="24" customHeight="1" x14ac:dyDescent="0.2">
      <c r="A1456" s="109" t="s">
        <v>718</v>
      </c>
      <c r="B1456" s="98" t="str">
        <f>Ubicación</f>
        <v>Calle Mendoza y Calle Nº17 - Pocito</v>
      </c>
      <c r="C1456" s="98"/>
      <c r="D1456" s="110"/>
      <c r="E1456" s="111"/>
      <c r="F1456" s="112"/>
      <c r="G1456" s="113"/>
    </row>
    <row r="1457" spans="1:141" ht="24" customHeight="1" x14ac:dyDescent="0.2">
      <c r="A1457" s="109" t="s">
        <v>41</v>
      </c>
      <c r="B1457" s="114" t="str">
        <f>IFERROR(VALUE(LEFT(B1458,FIND("-",B1458)-1)),"")</f>
        <v/>
      </c>
      <c r="C1457" s="99" t="str">
        <f>IFERROR(VLOOKUP(B1457,Tabla_CyP,2,FALSE),"")</f>
        <v/>
      </c>
      <c r="E1457" s="111"/>
      <c r="F1457" s="112"/>
      <c r="G1457" s="113"/>
    </row>
    <row r="1458" spans="1:141" ht="24" customHeight="1" x14ac:dyDescent="0.2">
      <c r="A1458" s="109" t="s">
        <v>27</v>
      </c>
      <c r="B1458" s="115" t="str">
        <f>IFERROR(VLOOKUP(COUNTIF($A$2:A1458,"ANALISIS DE PRECIOS"),Tabla_NumeroItem,4,FALSE),"")</f>
        <v>7.1</v>
      </c>
      <c r="C1458" s="99" t="str">
        <f>IFERROR(VLOOKUP(B1458,Tabla_CyP,2,FALSE),"")</f>
        <v>Mesadas de granito natural</v>
      </c>
      <c r="D1458" s="110"/>
      <c r="E1458" s="111"/>
      <c r="F1458" s="106" t="s">
        <v>28</v>
      </c>
      <c r="G1458" s="116" t="str">
        <f>IFERROR(VLOOKUP(B1458,Tabla_CyP,4,FALSE),"")</f>
        <v>m2</v>
      </c>
    </row>
    <row r="1459" spans="1:141" ht="24" customHeight="1" x14ac:dyDescent="0.2">
      <c r="A1459" s="109"/>
      <c r="B1459" s="98"/>
      <c r="C1459" s="99"/>
      <c r="D1459" s="110"/>
      <c r="E1459" s="111"/>
      <c r="F1459" s="112"/>
      <c r="G1459" s="113"/>
    </row>
    <row r="1460" spans="1:141" ht="24" customHeight="1" x14ac:dyDescent="0.2">
      <c r="A1460" s="381" t="s">
        <v>584</v>
      </c>
      <c r="B1460" s="382"/>
      <c r="C1460" s="383" t="s">
        <v>0</v>
      </c>
      <c r="D1460" s="383" t="s">
        <v>29</v>
      </c>
      <c r="E1460" s="385" t="s">
        <v>30</v>
      </c>
      <c r="F1460" s="387" t="s">
        <v>31</v>
      </c>
      <c r="G1460" s="389" t="s">
        <v>32</v>
      </c>
    </row>
    <row r="1461" spans="1:141" s="119" customFormat="1" ht="24" customHeight="1" x14ac:dyDescent="0.2">
      <c r="A1461" s="117" t="s">
        <v>585</v>
      </c>
      <c r="B1461" s="118" t="s">
        <v>586</v>
      </c>
      <c r="C1461" s="384"/>
      <c r="D1461" s="384"/>
      <c r="E1461" s="386"/>
      <c r="F1461" s="388"/>
      <c r="G1461" s="390"/>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77"/>
      <c r="AE1461" s="277"/>
      <c r="AF1461" s="277"/>
      <c r="AG1461" s="277"/>
      <c r="AH1461" s="277"/>
      <c r="AI1461" s="277"/>
      <c r="AJ1461" s="277"/>
      <c r="AK1461" s="277"/>
      <c r="AL1461" s="277"/>
      <c r="AM1461" s="277"/>
      <c r="AN1461" s="277"/>
      <c r="AO1461" s="277"/>
      <c r="AP1461" s="277"/>
      <c r="AQ1461" s="277"/>
      <c r="AR1461" s="277"/>
      <c r="AS1461" s="277"/>
      <c r="AT1461" s="277"/>
      <c r="AU1461" s="277"/>
      <c r="AV1461" s="277"/>
      <c r="AW1461" s="277"/>
      <c r="AX1461" s="277"/>
      <c r="AY1461" s="277"/>
      <c r="AZ1461" s="277"/>
      <c r="BA1461" s="277"/>
      <c r="BB1461" s="277"/>
      <c r="BC1461" s="277"/>
      <c r="BD1461" s="277"/>
      <c r="BE1461" s="277"/>
      <c r="BF1461" s="277"/>
      <c r="BG1461" s="277"/>
      <c r="BH1461" s="277"/>
      <c r="BI1461" s="277"/>
      <c r="BJ1461" s="277"/>
      <c r="BK1461" s="277"/>
      <c r="BL1461" s="277"/>
      <c r="BM1461" s="277"/>
      <c r="BN1461" s="277"/>
      <c r="BO1461" s="277"/>
      <c r="BP1461" s="277"/>
      <c r="BQ1461" s="277"/>
      <c r="BR1461" s="277"/>
      <c r="BS1461" s="277"/>
      <c r="BT1461" s="277"/>
      <c r="BU1461" s="277"/>
      <c r="BV1461" s="277"/>
      <c r="BW1461" s="277"/>
      <c r="BX1461" s="277"/>
      <c r="BY1461" s="277"/>
      <c r="BZ1461" s="277"/>
      <c r="CA1461" s="277"/>
      <c r="CB1461" s="277"/>
      <c r="CC1461" s="277"/>
      <c r="CD1461" s="277"/>
      <c r="CE1461" s="277"/>
      <c r="CF1461" s="277"/>
      <c r="CG1461" s="277"/>
      <c r="CH1461" s="277"/>
      <c r="CI1461" s="277"/>
      <c r="CJ1461" s="277"/>
      <c r="CK1461" s="277"/>
      <c r="CL1461" s="277"/>
      <c r="CM1461" s="277"/>
      <c r="CN1461" s="277"/>
      <c r="CO1461" s="277"/>
      <c r="CP1461" s="277"/>
      <c r="CQ1461" s="277"/>
      <c r="CR1461" s="277"/>
      <c r="CS1461" s="277"/>
      <c r="CT1461" s="277"/>
      <c r="CU1461" s="277"/>
      <c r="CV1461" s="277"/>
      <c r="CW1461" s="277"/>
      <c r="CX1461" s="277"/>
      <c r="CY1461" s="277"/>
      <c r="CZ1461" s="277"/>
      <c r="DA1461" s="277"/>
      <c r="DB1461" s="277"/>
      <c r="DC1461" s="277"/>
      <c r="DD1461" s="277"/>
      <c r="DE1461" s="277"/>
      <c r="DF1461" s="277"/>
      <c r="DG1461" s="277"/>
      <c r="DH1461" s="277"/>
      <c r="DI1461" s="277"/>
      <c r="DJ1461" s="277"/>
      <c r="DK1461" s="277"/>
      <c r="DL1461" s="277"/>
      <c r="DM1461" s="277"/>
      <c r="DN1461" s="277"/>
      <c r="DO1461" s="277"/>
      <c r="DP1461" s="277"/>
      <c r="DQ1461" s="277"/>
      <c r="DR1461" s="277"/>
      <c r="DS1461" s="277"/>
      <c r="DT1461" s="277"/>
      <c r="DU1461" s="277"/>
      <c r="DV1461" s="277"/>
      <c r="DW1461" s="277"/>
      <c r="DX1461" s="277"/>
      <c r="DY1461" s="277"/>
      <c r="DZ1461" s="277"/>
      <c r="EA1461" s="277"/>
      <c r="EB1461" s="277"/>
      <c r="EC1461" s="277"/>
      <c r="ED1461" s="277"/>
      <c r="EE1461" s="277"/>
      <c r="EF1461" s="277"/>
      <c r="EG1461" s="277"/>
      <c r="EH1461" s="277"/>
      <c r="EI1461" s="277"/>
      <c r="EJ1461" s="277"/>
      <c r="EK1461" s="277"/>
    </row>
    <row r="1462" spans="1:141" ht="24" customHeight="1" x14ac:dyDescent="0.2">
      <c r="A1462" s="187"/>
      <c r="B1462" s="120"/>
      <c r="C1462" s="185" t="s">
        <v>721</v>
      </c>
      <c r="D1462" s="121"/>
      <c r="E1462" s="122"/>
      <c r="F1462" s="123"/>
      <c r="G1462" s="124"/>
    </row>
    <row r="1463" spans="1:141" s="276" customFormat="1" ht="24" customHeight="1" x14ac:dyDescent="0.2">
      <c r="A1463" s="267" t="str">
        <f t="shared" ref="A1463:A1476" si="436">IFERROR(VLOOKUP(C1463,Tabla_Insumos,4,FALSE),"")</f>
        <v/>
      </c>
      <c r="B1463" s="268" t="str">
        <f>IFERROR(VLOOKUP(C1463,Tabla_Insumos,5,FALSE),"")</f>
        <v/>
      </c>
      <c r="C1463" s="269"/>
      <c r="D1463" s="270" t="str">
        <f t="shared" ref="D1463:D1476" si="437">IFERROR(VLOOKUP(C1463,Tabla_Insumos,2,FALSE),"")</f>
        <v/>
      </c>
      <c r="E1463" s="271"/>
      <c r="F1463" s="272">
        <f t="shared" ref="F1463:F1476" si="438">IFERROR(VLOOKUP(C1463,Tabla_Insumos,3,FALSE),0)</f>
        <v>0</v>
      </c>
      <c r="G1463" s="275">
        <f>ROUND(E1463*F1463,2)</f>
        <v>0</v>
      </c>
    </row>
    <row r="1464" spans="1:141" s="276" customFormat="1" ht="24" customHeight="1" x14ac:dyDescent="0.2">
      <c r="A1464" s="267" t="str">
        <f t="shared" si="436"/>
        <v/>
      </c>
      <c r="B1464" s="268" t="str">
        <f t="shared" ref="B1464:B1476" si="439">IFERROR(VLOOKUP(C1464,Tabla_Insumos,5,FALSE),"")</f>
        <v/>
      </c>
      <c r="C1464" s="269"/>
      <c r="D1464" s="270" t="str">
        <f t="shared" si="437"/>
        <v/>
      </c>
      <c r="E1464" s="271"/>
      <c r="F1464" s="272">
        <f t="shared" si="438"/>
        <v>0</v>
      </c>
      <c r="G1464" s="275">
        <f t="shared" ref="G1464:G1476" si="440">ROUND(E1464*F1464,2)</f>
        <v>0</v>
      </c>
    </row>
    <row r="1465" spans="1:141" s="276" customFormat="1" ht="24" customHeight="1" x14ac:dyDescent="0.2">
      <c r="A1465" s="267" t="str">
        <f t="shared" si="436"/>
        <v/>
      </c>
      <c r="B1465" s="268" t="str">
        <f t="shared" si="439"/>
        <v/>
      </c>
      <c r="C1465" s="269"/>
      <c r="D1465" s="270" t="str">
        <f t="shared" si="437"/>
        <v/>
      </c>
      <c r="E1465" s="271"/>
      <c r="F1465" s="272">
        <f t="shared" si="438"/>
        <v>0</v>
      </c>
      <c r="G1465" s="275">
        <f t="shared" si="440"/>
        <v>0</v>
      </c>
    </row>
    <row r="1466" spans="1:141" s="276" customFormat="1" ht="24" customHeight="1" x14ac:dyDescent="0.2">
      <c r="A1466" s="267" t="str">
        <f t="shared" si="436"/>
        <v/>
      </c>
      <c r="B1466" s="268" t="str">
        <f t="shared" si="439"/>
        <v/>
      </c>
      <c r="C1466" s="269"/>
      <c r="D1466" s="270" t="str">
        <f t="shared" si="437"/>
        <v/>
      </c>
      <c r="E1466" s="271"/>
      <c r="F1466" s="272">
        <f t="shared" si="438"/>
        <v>0</v>
      </c>
      <c r="G1466" s="275">
        <f t="shared" si="440"/>
        <v>0</v>
      </c>
    </row>
    <row r="1467" spans="1:141" s="276" customFormat="1" ht="24" customHeight="1" x14ac:dyDescent="0.2">
      <c r="A1467" s="267" t="str">
        <f t="shared" si="436"/>
        <v/>
      </c>
      <c r="B1467" s="268" t="str">
        <f t="shared" si="439"/>
        <v/>
      </c>
      <c r="C1467" s="269"/>
      <c r="D1467" s="270" t="str">
        <f t="shared" si="437"/>
        <v/>
      </c>
      <c r="E1467" s="271"/>
      <c r="F1467" s="272">
        <f t="shared" si="438"/>
        <v>0</v>
      </c>
      <c r="G1467" s="275">
        <f t="shared" si="440"/>
        <v>0</v>
      </c>
    </row>
    <row r="1468" spans="1:141" s="276" customFormat="1" ht="24" customHeight="1" x14ac:dyDescent="0.2">
      <c r="A1468" s="267" t="str">
        <f t="shared" si="436"/>
        <v/>
      </c>
      <c r="B1468" s="268" t="str">
        <f t="shared" si="439"/>
        <v/>
      </c>
      <c r="C1468" s="269"/>
      <c r="D1468" s="270" t="str">
        <f t="shared" si="437"/>
        <v/>
      </c>
      <c r="E1468" s="271"/>
      <c r="F1468" s="272">
        <f t="shared" si="438"/>
        <v>0</v>
      </c>
      <c r="G1468" s="275">
        <f t="shared" si="440"/>
        <v>0</v>
      </c>
    </row>
    <row r="1469" spans="1:141" s="276" customFormat="1" ht="24" customHeight="1" x14ac:dyDescent="0.2">
      <c r="A1469" s="267" t="str">
        <f t="shared" si="436"/>
        <v/>
      </c>
      <c r="B1469" s="268" t="str">
        <f t="shared" si="439"/>
        <v/>
      </c>
      <c r="C1469" s="269"/>
      <c r="D1469" s="270" t="str">
        <f t="shared" si="437"/>
        <v/>
      </c>
      <c r="E1469" s="271"/>
      <c r="F1469" s="272">
        <f t="shared" si="438"/>
        <v>0</v>
      </c>
      <c r="G1469" s="275">
        <f t="shared" si="440"/>
        <v>0</v>
      </c>
    </row>
    <row r="1470" spans="1:141" s="276" customFormat="1" ht="24" customHeight="1" x14ac:dyDescent="0.2">
      <c r="A1470" s="267" t="str">
        <f t="shared" si="436"/>
        <v/>
      </c>
      <c r="B1470" s="268" t="str">
        <f t="shared" si="439"/>
        <v/>
      </c>
      <c r="C1470" s="269"/>
      <c r="D1470" s="270" t="str">
        <f t="shared" si="437"/>
        <v/>
      </c>
      <c r="E1470" s="271"/>
      <c r="F1470" s="272">
        <f t="shared" si="438"/>
        <v>0</v>
      </c>
      <c r="G1470" s="275">
        <f t="shared" si="440"/>
        <v>0</v>
      </c>
    </row>
    <row r="1471" spans="1:141" s="276" customFormat="1" ht="24" customHeight="1" x14ac:dyDescent="0.2">
      <c r="A1471" s="267" t="str">
        <f t="shared" si="436"/>
        <v/>
      </c>
      <c r="B1471" s="268" t="str">
        <f t="shared" si="439"/>
        <v/>
      </c>
      <c r="C1471" s="269"/>
      <c r="D1471" s="270" t="str">
        <f t="shared" si="437"/>
        <v/>
      </c>
      <c r="E1471" s="271"/>
      <c r="F1471" s="272">
        <f t="shared" si="438"/>
        <v>0</v>
      </c>
      <c r="G1471" s="275">
        <f t="shared" si="440"/>
        <v>0</v>
      </c>
    </row>
    <row r="1472" spans="1:141" s="276" customFormat="1" ht="24" customHeight="1" x14ac:dyDescent="0.2">
      <c r="A1472" s="267" t="str">
        <f t="shared" si="436"/>
        <v/>
      </c>
      <c r="B1472" s="268" t="str">
        <f t="shared" si="439"/>
        <v/>
      </c>
      <c r="C1472" s="269"/>
      <c r="D1472" s="270" t="str">
        <f t="shared" si="437"/>
        <v/>
      </c>
      <c r="E1472" s="271"/>
      <c r="F1472" s="272">
        <f t="shared" si="438"/>
        <v>0</v>
      </c>
      <c r="G1472" s="275">
        <f t="shared" si="440"/>
        <v>0</v>
      </c>
    </row>
    <row r="1473" spans="1:7" s="276" customFormat="1" ht="24" customHeight="1" x14ac:dyDescent="0.2">
      <c r="A1473" s="267" t="str">
        <f t="shared" si="436"/>
        <v/>
      </c>
      <c r="B1473" s="268" t="str">
        <f t="shared" si="439"/>
        <v/>
      </c>
      <c r="C1473" s="269"/>
      <c r="D1473" s="270" t="str">
        <f t="shared" si="437"/>
        <v/>
      </c>
      <c r="E1473" s="271"/>
      <c r="F1473" s="272">
        <f t="shared" si="438"/>
        <v>0</v>
      </c>
      <c r="G1473" s="275">
        <f t="shared" si="440"/>
        <v>0</v>
      </c>
    </row>
    <row r="1474" spans="1:7" s="276" customFormat="1" ht="24" customHeight="1" x14ac:dyDescent="0.2">
      <c r="A1474" s="267" t="str">
        <f t="shared" si="436"/>
        <v/>
      </c>
      <c r="B1474" s="268" t="str">
        <f t="shared" si="439"/>
        <v/>
      </c>
      <c r="C1474" s="269"/>
      <c r="D1474" s="270" t="str">
        <f t="shared" si="437"/>
        <v/>
      </c>
      <c r="E1474" s="271"/>
      <c r="F1474" s="272">
        <f t="shared" si="438"/>
        <v>0</v>
      </c>
      <c r="G1474" s="275">
        <f t="shared" si="440"/>
        <v>0</v>
      </c>
    </row>
    <row r="1475" spans="1:7" s="276" customFormat="1" ht="24" customHeight="1" x14ac:dyDescent="0.2">
      <c r="A1475" s="267" t="str">
        <f t="shared" si="436"/>
        <v/>
      </c>
      <c r="B1475" s="268" t="str">
        <f t="shared" si="439"/>
        <v/>
      </c>
      <c r="C1475" s="269"/>
      <c r="D1475" s="270" t="str">
        <f t="shared" si="437"/>
        <v/>
      </c>
      <c r="E1475" s="271"/>
      <c r="F1475" s="272">
        <f t="shared" si="438"/>
        <v>0</v>
      </c>
      <c r="G1475" s="275">
        <f t="shared" si="440"/>
        <v>0</v>
      </c>
    </row>
    <row r="1476" spans="1:7" s="276" customFormat="1" ht="24" customHeight="1" x14ac:dyDescent="0.2">
      <c r="A1476" s="267" t="str">
        <f t="shared" si="436"/>
        <v/>
      </c>
      <c r="B1476" s="268" t="str">
        <f t="shared" si="439"/>
        <v/>
      </c>
      <c r="C1476" s="269"/>
      <c r="D1476" s="270" t="str">
        <f t="shared" si="437"/>
        <v/>
      </c>
      <c r="E1476" s="271"/>
      <c r="F1476" s="273">
        <f t="shared" si="438"/>
        <v>0</v>
      </c>
      <c r="G1476" s="275">
        <f t="shared" si="440"/>
        <v>0</v>
      </c>
    </row>
    <row r="1477" spans="1:7" ht="24" customHeight="1" x14ac:dyDescent="0.2">
      <c r="A1477" s="125"/>
      <c r="B1477" s="99"/>
      <c r="C1477" s="99"/>
      <c r="D1477" s="110"/>
      <c r="E1477" s="111"/>
      <c r="F1477" s="188" t="s">
        <v>33</v>
      </c>
      <c r="G1477" s="126">
        <f>SUBTOTAL(9,G1463:G1476)</f>
        <v>0</v>
      </c>
    </row>
    <row r="1478" spans="1:7" ht="24" customHeight="1" x14ac:dyDescent="0.2">
      <c r="A1478" s="125"/>
      <c r="B1478" s="99"/>
      <c r="C1478" s="127" t="s">
        <v>722</v>
      </c>
      <c r="D1478" s="110"/>
      <c r="E1478" s="111"/>
      <c r="F1478" s="112"/>
      <c r="G1478" s="128"/>
    </row>
    <row r="1479" spans="1:7" s="276" customFormat="1" ht="24" customHeight="1" x14ac:dyDescent="0.2">
      <c r="A1479" s="267" t="str">
        <f t="shared" ref="A1479:A1486" si="441">IFERROR(VLOOKUP(C1479,Tabla_Insumos,4,FALSE),"")</f>
        <v/>
      </c>
      <c r="B1479" s="268" t="str">
        <f t="shared" ref="B1479:B1486" si="442">IFERROR(VLOOKUP(C1479,Tabla_Insumos,5,FALSE),"")</f>
        <v/>
      </c>
      <c r="C1479" s="269"/>
      <c r="D1479" s="270" t="str">
        <f t="shared" ref="D1479:D1486" si="443">IFERROR(VLOOKUP(C1479,Tabla_Insumos,2,FALSE),"")</f>
        <v/>
      </c>
      <c r="E1479" s="271"/>
      <c r="F1479" s="274">
        <f t="shared" ref="F1479:F1486" si="444">IFERROR(VLOOKUP(C1479,Tabla_Insumos,3,FALSE),0)</f>
        <v>0</v>
      </c>
      <c r="G1479" s="275">
        <f>ROUND(E1479*F1479,2)</f>
        <v>0</v>
      </c>
    </row>
    <row r="1480" spans="1:7" s="276" customFormat="1" ht="24" customHeight="1" x14ac:dyDescent="0.2">
      <c r="A1480" s="267" t="str">
        <f t="shared" si="441"/>
        <v/>
      </c>
      <c r="B1480" s="268" t="str">
        <f t="shared" si="442"/>
        <v/>
      </c>
      <c r="C1480" s="269"/>
      <c r="D1480" s="270" t="str">
        <f t="shared" si="443"/>
        <v/>
      </c>
      <c r="E1480" s="271"/>
      <c r="F1480" s="274">
        <f t="shared" si="444"/>
        <v>0</v>
      </c>
      <c r="G1480" s="275">
        <f>ROUND(E1480*F1480,2)</f>
        <v>0</v>
      </c>
    </row>
    <row r="1481" spans="1:7" s="276" customFormat="1" ht="24" customHeight="1" x14ac:dyDescent="0.2">
      <c r="A1481" s="267" t="str">
        <f t="shared" si="441"/>
        <v/>
      </c>
      <c r="B1481" s="268" t="str">
        <f t="shared" si="442"/>
        <v/>
      </c>
      <c r="C1481" s="269"/>
      <c r="D1481" s="270" t="str">
        <f t="shared" si="443"/>
        <v/>
      </c>
      <c r="E1481" s="271"/>
      <c r="F1481" s="274">
        <f t="shared" si="444"/>
        <v>0</v>
      </c>
      <c r="G1481" s="275">
        <f t="shared" ref="G1481:G1486" si="445">ROUND(E1481*F1481,2)</f>
        <v>0</v>
      </c>
    </row>
    <row r="1482" spans="1:7" s="276" customFormat="1" ht="24" customHeight="1" x14ac:dyDescent="0.2">
      <c r="A1482" s="267" t="str">
        <f t="shared" si="441"/>
        <v/>
      </c>
      <c r="B1482" s="268" t="str">
        <f t="shared" si="442"/>
        <v/>
      </c>
      <c r="C1482" s="269"/>
      <c r="D1482" s="270" t="str">
        <f t="shared" si="443"/>
        <v/>
      </c>
      <c r="E1482" s="271"/>
      <c r="F1482" s="274">
        <f t="shared" si="444"/>
        <v>0</v>
      </c>
      <c r="G1482" s="275">
        <f t="shared" si="445"/>
        <v>0</v>
      </c>
    </row>
    <row r="1483" spans="1:7" s="276" customFormat="1" ht="24" customHeight="1" x14ac:dyDescent="0.2">
      <c r="A1483" s="267" t="str">
        <f t="shared" si="441"/>
        <v/>
      </c>
      <c r="B1483" s="268" t="str">
        <f t="shared" si="442"/>
        <v/>
      </c>
      <c r="C1483" s="269"/>
      <c r="D1483" s="270" t="str">
        <f t="shared" si="443"/>
        <v/>
      </c>
      <c r="E1483" s="271"/>
      <c r="F1483" s="272">
        <f t="shared" si="444"/>
        <v>0</v>
      </c>
      <c r="G1483" s="275">
        <f t="shared" si="445"/>
        <v>0</v>
      </c>
    </row>
    <row r="1484" spans="1:7" s="276" customFormat="1" ht="24" customHeight="1" x14ac:dyDescent="0.2">
      <c r="A1484" s="267" t="str">
        <f t="shared" si="441"/>
        <v/>
      </c>
      <c r="B1484" s="268" t="str">
        <f t="shared" si="442"/>
        <v/>
      </c>
      <c r="C1484" s="269"/>
      <c r="D1484" s="270" t="str">
        <f t="shared" si="443"/>
        <v/>
      </c>
      <c r="E1484" s="271"/>
      <c r="F1484" s="272">
        <f t="shared" si="444"/>
        <v>0</v>
      </c>
      <c r="G1484" s="275">
        <f t="shared" si="445"/>
        <v>0</v>
      </c>
    </row>
    <row r="1485" spans="1:7" s="276" customFormat="1" ht="24" customHeight="1" x14ac:dyDescent="0.2">
      <c r="A1485" s="267" t="str">
        <f t="shared" si="441"/>
        <v/>
      </c>
      <c r="B1485" s="268" t="str">
        <f t="shared" si="442"/>
        <v/>
      </c>
      <c r="C1485" s="269"/>
      <c r="D1485" s="270" t="str">
        <f t="shared" si="443"/>
        <v/>
      </c>
      <c r="E1485" s="271"/>
      <c r="F1485" s="272">
        <f t="shared" si="444"/>
        <v>0</v>
      </c>
      <c r="G1485" s="275">
        <f t="shared" si="445"/>
        <v>0</v>
      </c>
    </row>
    <row r="1486" spans="1:7" s="276" customFormat="1" ht="24" customHeight="1" x14ac:dyDescent="0.2">
      <c r="A1486" s="267" t="str">
        <f t="shared" si="441"/>
        <v/>
      </c>
      <c r="B1486" s="268" t="str">
        <f t="shared" si="442"/>
        <v/>
      </c>
      <c r="C1486" s="269"/>
      <c r="D1486" s="270" t="str">
        <f t="shared" si="443"/>
        <v/>
      </c>
      <c r="E1486" s="271"/>
      <c r="F1486" s="272">
        <f t="shared" si="444"/>
        <v>0</v>
      </c>
      <c r="G1486" s="275">
        <f t="shared" si="445"/>
        <v>0</v>
      </c>
    </row>
    <row r="1487" spans="1:7" ht="24" customHeight="1" x14ac:dyDescent="0.2">
      <c r="A1487" s="125"/>
      <c r="B1487" s="99"/>
      <c r="C1487" s="99"/>
      <c r="D1487" s="110"/>
      <c r="E1487" s="111"/>
      <c r="F1487" s="188" t="s">
        <v>34</v>
      </c>
      <c r="G1487" s="126">
        <f>SUBTOTAL(9,G1479:G1486)</f>
        <v>0</v>
      </c>
    </row>
    <row r="1488" spans="1:7" ht="24" customHeight="1" x14ac:dyDescent="0.2">
      <c r="A1488" s="125"/>
      <c r="B1488" s="99"/>
      <c r="C1488" s="127" t="s">
        <v>723</v>
      </c>
      <c r="D1488" s="110"/>
      <c r="E1488" s="111"/>
      <c r="F1488" s="112"/>
      <c r="G1488" s="128"/>
    </row>
    <row r="1489" spans="1:8" s="276" customFormat="1" ht="24" customHeight="1" x14ac:dyDescent="0.2">
      <c r="A1489" s="267" t="str">
        <f t="shared" ref="A1489:A1497" si="446">IFERROR(VLOOKUP(C1489,Tabla_Insumos,4,FALSE),"")</f>
        <v/>
      </c>
      <c r="B1489" s="268" t="str">
        <f t="shared" ref="B1489:B1497" si="447">IFERROR(VLOOKUP(C1489,Tabla_Insumos,5,FALSE),"")</f>
        <v/>
      </c>
      <c r="C1489" s="269"/>
      <c r="D1489" s="270" t="str">
        <f t="shared" ref="D1489:D1497" si="448">IFERROR(VLOOKUP(C1489,Tabla_Insumos,2,FALSE),"")</f>
        <v/>
      </c>
      <c r="E1489" s="271"/>
      <c r="F1489" s="272">
        <f t="shared" ref="F1489:F1497" si="449">IFERROR(VLOOKUP(C1489,Tabla_Insumos,3,FALSE),0)</f>
        <v>0</v>
      </c>
      <c r="G1489" s="275">
        <f t="shared" ref="G1489:G1497" si="450">ROUND(E1489*F1489,2)</f>
        <v>0</v>
      </c>
    </row>
    <row r="1490" spans="1:8" s="276" customFormat="1" ht="24" customHeight="1" x14ac:dyDescent="0.2">
      <c r="A1490" s="267" t="str">
        <f t="shared" si="446"/>
        <v/>
      </c>
      <c r="B1490" s="268" t="str">
        <f t="shared" si="447"/>
        <v/>
      </c>
      <c r="C1490" s="269"/>
      <c r="D1490" s="270" t="str">
        <f t="shared" si="448"/>
        <v/>
      </c>
      <c r="E1490" s="271"/>
      <c r="F1490" s="272">
        <f t="shared" si="449"/>
        <v>0</v>
      </c>
      <c r="G1490" s="275">
        <f t="shared" si="450"/>
        <v>0</v>
      </c>
    </row>
    <row r="1491" spans="1:8" s="276" customFormat="1" ht="24" customHeight="1" x14ac:dyDescent="0.2">
      <c r="A1491" s="267" t="str">
        <f t="shared" si="446"/>
        <v/>
      </c>
      <c r="B1491" s="268" t="str">
        <f t="shared" si="447"/>
        <v/>
      </c>
      <c r="C1491" s="269"/>
      <c r="D1491" s="270" t="str">
        <f t="shared" si="448"/>
        <v/>
      </c>
      <c r="E1491" s="271"/>
      <c r="F1491" s="272">
        <f t="shared" si="449"/>
        <v>0</v>
      </c>
      <c r="G1491" s="275">
        <f t="shared" si="450"/>
        <v>0</v>
      </c>
    </row>
    <row r="1492" spans="1:8" s="276" customFormat="1" ht="24" customHeight="1" x14ac:dyDescent="0.2">
      <c r="A1492" s="267" t="str">
        <f t="shared" si="446"/>
        <v/>
      </c>
      <c r="B1492" s="268" t="str">
        <f t="shared" si="447"/>
        <v/>
      </c>
      <c r="C1492" s="269"/>
      <c r="D1492" s="270" t="str">
        <f t="shared" si="448"/>
        <v/>
      </c>
      <c r="E1492" s="271"/>
      <c r="F1492" s="272">
        <f t="shared" si="449"/>
        <v>0</v>
      </c>
      <c r="G1492" s="275">
        <f t="shared" si="450"/>
        <v>0</v>
      </c>
    </row>
    <row r="1493" spans="1:8" s="276" customFormat="1" ht="24" customHeight="1" x14ac:dyDescent="0.2">
      <c r="A1493" s="267" t="str">
        <f t="shared" si="446"/>
        <v/>
      </c>
      <c r="B1493" s="268" t="str">
        <f t="shared" si="447"/>
        <v/>
      </c>
      <c r="C1493" s="269"/>
      <c r="D1493" s="270" t="str">
        <f t="shared" si="448"/>
        <v/>
      </c>
      <c r="E1493" s="271"/>
      <c r="F1493" s="272">
        <f t="shared" si="449"/>
        <v>0</v>
      </c>
      <c r="G1493" s="275">
        <f t="shared" si="450"/>
        <v>0</v>
      </c>
    </row>
    <row r="1494" spans="1:8" s="276" customFormat="1" ht="24" customHeight="1" x14ac:dyDescent="0.2">
      <c r="A1494" s="267" t="str">
        <f t="shared" si="446"/>
        <v/>
      </c>
      <c r="B1494" s="268" t="str">
        <f t="shared" si="447"/>
        <v/>
      </c>
      <c r="C1494" s="269"/>
      <c r="D1494" s="270" t="str">
        <f t="shared" si="448"/>
        <v/>
      </c>
      <c r="E1494" s="271"/>
      <c r="F1494" s="272">
        <f t="shared" si="449"/>
        <v>0</v>
      </c>
      <c r="G1494" s="275">
        <f t="shared" si="450"/>
        <v>0</v>
      </c>
    </row>
    <row r="1495" spans="1:8" s="276" customFormat="1" ht="24" customHeight="1" x14ac:dyDescent="0.2">
      <c r="A1495" s="267" t="str">
        <f t="shared" si="446"/>
        <v/>
      </c>
      <c r="B1495" s="268" t="str">
        <f t="shared" si="447"/>
        <v/>
      </c>
      <c r="C1495" s="269"/>
      <c r="D1495" s="270" t="str">
        <f t="shared" si="448"/>
        <v/>
      </c>
      <c r="E1495" s="271"/>
      <c r="F1495" s="272">
        <f t="shared" si="449"/>
        <v>0</v>
      </c>
      <c r="G1495" s="275">
        <f t="shared" si="450"/>
        <v>0</v>
      </c>
    </row>
    <row r="1496" spans="1:8" s="276" customFormat="1" ht="24" customHeight="1" x14ac:dyDescent="0.2">
      <c r="A1496" s="267" t="str">
        <f t="shared" si="446"/>
        <v/>
      </c>
      <c r="B1496" s="268" t="str">
        <f t="shared" si="447"/>
        <v/>
      </c>
      <c r="C1496" s="269"/>
      <c r="D1496" s="270" t="str">
        <f t="shared" si="448"/>
        <v/>
      </c>
      <c r="E1496" s="271"/>
      <c r="F1496" s="272">
        <f t="shared" si="449"/>
        <v>0</v>
      </c>
      <c r="G1496" s="275">
        <f t="shared" si="450"/>
        <v>0</v>
      </c>
    </row>
    <row r="1497" spans="1:8" s="276" customFormat="1" ht="24" customHeight="1" x14ac:dyDescent="0.2">
      <c r="A1497" s="267" t="str">
        <f t="shared" si="446"/>
        <v/>
      </c>
      <c r="B1497" s="268" t="str">
        <f t="shared" si="447"/>
        <v/>
      </c>
      <c r="C1497" s="269"/>
      <c r="D1497" s="270" t="str">
        <f t="shared" si="448"/>
        <v/>
      </c>
      <c r="E1497" s="271"/>
      <c r="F1497" s="272">
        <f t="shared" si="449"/>
        <v>0</v>
      </c>
      <c r="G1497" s="275">
        <f t="shared" si="450"/>
        <v>0</v>
      </c>
    </row>
    <row r="1498" spans="1:8" ht="24" customHeight="1" x14ac:dyDescent="0.2">
      <c r="A1498" s="129"/>
      <c r="B1498" s="110"/>
      <c r="C1498" s="99"/>
      <c r="D1498" s="110"/>
      <c r="E1498" s="111"/>
      <c r="F1498" s="188" t="s">
        <v>35</v>
      </c>
      <c r="G1498" s="126">
        <f>SUBTOTAL(9,G1489:G1497)</f>
        <v>0</v>
      </c>
    </row>
    <row r="1499" spans="1:8" ht="24" customHeight="1" thickBot="1" x14ac:dyDescent="0.25">
      <c r="A1499" s="130"/>
      <c r="B1499" s="131"/>
      <c r="C1499" s="132"/>
      <c r="D1499" s="131"/>
      <c r="E1499" s="133"/>
      <c r="F1499" s="134"/>
      <c r="G1499" s="135"/>
    </row>
    <row r="1500" spans="1:8" ht="24" customHeight="1" thickBot="1" x14ac:dyDescent="0.25">
      <c r="A1500" s="136" t="str">
        <f>B1458</f>
        <v>7.1</v>
      </c>
      <c r="B1500" s="137" t="str">
        <f>C1458</f>
        <v>Mesadas de granito natural</v>
      </c>
      <c r="C1500" s="138"/>
      <c r="D1500" s="138" t="s">
        <v>36</v>
      </c>
      <c r="E1500" s="139"/>
      <c r="F1500" s="140" t="s">
        <v>37</v>
      </c>
      <c r="G1500" s="141">
        <f>SUBTOTAL(9,G1463:G1499)</f>
        <v>0</v>
      </c>
    </row>
    <row r="1501" spans="1:8" ht="24" customHeight="1" thickTop="1" thickBot="1" x14ac:dyDescent="0.25"/>
    <row r="1502" spans="1:8" ht="24" customHeight="1" thickTop="1" x14ac:dyDescent="0.2">
      <c r="A1502" s="173" t="s">
        <v>39</v>
      </c>
      <c r="B1502" s="174"/>
      <c r="C1502" s="174"/>
      <c r="D1502" s="174"/>
      <c r="E1502" s="174"/>
      <c r="F1502" s="174"/>
      <c r="G1502" s="175"/>
      <c r="H1502" s="100">
        <f>COUNTIF($A$2:A1508,"ANALISIS DE PRECIOS")</f>
        <v>31</v>
      </c>
    </row>
    <row r="1503" spans="1:8" ht="24" customHeight="1" x14ac:dyDescent="0.2">
      <c r="A1503" s="101" t="s">
        <v>719</v>
      </c>
      <c r="B1503" s="102" t="str">
        <f>Comitente</f>
        <v>DIRECCIÓN DE INFRAESTRUCTURA ESCOLAR</v>
      </c>
      <c r="C1503" s="96"/>
      <c r="D1503" s="103"/>
      <c r="E1503" s="103"/>
      <c r="F1503" s="104"/>
      <c r="G1503" s="105"/>
    </row>
    <row r="1504" spans="1:8" ht="24" customHeight="1" x14ac:dyDescent="0.2">
      <c r="A1504" s="101" t="s">
        <v>720</v>
      </c>
      <c r="B1504" s="102">
        <f>Contratista</f>
        <v>0</v>
      </c>
      <c r="C1504" s="97"/>
      <c r="D1504" s="97"/>
      <c r="E1504" s="97"/>
      <c r="F1504" s="106"/>
      <c r="G1504" s="107"/>
    </row>
    <row r="1505" spans="1:141" ht="24" customHeight="1" x14ac:dyDescent="0.2">
      <c r="A1505" s="101" t="s">
        <v>26</v>
      </c>
      <c r="B1505" s="102" t="str">
        <f>Obra</f>
        <v>ESCUELA BATALLA DE TUCUMAN</v>
      </c>
      <c r="C1505" s="97"/>
      <c r="D1505" s="97"/>
      <c r="E1505" s="97"/>
      <c r="F1505" s="106" t="s">
        <v>40</v>
      </c>
      <c r="G1505" s="108">
        <f>Fecha_Base</f>
        <v>0</v>
      </c>
    </row>
    <row r="1506" spans="1:141" ht="24" customHeight="1" x14ac:dyDescent="0.2">
      <c r="A1506" s="109" t="s">
        <v>718</v>
      </c>
      <c r="B1506" s="98" t="str">
        <f>Ubicación</f>
        <v>Calle Mendoza y Calle Nº17 - Pocito</v>
      </c>
      <c r="C1506" s="98"/>
      <c r="D1506" s="110"/>
      <c r="E1506" s="111"/>
      <c r="F1506" s="112"/>
      <c r="G1506" s="113"/>
    </row>
    <row r="1507" spans="1:141" ht="24" customHeight="1" x14ac:dyDescent="0.2">
      <c r="A1507" s="109" t="s">
        <v>41</v>
      </c>
      <c r="B1507" s="114" t="str">
        <f>IFERROR(VALUE(LEFT(B1508,FIND("-",B1508)-1)),"")</f>
        <v/>
      </c>
      <c r="C1507" s="99" t="str">
        <f>IFERROR(VLOOKUP(B1507,Tabla_CyP,2,FALSE),"")</f>
        <v/>
      </c>
      <c r="E1507" s="111"/>
      <c r="F1507" s="112"/>
      <c r="G1507" s="113"/>
    </row>
    <row r="1508" spans="1:141" ht="24" customHeight="1" x14ac:dyDescent="0.2">
      <c r="A1508" s="109" t="s">
        <v>27</v>
      </c>
      <c r="B1508" s="115" t="str">
        <f>IFERROR(VLOOKUP(COUNTIF($A$2:A1508,"ANALISIS DE PRECIOS"),Tabla_NumeroItem,4,FALSE),"")</f>
        <v>8.1</v>
      </c>
      <c r="C1508" s="99" t="str">
        <f>IFERROR(VLOOKUP(B1508,Tabla_CyP,2,FALSE),"")</f>
        <v>Cubiertas de techo sobre losa de hormigón armado</v>
      </c>
      <c r="D1508" s="110"/>
      <c r="E1508" s="111"/>
      <c r="F1508" s="106" t="s">
        <v>28</v>
      </c>
      <c r="G1508" s="116" t="str">
        <f>IFERROR(VLOOKUP(B1508,Tabla_CyP,4,FALSE),"")</f>
        <v>m2</v>
      </c>
    </row>
    <row r="1509" spans="1:141" ht="24" customHeight="1" x14ac:dyDescent="0.2">
      <c r="A1509" s="109"/>
      <c r="B1509" s="98"/>
      <c r="C1509" s="99"/>
      <c r="D1509" s="110"/>
      <c r="E1509" s="111"/>
      <c r="F1509" s="112"/>
      <c r="G1509" s="113"/>
    </row>
    <row r="1510" spans="1:141" ht="24" customHeight="1" x14ac:dyDescent="0.2">
      <c r="A1510" s="381" t="s">
        <v>584</v>
      </c>
      <c r="B1510" s="382"/>
      <c r="C1510" s="383" t="s">
        <v>0</v>
      </c>
      <c r="D1510" s="383" t="s">
        <v>29</v>
      </c>
      <c r="E1510" s="385" t="s">
        <v>30</v>
      </c>
      <c r="F1510" s="387" t="s">
        <v>31</v>
      </c>
      <c r="G1510" s="389" t="s">
        <v>32</v>
      </c>
    </row>
    <row r="1511" spans="1:141" s="119" customFormat="1" ht="24" customHeight="1" x14ac:dyDescent="0.2">
      <c r="A1511" s="117" t="s">
        <v>585</v>
      </c>
      <c r="B1511" s="118" t="s">
        <v>586</v>
      </c>
      <c r="C1511" s="384"/>
      <c r="D1511" s="384"/>
      <c r="E1511" s="386"/>
      <c r="F1511" s="388"/>
      <c r="G1511" s="390"/>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77"/>
      <c r="AE1511" s="277"/>
      <c r="AF1511" s="277"/>
      <c r="AG1511" s="277"/>
      <c r="AH1511" s="277"/>
      <c r="AI1511" s="277"/>
      <c r="AJ1511" s="277"/>
      <c r="AK1511" s="277"/>
      <c r="AL1511" s="277"/>
      <c r="AM1511" s="277"/>
      <c r="AN1511" s="277"/>
      <c r="AO1511" s="277"/>
      <c r="AP1511" s="277"/>
      <c r="AQ1511" s="277"/>
      <c r="AR1511" s="277"/>
      <c r="AS1511" s="277"/>
      <c r="AT1511" s="277"/>
      <c r="AU1511" s="277"/>
      <c r="AV1511" s="277"/>
      <c r="AW1511" s="277"/>
      <c r="AX1511" s="277"/>
      <c r="AY1511" s="277"/>
      <c r="AZ1511" s="277"/>
      <c r="BA1511" s="277"/>
      <c r="BB1511" s="277"/>
      <c r="BC1511" s="277"/>
      <c r="BD1511" s="277"/>
      <c r="BE1511" s="277"/>
      <c r="BF1511" s="277"/>
      <c r="BG1511" s="277"/>
      <c r="BH1511" s="277"/>
      <c r="BI1511" s="277"/>
      <c r="BJ1511" s="277"/>
      <c r="BK1511" s="277"/>
      <c r="BL1511" s="277"/>
      <c r="BM1511" s="277"/>
      <c r="BN1511" s="277"/>
      <c r="BO1511" s="277"/>
      <c r="BP1511" s="277"/>
      <c r="BQ1511" s="277"/>
      <c r="BR1511" s="277"/>
      <c r="BS1511" s="277"/>
      <c r="BT1511" s="277"/>
      <c r="BU1511" s="277"/>
      <c r="BV1511" s="277"/>
      <c r="BW1511" s="277"/>
      <c r="BX1511" s="277"/>
      <c r="BY1511" s="277"/>
      <c r="BZ1511" s="277"/>
      <c r="CA1511" s="277"/>
      <c r="CB1511" s="277"/>
      <c r="CC1511" s="277"/>
      <c r="CD1511" s="277"/>
      <c r="CE1511" s="277"/>
      <c r="CF1511" s="277"/>
      <c r="CG1511" s="277"/>
      <c r="CH1511" s="277"/>
      <c r="CI1511" s="277"/>
      <c r="CJ1511" s="277"/>
      <c r="CK1511" s="277"/>
      <c r="CL1511" s="277"/>
      <c r="CM1511" s="277"/>
      <c r="CN1511" s="277"/>
      <c r="CO1511" s="277"/>
      <c r="CP1511" s="277"/>
      <c r="CQ1511" s="277"/>
      <c r="CR1511" s="277"/>
      <c r="CS1511" s="277"/>
      <c r="CT1511" s="277"/>
      <c r="CU1511" s="277"/>
      <c r="CV1511" s="277"/>
      <c r="CW1511" s="277"/>
      <c r="CX1511" s="277"/>
      <c r="CY1511" s="277"/>
      <c r="CZ1511" s="277"/>
      <c r="DA1511" s="277"/>
      <c r="DB1511" s="277"/>
      <c r="DC1511" s="277"/>
      <c r="DD1511" s="277"/>
      <c r="DE1511" s="277"/>
      <c r="DF1511" s="277"/>
      <c r="DG1511" s="277"/>
      <c r="DH1511" s="277"/>
      <c r="DI1511" s="277"/>
      <c r="DJ1511" s="277"/>
      <c r="DK1511" s="277"/>
      <c r="DL1511" s="277"/>
      <c r="DM1511" s="277"/>
      <c r="DN1511" s="277"/>
      <c r="DO1511" s="277"/>
      <c r="DP1511" s="277"/>
      <c r="DQ1511" s="277"/>
      <c r="DR1511" s="277"/>
      <c r="DS1511" s="277"/>
      <c r="DT1511" s="277"/>
      <c r="DU1511" s="277"/>
      <c r="DV1511" s="277"/>
      <c r="DW1511" s="277"/>
      <c r="DX1511" s="277"/>
      <c r="DY1511" s="277"/>
      <c r="DZ1511" s="277"/>
      <c r="EA1511" s="277"/>
      <c r="EB1511" s="277"/>
      <c r="EC1511" s="277"/>
      <c r="ED1511" s="277"/>
      <c r="EE1511" s="277"/>
      <c r="EF1511" s="277"/>
      <c r="EG1511" s="277"/>
      <c r="EH1511" s="277"/>
      <c r="EI1511" s="277"/>
      <c r="EJ1511" s="277"/>
      <c r="EK1511" s="277"/>
    </row>
    <row r="1512" spans="1:141" ht="24" customHeight="1" x14ac:dyDescent="0.2">
      <c r="A1512" s="187"/>
      <c r="B1512" s="120"/>
      <c r="C1512" s="185" t="s">
        <v>721</v>
      </c>
      <c r="D1512" s="121"/>
      <c r="E1512" s="122"/>
      <c r="F1512" s="123"/>
      <c r="G1512" s="124"/>
    </row>
    <row r="1513" spans="1:141" s="276" customFormat="1" ht="24" customHeight="1" x14ac:dyDescent="0.2">
      <c r="A1513" s="267" t="str">
        <f t="shared" ref="A1513:A1526" si="451">IFERROR(VLOOKUP(C1513,Tabla_Insumos,4,FALSE),"")</f>
        <v/>
      </c>
      <c r="B1513" s="268" t="str">
        <f>IFERROR(VLOOKUP(C1513,Tabla_Insumos,5,FALSE),"")</f>
        <v/>
      </c>
      <c r="C1513" s="269"/>
      <c r="D1513" s="270" t="str">
        <f t="shared" ref="D1513:D1526" si="452">IFERROR(VLOOKUP(C1513,Tabla_Insumos,2,FALSE),"")</f>
        <v/>
      </c>
      <c r="E1513" s="271"/>
      <c r="F1513" s="272">
        <f t="shared" ref="F1513:F1526" si="453">IFERROR(VLOOKUP(C1513,Tabla_Insumos,3,FALSE),0)</f>
        <v>0</v>
      </c>
      <c r="G1513" s="275">
        <f>ROUND(E1513*F1513,2)</f>
        <v>0</v>
      </c>
    </row>
    <row r="1514" spans="1:141" s="276" customFormat="1" ht="24" customHeight="1" x14ac:dyDescent="0.2">
      <c r="A1514" s="267" t="str">
        <f t="shared" si="451"/>
        <v/>
      </c>
      <c r="B1514" s="268" t="str">
        <f t="shared" ref="B1514:B1526" si="454">IFERROR(VLOOKUP(C1514,Tabla_Insumos,5,FALSE),"")</f>
        <v/>
      </c>
      <c r="C1514" s="269"/>
      <c r="D1514" s="270" t="str">
        <f t="shared" si="452"/>
        <v/>
      </c>
      <c r="E1514" s="271"/>
      <c r="F1514" s="272">
        <f t="shared" si="453"/>
        <v>0</v>
      </c>
      <c r="G1514" s="275">
        <f t="shared" ref="G1514:G1526" si="455">ROUND(E1514*F1514,2)</f>
        <v>0</v>
      </c>
    </row>
    <row r="1515" spans="1:141" s="276" customFormat="1" ht="24" customHeight="1" x14ac:dyDescent="0.2">
      <c r="A1515" s="267" t="str">
        <f t="shared" si="451"/>
        <v/>
      </c>
      <c r="B1515" s="268" t="str">
        <f t="shared" si="454"/>
        <v/>
      </c>
      <c r="C1515" s="269"/>
      <c r="D1515" s="270" t="str">
        <f t="shared" si="452"/>
        <v/>
      </c>
      <c r="E1515" s="271"/>
      <c r="F1515" s="272">
        <f t="shared" si="453"/>
        <v>0</v>
      </c>
      <c r="G1515" s="275">
        <f t="shared" si="455"/>
        <v>0</v>
      </c>
    </row>
    <row r="1516" spans="1:141" s="276" customFormat="1" ht="24" customHeight="1" x14ac:dyDescent="0.2">
      <c r="A1516" s="267" t="str">
        <f t="shared" si="451"/>
        <v/>
      </c>
      <c r="B1516" s="268" t="str">
        <f t="shared" si="454"/>
        <v/>
      </c>
      <c r="C1516" s="269"/>
      <c r="D1516" s="270" t="str">
        <f t="shared" si="452"/>
        <v/>
      </c>
      <c r="E1516" s="271"/>
      <c r="F1516" s="272">
        <f t="shared" si="453"/>
        <v>0</v>
      </c>
      <c r="G1516" s="275">
        <f t="shared" si="455"/>
        <v>0</v>
      </c>
    </row>
    <row r="1517" spans="1:141" s="276" customFormat="1" ht="24" customHeight="1" x14ac:dyDescent="0.2">
      <c r="A1517" s="267" t="str">
        <f t="shared" si="451"/>
        <v/>
      </c>
      <c r="B1517" s="268" t="str">
        <f t="shared" si="454"/>
        <v/>
      </c>
      <c r="C1517" s="269"/>
      <c r="D1517" s="270" t="str">
        <f t="shared" si="452"/>
        <v/>
      </c>
      <c r="E1517" s="271"/>
      <c r="F1517" s="272">
        <f t="shared" si="453"/>
        <v>0</v>
      </c>
      <c r="G1517" s="275">
        <f t="shared" si="455"/>
        <v>0</v>
      </c>
    </row>
    <row r="1518" spans="1:141" s="276" customFormat="1" ht="24" customHeight="1" x14ac:dyDescent="0.2">
      <c r="A1518" s="267" t="str">
        <f t="shared" si="451"/>
        <v/>
      </c>
      <c r="B1518" s="268" t="str">
        <f t="shared" si="454"/>
        <v/>
      </c>
      <c r="C1518" s="269"/>
      <c r="D1518" s="270" t="str">
        <f t="shared" si="452"/>
        <v/>
      </c>
      <c r="E1518" s="271"/>
      <c r="F1518" s="272">
        <f t="shared" si="453"/>
        <v>0</v>
      </c>
      <c r="G1518" s="275">
        <f t="shared" si="455"/>
        <v>0</v>
      </c>
    </row>
    <row r="1519" spans="1:141" s="276" customFormat="1" ht="24" customHeight="1" x14ac:dyDescent="0.2">
      <c r="A1519" s="267" t="str">
        <f t="shared" si="451"/>
        <v/>
      </c>
      <c r="B1519" s="268" t="str">
        <f t="shared" si="454"/>
        <v/>
      </c>
      <c r="C1519" s="269"/>
      <c r="D1519" s="270" t="str">
        <f t="shared" si="452"/>
        <v/>
      </c>
      <c r="E1519" s="271"/>
      <c r="F1519" s="272">
        <f t="shared" si="453"/>
        <v>0</v>
      </c>
      <c r="G1519" s="275">
        <f t="shared" si="455"/>
        <v>0</v>
      </c>
    </row>
    <row r="1520" spans="1:141" s="276" customFormat="1" ht="24" customHeight="1" x14ac:dyDescent="0.2">
      <c r="A1520" s="267" t="str">
        <f t="shared" si="451"/>
        <v/>
      </c>
      <c r="B1520" s="268" t="str">
        <f t="shared" si="454"/>
        <v/>
      </c>
      <c r="C1520" s="269"/>
      <c r="D1520" s="270" t="str">
        <f t="shared" si="452"/>
        <v/>
      </c>
      <c r="E1520" s="271"/>
      <c r="F1520" s="272">
        <f t="shared" si="453"/>
        <v>0</v>
      </c>
      <c r="G1520" s="275">
        <f t="shared" si="455"/>
        <v>0</v>
      </c>
    </row>
    <row r="1521" spans="1:7" s="276" customFormat="1" ht="24" customHeight="1" x14ac:dyDescent="0.2">
      <c r="A1521" s="267" t="str">
        <f t="shared" si="451"/>
        <v/>
      </c>
      <c r="B1521" s="268" t="str">
        <f t="shared" si="454"/>
        <v/>
      </c>
      <c r="C1521" s="269"/>
      <c r="D1521" s="270" t="str">
        <f t="shared" si="452"/>
        <v/>
      </c>
      <c r="E1521" s="271"/>
      <c r="F1521" s="272">
        <f t="shared" si="453"/>
        <v>0</v>
      </c>
      <c r="G1521" s="275">
        <f t="shared" si="455"/>
        <v>0</v>
      </c>
    </row>
    <row r="1522" spans="1:7" s="276" customFormat="1" ht="24" customHeight="1" x14ac:dyDescent="0.2">
      <c r="A1522" s="267" t="str">
        <f t="shared" si="451"/>
        <v/>
      </c>
      <c r="B1522" s="268" t="str">
        <f t="shared" si="454"/>
        <v/>
      </c>
      <c r="C1522" s="269"/>
      <c r="D1522" s="270" t="str">
        <f t="shared" si="452"/>
        <v/>
      </c>
      <c r="E1522" s="271"/>
      <c r="F1522" s="272">
        <f t="shared" si="453"/>
        <v>0</v>
      </c>
      <c r="G1522" s="275">
        <f t="shared" si="455"/>
        <v>0</v>
      </c>
    </row>
    <row r="1523" spans="1:7" s="276" customFormat="1" ht="24" customHeight="1" x14ac:dyDescent="0.2">
      <c r="A1523" s="267" t="str">
        <f t="shared" si="451"/>
        <v/>
      </c>
      <c r="B1523" s="268" t="str">
        <f t="shared" si="454"/>
        <v/>
      </c>
      <c r="C1523" s="269"/>
      <c r="D1523" s="270" t="str">
        <f t="shared" si="452"/>
        <v/>
      </c>
      <c r="E1523" s="271"/>
      <c r="F1523" s="272">
        <f t="shared" si="453"/>
        <v>0</v>
      </c>
      <c r="G1523" s="275">
        <f t="shared" si="455"/>
        <v>0</v>
      </c>
    </row>
    <row r="1524" spans="1:7" s="276" customFormat="1" ht="24" customHeight="1" x14ac:dyDescent="0.2">
      <c r="A1524" s="267" t="str">
        <f t="shared" si="451"/>
        <v/>
      </c>
      <c r="B1524" s="268" t="str">
        <f t="shared" si="454"/>
        <v/>
      </c>
      <c r="C1524" s="269"/>
      <c r="D1524" s="270" t="str">
        <f t="shared" si="452"/>
        <v/>
      </c>
      <c r="E1524" s="271"/>
      <c r="F1524" s="272">
        <f t="shared" si="453"/>
        <v>0</v>
      </c>
      <c r="G1524" s="275">
        <f t="shared" si="455"/>
        <v>0</v>
      </c>
    </row>
    <row r="1525" spans="1:7" s="276" customFormat="1" ht="24" customHeight="1" x14ac:dyDescent="0.2">
      <c r="A1525" s="267" t="str">
        <f t="shared" si="451"/>
        <v/>
      </c>
      <c r="B1525" s="268" t="str">
        <f t="shared" si="454"/>
        <v/>
      </c>
      <c r="C1525" s="269"/>
      <c r="D1525" s="270" t="str">
        <f t="shared" si="452"/>
        <v/>
      </c>
      <c r="E1525" s="271"/>
      <c r="F1525" s="272">
        <f t="shared" si="453"/>
        <v>0</v>
      </c>
      <c r="G1525" s="275">
        <f t="shared" si="455"/>
        <v>0</v>
      </c>
    </row>
    <row r="1526" spans="1:7" s="276" customFormat="1" ht="24" customHeight="1" x14ac:dyDescent="0.2">
      <c r="A1526" s="267" t="str">
        <f t="shared" si="451"/>
        <v/>
      </c>
      <c r="B1526" s="268" t="str">
        <f t="shared" si="454"/>
        <v/>
      </c>
      <c r="C1526" s="269"/>
      <c r="D1526" s="270" t="str">
        <f t="shared" si="452"/>
        <v/>
      </c>
      <c r="E1526" s="271"/>
      <c r="F1526" s="273">
        <f t="shared" si="453"/>
        <v>0</v>
      </c>
      <c r="G1526" s="275">
        <f t="shared" si="455"/>
        <v>0</v>
      </c>
    </row>
    <row r="1527" spans="1:7" ht="24" customHeight="1" x14ac:dyDescent="0.2">
      <c r="A1527" s="125"/>
      <c r="B1527" s="99"/>
      <c r="C1527" s="99"/>
      <c r="D1527" s="110"/>
      <c r="E1527" s="111"/>
      <c r="F1527" s="188" t="s">
        <v>33</v>
      </c>
      <c r="G1527" s="126">
        <f>SUBTOTAL(9,G1513:G1526)</f>
        <v>0</v>
      </c>
    </row>
    <row r="1528" spans="1:7" ht="24" customHeight="1" x14ac:dyDescent="0.2">
      <c r="A1528" s="125"/>
      <c r="B1528" s="99"/>
      <c r="C1528" s="127" t="s">
        <v>722</v>
      </c>
      <c r="D1528" s="110"/>
      <c r="E1528" s="111"/>
      <c r="F1528" s="112"/>
      <c r="G1528" s="128"/>
    </row>
    <row r="1529" spans="1:7" s="276" customFormat="1" ht="24" customHeight="1" x14ac:dyDescent="0.2">
      <c r="A1529" s="267" t="str">
        <f t="shared" ref="A1529:A1536" si="456">IFERROR(VLOOKUP(C1529,Tabla_Insumos,4,FALSE),"")</f>
        <v/>
      </c>
      <c r="B1529" s="268" t="str">
        <f t="shared" ref="B1529:B1536" si="457">IFERROR(VLOOKUP(C1529,Tabla_Insumos,5,FALSE),"")</f>
        <v/>
      </c>
      <c r="C1529" s="269"/>
      <c r="D1529" s="270" t="str">
        <f t="shared" ref="D1529:D1536" si="458">IFERROR(VLOOKUP(C1529,Tabla_Insumos,2,FALSE),"")</f>
        <v/>
      </c>
      <c r="E1529" s="271"/>
      <c r="F1529" s="274">
        <f t="shared" ref="F1529:F1536" si="459">IFERROR(VLOOKUP(C1529,Tabla_Insumos,3,FALSE),0)</f>
        <v>0</v>
      </c>
      <c r="G1529" s="275">
        <f>ROUND(E1529*F1529,2)</f>
        <v>0</v>
      </c>
    </row>
    <row r="1530" spans="1:7" s="276" customFormat="1" ht="24" customHeight="1" x14ac:dyDescent="0.2">
      <c r="A1530" s="267" t="str">
        <f t="shared" si="456"/>
        <v/>
      </c>
      <c r="B1530" s="268" t="str">
        <f t="shared" si="457"/>
        <v/>
      </c>
      <c r="C1530" s="269"/>
      <c r="D1530" s="270" t="str">
        <f t="shared" si="458"/>
        <v/>
      </c>
      <c r="E1530" s="271"/>
      <c r="F1530" s="274">
        <f t="shared" si="459"/>
        <v>0</v>
      </c>
      <c r="G1530" s="275">
        <f>ROUND(E1530*F1530,2)</f>
        <v>0</v>
      </c>
    </row>
    <row r="1531" spans="1:7" s="276" customFormat="1" ht="24" customHeight="1" x14ac:dyDescent="0.2">
      <c r="A1531" s="267" t="str">
        <f t="shared" si="456"/>
        <v/>
      </c>
      <c r="B1531" s="268" t="str">
        <f t="shared" si="457"/>
        <v/>
      </c>
      <c r="C1531" s="269"/>
      <c r="D1531" s="270" t="str">
        <f t="shared" si="458"/>
        <v/>
      </c>
      <c r="E1531" s="271"/>
      <c r="F1531" s="274">
        <f t="shared" si="459"/>
        <v>0</v>
      </c>
      <c r="G1531" s="275">
        <f t="shared" ref="G1531:G1536" si="460">ROUND(E1531*F1531,2)</f>
        <v>0</v>
      </c>
    </row>
    <row r="1532" spans="1:7" s="276" customFormat="1" ht="24" customHeight="1" x14ac:dyDescent="0.2">
      <c r="A1532" s="267" t="str">
        <f t="shared" si="456"/>
        <v/>
      </c>
      <c r="B1532" s="268" t="str">
        <f t="shared" si="457"/>
        <v/>
      </c>
      <c r="C1532" s="269"/>
      <c r="D1532" s="270" t="str">
        <f t="shared" si="458"/>
        <v/>
      </c>
      <c r="E1532" s="271"/>
      <c r="F1532" s="274">
        <f t="shared" si="459"/>
        <v>0</v>
      </c>
      <c r="G1532" s="275">
        <f t="shared" si="460"/>
        <v>0</v>
      </c>
    </row>
    <row r="1533" spans="1:7" s="276" customFormat="1" ht="24" customHeight="1" x14ac:dyDescent="0.2">
      <c r="A1533" s="267" t="str">
        <f t="shared" si="456"/>
        <v/>
      </c>
      <c r="B1533" s="268" t="str">
        <f t="shared" si="457"/>
        <v/>
      </c>
      <c r="C1533" s="269"/>
      <c r="D1533" s="270" t="str">
        <f t="shared" si="458"/>
        <v/>
      </c>
      <c r="E1533" s="271"/>
      <c r="F1533" s="272">
        <f t="shared" si="459"/>
        <v>0</v>
      </c>
      <c r="G1533" s="275">
        <f t="shared" si="460"/>
        <v>0</v>
      </c>
    </row>
    <row r="1534" spans="1:7" s="276" customFormat="1" ht="24" customHeight="1" x14ac:dyDescent="0.2">
      <c r="A1534" s="267" t="str">
        <f t="shared" si="456"/>
        <v/>
      </c>
      <c r="B1534" s="268" t="str">
        <f t="shared" si="457"/>
        <v/>
      </c>
      <c r="C1534" s="269"/>
      <c r="D1534" s="270" t="str">
        <f t="shared" si="458"/>
        <v/>
      </c>
      <c r="E1534" s="271"/>
      <c r="F1534" s="272">
        <f t="shared" si="459"/>
        <v>0</v>
      </c>
      <c r="G1534" s="275">
        <f t="shared" si="460"/>
        <v>0</v>
      </c>
    </row>
    <row r="1535" spans="1:7" s="276" customFormat="1" ht="24" customHeight="1" x14ac:dyDescent="0.2">
      <c r="A1535" s="267" t="str">
        <f t="shared" si="456"/>
        <v/>
      </c>
      <c r="B1535" s="268" t="str">
        <f t="shared" si="457"/>
        <v/>
      </c>
      <c r="C1535" s="269"/>
      <c r="D1535" s="270" t="str">
        <f t="shared" si="458"/>
        <v/>
      </c>
      <c r="E1535" s="271"/>
      <c r="F1535" s="272">
        <f t="shared" si="459"/>
        <v>0</v>
      </c>
      <c r="G1535" s="275">
        <f t="shared" si="460"/>
        <v>0</v>
      </c>
    </row>
    <row r="1536" spans="1:7" s="276" customFormat="1" ht="24" customHeight="1" x14ac:dyDescent="0.2">
      <c r="A1536" s="267" t="str">
        <f t="shared" si="456"/>
        <v/>
      </c>
      <c r="B1536" s="268" t="str">
        <f t="shared" si="457"/>
        <v/>
      </c>
      <c r="C1536" s="269"/>
      <c r="D1536" s="270" t="str">
        <f t="shared" si="458"/>
        <v/>
      </c>
      <c r="E1536" s="271"/>
      <c r="F1536" s="272">
        <f t="shared" si="459"/>
        <v>0</v>
      </c>
      <c r="G1536" s="275">
        <f t="shared" si="460"/>
        <v>0</v>
      </c>
    </row>
    <row r="1537" spans="1:8" ht="24" customHeight="1" x14ac:dyDescent="0.2">
      <c r="A1537" s="125"/>
      <c r="B1537" s="99"/>
      <c r="C1537" s="99"/>
      <c r="D1537" s="110"/>
      <c r="E1537" s="111"/>
      <c r="F1537" s="188" t="s">
        <v>34</v>
      </c>
      <c r="G1537" s="126">
        <f>SUBTOTAL(9,G1529:G1536)</f>
        <v>0</v>
      </c>
    </row>
    <row r="1538" spans="1:8" ht="24" customHeight="1" x14ac:dyDescent="0.2">
      <c r="A1538" s="125"/>
      <c r="B1538" s="99"/>
      <c r="C1538" s="127" t="s">
        <v>723</v>
      </c>
      <c r="D1538" s="110"/>
      <c r="E1538" s="111"/>
      <c r="F1538" s="112"/>
      <c r="G1538" s="128"/>
    </row>
    <row r="1539" spans="1:8" s="276" customFormat="1" ht="24" customHeight="1" x14ac:dyDescent="0.2">
      <c r="A1539" s="267" t="str">
        <f t="shared" ref="A1539:A1547" si="461">IFERROR(VLOOKUP(C1539,Tabla_Insumos,4,FALSE),"")</f>
        <v/>
      </c>
      <c r="B1539" s="268" t="str">
        <f t="shared" ref="B1539:B1547" si="462">IFERROR(VLOOKUP(C1539,Tabla_Insumos,5,FALSE),"")</f>
        <v/>
      </c>
      <c r="C1539" s="269"/>
      <c r="D1539" s="270" t="str">
        <f t="shared" ref="D1539:D1547" si="463">IFERROR(VLOOKUP(C1539,Tabla_Insumos,2,FALSE),"")</f>
        <v/>
      </c>
      <c r="E1539" s="271"/>
      <c r="F1539" s="272">
        <f t="shared" ref="F1539:F1547" si="464">IFERROR(VLOOKUP(C1539,Tabla_Insumos,3,FALSE),0)</f>
        <v>0</v>
      </c>
      <c r="G1539" s="275">
        <f t="shared" ref="G1539:G1547" si="465">ROUND(E1539*F1539,2)</f>
        <v>0</v>
      </c>
    </row>
    <row r="1540" spans="1:8" s="276" customFormat="1" ht="24" customHeight="1" x14ac:dyDescent="0.2">
      <c r="A1540" s="267" t="str">
        <f t="shared" si="461"/>
        <v/>
      </c>
      <c r="B1540" s="268" t="str">
        <f t="shared" si="462"/>
        <v/>
      </c>
      <c r="C1540" s="269"/>
      <c r="D1540" s="270" t="str">
        <f t="shared" si="463"/>
        <v/>
      </c>
      <c r="E1540" s="271"/>
      <c r="F1540" s="272">
        <f t="shared" si="464"/>
        <v>0</v>
      </c>
      <c r="G1540" s="275">
        <f t="shared" si="465"/>
        <v>0</v>
      </c>
    </row>
    <row r="1541" spans="1:8" s="276" customFormat="1" ht="24" customHeight="1" x14ac:dyDescent="0.2">
      <c r="A1541" s="267" t="str">
        <f t="shared" si="461"/>
        <v/>
      </c>
      <c r="B1541" s="268" t="str">
        <f t="shared" si="462"/>
        <v/>
      </c>
      <c r="C1541" s="269"/>
      <c r="D1541" s="270" t="str">
        <f t="shared" si="463"/>
        <v/>
      </c>
      <c r="E1541" s="271"/>
      <c r="F1541" s="272">
        <f t="shared" si="464"/>
        <v>0</v>
      </c>
      <c r="G1541" s="275">
        <f t="shared" si="465"/>
        <v>0</v>
      </c>
    </row>
    <row r="1542" spans="1:8" s="276" customFormat="1" ht="24" customHeight="1" x14ac:dyDescent="0.2">
      <c r="A1542" s="267" t="str">
        <f t="shared" si="461"/>
        <v/>
      </c>
      <c r="B1542" s="268" t="str">
        <f t="shared" si="462"/>
        <v/>
      </c>
      <c r="C1542" s="269"/>
      <c r="D1542" s="270" t="str">
        <f t="shared" si="463"/>
        <v/>
      </c>
      <c r="E1542" s="271"/>
      <c r="F1542" s="272">
        <f t="shared" si="464"/>
        <v>0</v>
      </c>
      <c r="G1542" s="275">
        <f t="shared" si="465"/>
        <v>0</v>
      </c>
    </row>
    <row r="1543" spans="1:8" s="276" customFormat="1" ht="24" customHeight="1" x14ac:dyDescent="0.2">
      <c r="A1543" s="267" t="str">
        <f t="shared" si="461"/>
        <v/>
      </c>
      <c r="B1543" s="268" t="str">
        <f t="shared" si="462"/>
        <v/>
      </c>
      <c r="C1543" s="269"/>
      <c r="D1543" s="270" t="str">
        <f t="shared" si="463"/>
        <v/>
      </c>
      <c r="E1543" s="271"/>
      <c r="F1543" s="272">
        <f t="shared" si="464"/>
        <v>0</v>
      </c>
      <c r="G1543" s="275">
        <f t="shared" si="465"/>
        <v>0</v>
      </c>
    </row>
    <row r="1544" spans="1:8" s="276" customFormat="1" ht="24" customHeight="1" x14ac:dyDescent="0.2">
      <c r="A1544" s="267" t="str">
        <f t="shared" si="461"/>
        <v/>
      </c>
      <c r="B1544" s="268" t="str">
        <f t="shared" si="462"/>
        <v/>
      </c>
      <c r="C1544" s="269"/>
      <c r="D1544" s="270" t="str">
        <f t="shared" si="463"/>
        <v/>
      </c>
      <c r="E1544" s="271"/>
      <c r="F1544" s="272">
        <f t="shared" si="464"/>
        <v>0</v>
      </c>
      <c r="G1544" s="275">
        <f t="shared" si="465"/>
        <v>0</v>
      </c>
    </row>
    <row r="1545" spans="1:8" s="276" customFormat="1" ht="24" customHeight="1" x14ac:dyDescent="0.2">
      <c r="A1545" s="267" t="str">
        <f t="shared" si="461"/>
        <v/>
      </c>
      <c r="B1545" s="268" t="str">
        <f t="shared" si="462"/>
        <v/>
      </c>
      <c r="C1545" s="269"/>
      <c r="D1545" s="270" t="str">
        <f t="shared" si="463"/>
        <v/>
      </c>
      <c r="E1545" s="271"/>
      <c r="F1545" s="272">
        <f t="shared" si="464"/>
        <v>0</v>
      </c>
      <c r="G1545" s="275">
        <f t="shared" si="465"/>
        <v>0</v>
      </c>
    </row>
    <row r="1546" spans="1:8" s="276" customFormat="1" ht="24" customHeight="1" x14ac:dyDescent="0.2">
      <c r="A1546" s="267" t="str">
        <f t="shared" si="461"/>
        <v/>
      </c>
      <c r="B1546" s="268" t="str">
        <f t="shared" si="462"/>
        <v/>
      </c>
      <c r="C1546" s="269"/>
      <c r="D1546" s="270" t="str">
        <f t="shared" si="463"/>
        <v/>
      </c>
      <c r="E1546" s="271"/>
      <c r="F1546" s="272">
        <f t="shared" si="464"/>
        <v>0</v>
      </c>
      <c r="G1546" s="275">
        <f t="shared" si="465"/>
        <v>0</v>
      </c>
    </row>
    <row r="1547" spans="1:8" s="276" customFormat="1" ht="24" customHeight="1" x14ac:dyDescent="0.2">
      <c r="A1547" s="267" t="str">
        <f t="shared" si="461"/>
        <v/>
      </c>
      <c r="B1547" s="268" t="str">
        <f t="shared" si="462"/>
        <v/>
      </c>
      <c r="C1547" s="269"/>
      <c r="D1547" s="270" t="str">
        <f t="shared" si="463"/>
        <v/>
      </c>
      <c r="E1547" s="271"/>
      <c r="F1547" s="272">
        <f t="shared" si="464"/>
        <v>0</v>
      </c>
      <c r="G1547" s="275">
        <f t="shared" si="465"/>
        <v>0</v>
      </c>
    </row>
    <row r="1548" spans="1:8" ht="24" customHeight="1" x14ac:dyDescent="0.2">
      <c r="A1548" s="129"/>
      <c r="B1548" s="110"/>
      <c r="C1548" s="99"/>
      <c r="D1548" s="110"/>
      <c r="E1548" s="111"/>
      <c r="F1548" s="188" t="s">
        <v>35</v>
      </c>
      <c r="G1548" s="126">
        <f>SUBTOTAL(9,G1539:G1547)</f>
        <v>0</v>
      </c>
    </row>
    <row r="1549" spans="1:8" ht="24" customHeight="1" thickBot="1" x14ac:dyDescent="0.25">
      <c r="A1549" s="130"/>
      <c r="B1549" s="131"/>
      <c r="C1549" s="132"/>
      <c r="D1549" s="131"/>
      <c r="E1549" s="133"/>
      <c r="F1549" s="134"/>
      <c r="G1549" s="135"/>
    </row>
    <row r="1550" spans="1:8" ht="24" customHeight="1" thickBot="1" x14ac:dyDescent="0.25">
      <c r="A1550" s="136" t="str">
        <f>B1508</f>
        <v>8.1</v>
      </c>
      <c r="B1550" s="137" t="str">
        <f>C1508</f>
        <v>Cubiertas de techo sobre losa de hormigón armado</v>
      </c>
      <c r="C1550" s="138"/>
      <c r="D1550" s="138" t="s">
        <v>36</v>
      </c>
      <c r="E1550" s="139"/>
      <c r="F1550" s="140" t="s">
        <v>37</v>
      </c>
      <c r="G1550" s="141">
        <f>SUBTOTAL(9,G1513:G1549)</f>
        <v>0</v>
      </c>
    </row>
    <row r="1551" spans="1:8" ht="24" customHeight="1" thickTop="1" thickBot="1" x14ac:dyDescent="0.25"/>
    <row r="1552" spans="1:8" ht="24" customHeight="1" thickTop="1" x14ac:dyDescent="0.2">
      <c r="A1552" s="173" t="s">
        <v>39</v>
      </c>
      <c r="B1552" s="174"/>
      <c r="C1552" s="174"/>
      <c r="D1552" s="174"/>
      <c r="E1552" s="174"/>
      <c r="F1552" s="174"/>
      <c r="G1552" s="175"/>
      <c r="H1552" s="100">
        <f>COUNTIF($A$2:A1558,"ANALISIS DE PRECIOS")</f>
        <v>32</v>
      </c>
    </row>
    <row r="1553" spans="1:141" ht="24" customHeight="1" x14ac:dyDescent="0.2">
      <c r="A1553" s="101" t="s">
        <v>719</v>
      </c>
      <c r="B1553" s="102" t="str">
        <f>Comitente</f>
        <v>DIRECCIÓN DE INFRAESTRUCTURA ESCOLAR</v>
      </c>
      <c r="C1553" s="96"/>
      <c r="D1553" s="103"/>
      <c r="E1553" s="103"/>
      <c r="F1553" s="104"/>
      <c r="G1553" s="105"/>
    </row>
    <row r="1554" spans="1:141" ht="24" customHeight="1" x14ac:dyDescent="0.2">
      <c r="A1554" s="101" t="s">
        <v>720</v>
      </c>
      <c r="B1554" s="102">
        <f>Contratista</f>
        <v>0</v>
      </c>
      <c r="C1554" s="97"/>
      <c r="D1554" s="97"/>
      <c r="E1554" s="97"/>
      <c r="F1554" s="106"/>
      <c r="G1554" s="107"/>
    </row>
    <row r="1555" spans="1:141" ht="24" customHeight="1" x14ac:dyDescent="0.2">
      <c r="A1555" s="101" t="s">
        <v>26</v>
      </c>
      <c r="B1555" s="102" t="str">
        <f>Obra</f>
        <v>ESCUELA BATALLA DE TUCUMAN</v>
      </c>
      <c r="C1555" s="97"/>
      <c r="D1555" s="97"/>
      <c r="E1555" s="97"/>
      <c r="F1555" s="106" t="s">
        <v>40</v>
      </c>
      <c r="G1555" s="108">
        <f>Fecha_Base</f>
        <v>0</v>
      </c>
    </row>
    <row r="1556" spans="1:141" ht="24" customHeight="1" x14ac:dyDescent="0.2">
      <c r="A1556" s="109" t="s">
        <v>718</v>
      </c>
      <c r="B1556" s="98" t="str">
        <f>Ubicación</f>
        <v>Calle Mendoza y Calle Nº17 - Pocito</v>
      </c>
      <c r="C1556" s="98"/>
      <c r="D1556" s="110"/>
      <c r="E1556" s="111"/>
      <c r="F1556" s="112"/>
      <c r="G1556" s="113"/>
    </row>
    <row r="1557" spans="1:141" ht="24" customHeight="1" x14ac:dyDescent="0.2">
      <c r="A1557" s="109" t="s">
        <v>41</v>
      </c>
      <c r="B1557" s="114" t="str">
        <f>IFERROR(VALUE(LEFT(B1558,FIND("-",B1558)-1)),"")</f>
        <v/>
      </c>
      <c r="C1557" s="99" t="str">
        <f>IFERROR(VLOOKUP(B1557,Tabla_CyP,2,FALSE),"")</f>
        <v/>
      </c>
      <c r="E1557" s="111"/>
      <c r="F1557" s="112"/>
      <c r="G1557" s="113"/>
    </row>
    <row r="1558" spans="1:141" ht="24" customHeight="1" x14ac:dyDescent="0.2">
      <c r="A1558" s="109" t="s">
        <v>27</v>
      </c>
      <c r="B1558" s="115" t="str">
        <f>IFERROR(VLOOKUP(COUNTIF($A$2:A1558,"ANALISIS DE PRECIOS"),Tabla_NumeroItem,4,FALSE),"")</f>
        <v>8.2</v>
      </c>
      <c r="C1558" s="99" t="str">
        <f>IFERROR(VLOOKUP(B1558,Tabla_CyP,2,FALSE),"")</f>
        <v>Cubiertas metálicas ( incluidas aislaciones )</v>
      </c>
      <c r="D1558" s="110"/>
      <c r="E1558" s="111"/>
      <c r="F1558" s="106" t="s">
        <v>28</v>
      </c>
      <c r="G1558" s="116" t="str">
        <f>IFERROR(VLOOKUP(B1558,Tabla_CyP,4,FALSE),"")</f>
        <v>m2</v>
      </c>
    </row>
    <row r="1559" spans="1:141" ht="24" customHeight="1" x14ac:dyDescent="0.2">
      <c r="A1559" s="109"/>
      <c r="B1559" s="98"/>
      <c r="C1559" s="99"/>
      <c r="D1559" s="110"/>
      <c r="E1559" s="111"/>
      <c r="F1559" s="112"/>
      <c r="G1559" s="113"/>
    </row>
    <row r="1560" spans="1:141" ht="24" customHeight="1" x14ac:dyDescent="0.2">
      <c r="A1560" s="381" t="s">
        <v>584</v>
      </c>
      <c r="B1560" s="382"/>
      <c r="C1560" s="383" t="s">
        <v>0</v>
      </c>
      <c r="D1560" s="383" t="s">
        <v>29</v>
      </c>
      <c r="E1560" s="385" t="s">
        <v>30</v>
      </c>
      <c r="F1560" s="387" t="s">
        <v>31</v>
      </c>
      <c r="G1560" s="389" t="s">
        <v>32</v>
      </c>
    </row>
    <row r="1561" spans="1:141" s="119" customFormat="1" ht="24" customHeight="1" x14ac:dyDescent="0.2">
      <c r="A1561" s="117" t="s">
        <v>585</v>
      </c>
      <c r="B1561" s="118" t="s">
        <v>586</v>
      </c>
      <c r="C1561" s="384"/>
      <c r="D1561" s="384"/>
      <c r="E1561" s="386"/>
      <c r="F1561" s="388"/>
      <c r="G1561" s="390"/>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77"/>
      <c r="AE1561" s="277"/>
      <c r="AF1561" s="277"/>
      <c r="AG1561" s="277"/>
      <c r="AH1561" s="277"/>
      <c r="AI1561" s="277"/>
      <c r="AJ1561" s="277"/>
      <c r="AK1561" s="277"/>
      <c r="AL1561" s="277"/>
      <c r="AM1561" s="277"/>
      <c r="AN1561" s="277"/>
      <c r="AO1561" s="277"/>
      <c r="AP1561" s="277"/>
      <c r="AQ1561" s="277"/>
      <c r="AR1561" s="277"/>
      <c r="AS1561" s="277"/>
      <c r="AT1561" s="277"/>
      <c r="AU1561" s="277"/>
      <c r="AV1561" s="277"/>
      <c r="AW1561" s="277"/>
      <c r="AX1561" s="277"/>
      <c r="AY1561" s="277"/>
      <c r="AZ1561" s="277"/>
      <c r="BA1561" s="277"/>
      <c r="BB1561" s="277"/>
      <c r="BC1561" s="277"/>
      <c r="BD1561" s="277"/>
      <c r="BE1561" s="277"/>
      <c r="BF1561" s="277"/>
      <c r="BG1561" s="277"/>
      <c r="BH1561" s="277"/>
      <c r="BI1561" s="277"/>
      <c r="BJ1561" s="277"/>
      <c r="BK1561" s="277"/>
      <c r="BL1561" s="277"/>
      <c r="BM1561" s="277"/>
      <c r="BN1561" s="277"/>
      <c r="BO1561" s="277"/>
      <c r="BP1561" s="277"/>
      <c r="BQ1561" s="277"/>
      <c r="BR1561" s="277"/>
      <c r="BS1561" s="277"/>
      <c r="BT1561" s="277"/>
      <c r="BU1561" s="277"/>
      <c r="BV1561" s="277"/>
      <c r="BW1561" s="277"/>
      <c r="BX1561" s="277"/>
      <c r="BY1561" s="277"/>
      <c r="BZ1561" s="277"/>
      <c r="CA1561" s="277"/>
      <c r="CB1561" s="277"/>
      <c r="CC1561" s="277"/>
      <c r="CD1561" s="277"/>
      <c r="CE1561" s="277"/>
      <c r="CF1561" s="277"/>
      <c r="CG1561" s="277"/>
      <c r="CH1561" s="277"/>
      <c r="CI1561" s="277"/>
      <c r="CJ1561" s="277"/>
      <c r="CK1561" s="277"/>
      <c r="CL1561" s="277"/>
      <c r="CM1561" s="277"/>
      <c r="CN1561" s="277"/>
      <c r="CO1561" s="277"/>
      <c r="CP1561" s="277"/>
      <c r="CQ1561" s="277"/>
      <c r="CR1561" s="277"/>
      <c r="CS1561" s="277"/>
      <c r="CT1561" s="277"/>
      <c r="CU1561" s="277"/>
      <c r="CV1561" s="277"/>
      <c r="CW1561" s="277"/>
      <c r="CX1561" s="277"/>
      <c r="CY1561" s="277"/>
      <c r="CZ1561" s="277"/>
      <c r="DA1561" s="277"/>
      <c r="DB1561" s="277"/>
      <c r="DC1561" s="277"/>
      <c r="DD1561" s="277"/>
      <c r="DE1561" s="277"/>
      <c r="DF1561" s="277"/>
      <c r="DG1561" s="277"/>
      <c r="DH1561" s="277"/>
      <c r="DI1561" s="277"/>
      <c r="DJ1561" s="277"/>
      <c r="DK1561" s="277"/>
      <c r="DL1561" s="277"/>
      <c r="DM1561" s="277"/>
      <c r="DN1561" s="277"/>
      <c r="DO1561" s="277"/>
      <c r="DP1561" s="277"/>
      <c r="DQ1561" s="277"/>
      <c r="DR1561" s="277"/>
      <c r="DS1561" s="277"/>
      <c r="DT1561" s="277"/>
      <c r="DU1561" s="277"/>
      <c r="DV1561" s="277"/>
      <c r="DW1561" s="277"/>
      <c r="DX1561" s="277"/>
      <c r="DY1561" s="277"/>
      <c r="DZ1561" s="277"/>
      <c r="EA1561" s="277"/>
      <c r="EB1561" s="277"/>
      <c r="EC1561" s="277"/>
      <c r="ED1561" s="277"/>
      <c r="EE1561" s="277"/>
      <c r="EF1561" s="277"/>
      <c r="EG1561" s="277"/>
      <c r="EH1561" s="277"/>
      <c r="EI1561" s="277"/>
      <c r="EJ1561" s="277"/>
      <c r="EK1561" s="277"/>
    </row>
    <row r="1562" spans="1:141" ht="24" customHeight="1" x14ac:dyDescent="0.2">
      <c r="A1562" s="187"/>
      <c r="B1562" s="120"/>
      <c r="C1562" s="185" t="s">
        <v>721</v>
      </c>
      <c r="D1562" s="121"/>
      <c r="E1562" s="122"/>
      <c r="F1562" s="123"/>
      <c r="G1562" s="124"/>
    </row>
    <row r="1563" spans="1:141" s="276" customFormat="1" ht="24" customHeight="1" x14ac:dyDescent="0.2">
      <c r="A1563" s="267" t="str">
        <f t="shared" ref="A1563:A1576" si="466">IFERROR(VLOOKUP(C1563,Tabla_Insumos,4,FALSE),"")</f>
        <v/>
      </c>
      <c r="B1563" s="268" t="str">
        <f>IFERROR(VLOOKUP(C1563,Tabla_Insumos,5,FALSE),"")</f>
        <v/>
      </c>
      <c r="C1563" s="269"/>
      <c r="D1563" s="270" t="str">
        <f t="shared" ref="D1563:D1576" si="467">IFERROR(VLOOKUP(C1563,Tabla_Insumos,2,FALSE),"")</f>
        <v/>
      </c>
      <c r="E1563" s="271"/>
      <c r="F1563" s="272">
        <f t="shared" ref="F1563:F1576" si="468">IFERROR(VLOOKUP(C1563,Tabla_Insumos,3,FALSE),0)</f>
        <v>0</v>
      </c>
      <c r="G1563" s="275">
        <f>ROUND(E1563*F1563,2)</f>
        <v>0</v>
      </c>
    </row>
    <row r="1564" spans="1:141" s="276" customFormat="1" ht="24" customHeight="1" x14ac:dyDescent="0.2">
      <c r="A1564" s="267" t="str">
        <f t="shared" si="466"/>
        <v/>
      </c>
      <c r="B1564" s="268" t="str">
        <f t="shared" ref="B1564:B1576" si="469">IFERROR(VLOOKUP(C1564,Tabla_Insumos,5,FALSE),"")</f>
        <v/>
      </c>
      <c r="C1564" s="269"/>
      <c r="D1564" s="270" t="str">
        <f t="shared" si="467"/>
        <v/>
      </c>
      <c r="E1564" s="271"/>
      <c r="F1564" s="272">
        <f t="shared" si="468"/>
        <v>0</v>
      </c>
      <c r="G1564" s="275">
        <f t="shared" ref="G1564:G1576" si="470">ROUND(E1564*F1564,2)</f>
        <v>0</v>
      </c>
    </row>
    <row r="1565" spans="1:141" s="276" customFormat="1" ht="24" customHeight="1" x14ac:dyDescent="0.2">
      <c r="A1565" s="267" t="str">
        <f t="shared" si="466"/>
        <v/>
      </c>
      <c r="B1565" s="268" t="str">
        <f t="shared" si="469"/>
        <v/>
      </c>
      <c r="C1565" s="269"/>
      <c r="D1565" s="270" t="str">
        <f t="shared" si="467"/>
        <v/>
      </c>
      <c r="E1565" s="271"/>
      <c r="F1565" s="272">
        <f t="shared" si="468"/>
        <v>0</v>
      </c>
      <c r="G1565" s="275">
        <f t="shared" si="470"/>
        <v>0</v>
      </c>
    </row>
    <row r="1566" spans="1:141" s="276" customFormat="1" ht="24" customHeight="1" x14ac:dyDescent="0.2">
      <c r="A1566" s="267" t="str">
        <f t="shared" si="466"/>
        <v/>
      </c>
      <c r="B1566" s="268" t="str">
        <f t="shared" si="469"/>
        <v/>
      </c>
      <c r="C1566" s="269"/>
      <c r="D1566" s="270" t="str">
        <f t="shared" si="467"/>
        <v/>
      </c>
      <c r="E1566" s="271"/>
      <c r="F1566" s="272">
        <f t="shared" si="468"/>
        <v>0</v>
      </c>
      <c r="G1566" s="275">
        <f t="shared" si="470"/>
        <v>0</v>
      </c>
    </row>
    <row r="1567" spans="1:141" s="276" customFormat="1" ht="24" customHeight="1" x14ac:dyDescent="0.2">
      <c r="A1567" s="267" t="str">
        <f t="shared" si="466"/>
        <v/>
      </c>
      <c r="B1567" s="268" t="str">
        <f t="shared" si="469"/>
        <v/>
      </c>
      <c r="C1567" s="269"/>
      <c r="D1567" s="270" t="str">
        <f t="shared" si="467"/>
        <v/>
      </c>
      <c r="E1567" s="271"/>
      <c r="F1567" s="272">
        <f t="shared" si="468"/>
        <v>0</v>
      </c>
      <c r="G1567" s="275">
        <f t="shared" si="470"/>
        <v>0</v>
      </c>
    </row>
    <row r="1568" spans="1:141" s="276" customFormat="1" ht="24" customHeight="1" x14ac:dyDescent="0.2">
      <c r="A1568" s="267" t="str">
        <f t="shared" si="466"/>
        <v/>
      </c>
      <c r="B1568" s="268" t="str">
        <f t="shared" si="469"/>
        <v/>
      </c>
      <c r="C1568" s="269"/>
      <c r="D1568" s="270" t="str">
        <f t="shared" si="467"/>
        <v/>
      </c>
      <c r="E1568" s="271"/>
      <c r="F1568" s="272">
        <f t="shared" si="468"/>
        <v>0</v>
      </c>
      <c r="G1568" s="275">
        <f t="shared" si="470"/>
        <v>0</v>
      </c>
    </row>
    <row r="1569" spans="1:7" s="276" customFormat="1" ht="24" customHeight="1" x14ac:dyDescent="0.2">
      <c r="A1569" s="267" t="str">
        <f t="shared" si="466"/>
        <v/>
      </c>
      <c r="B1569" s="268" t="str">
        <f t="shared" si="469"/>
        <v/>
      </c>
      <c r="C1569" s="269"/>
      <c r="D1569" s="270" t="str">
        <f t="shared" si="467"/>
        <v/>
      </c>
      <c r="E1569" s="271"/>
      <c r="F1569" s="272">
        <f t="shared" si="468"/>
        <v>0</v>
      </c>
      <c r="G1569" s="275">
        <f t="shared" si="470"/>
        <v>0</v>
      </c>
    </row>
    <row r="1570" spans="1:7" s="276" customFormat="1" ht="24" customHeight="1" x14ac:dyDescent="0.2">
      <c r="A1570" s="267" t="str">
        <f t="shared" si="466"/>
        <v/>
      </c>
      <c r="B1570" s="268" t="str">
        <f t="shared" si="469"/>
        <v/>
      </c>
      <c r="C1570" s="269"/>
      <c r="D1570" s="270" t="str">
        <f t="shared" si="467"/>
        <v/>
      </c>
      <c r="E1570" s="271"/>
      <c r="F1570" s="272">
        <f t="shared" si="468"/>
        <v>0</v>
      </c>
      <c r="G1570" s="275">
        <f t="shared" si="470"/>
        <v>0</v>
      </c>
    </row>
    <row r="1571" spans="1:7" s="276" customFormat="1" ht="24" customHeight="1" x14ac:dyDescent="0.2">
      <c r="A1571" s="267" t="str">
        <f t="shared" si="466"/>
        <v/>
      </c>
      <c r="B1571" s="268" t="str">
        <f t="shared" si="469"/>
        <v/>
      </c>
      <c r="C1571" s="269"/>
      <c r="D1571" s="270" t="str">
        <f t="shared" si="467"/>
        <v/>
      </c>
      <c r="E1571" s="271"/>
      <c r="F1571" s="272">
        <f t="shared" si="468"/>
        <v>0</v>
      </c>
      <c r="G1571" s="275">
        <f t="shared" si="470"/>
        <v>0</v>
      </c>
    </row>
    <row r="1572" spans="1:7" s="276" customFormat="1" ht="24" customHeight="1" x14ac:dyDescent="0.2">
      <c r="A1572" s="267" t="str">
        <f t="shared" si="466"/>
        <v/>
      </c>
      <c r="B1572" s="268" t="str">
        <f t="shared" si="469"/>
        <v/>
      </c>
      <c r="C1572" s="269"/>
      <c r="D1572" s="270" t="str">
        <f t="shared" si="467"/>
        <v/>
      </c>
      <c r="E1572" s="271"/>
      <c r="F1572" s="272">
        <f t="shared" si="468"/>
        <v>0</v>
      </c>
      <c r="G1572" s="275">
        <f t="shared" si="470"/>
        <v>0</v>
      </c>
    </row>
    <row r="1573" spans="1:7" s="276" customFormat="1" ht="24" customHeight="1" x14ac:dyDescent="0.2">
      <c r="A1573" s="267" t="str">
        <f t="shared" si="466"/>
        <v/>
      </c>
      <c r="B1573" s="268" t="str">
        <f t="shared" si="469"/>
        <v/>
      </c>
      <c r="C1573" s="269"/>
      <c r="D1573" s="270" t="str">
        <f t="shared" si="467"/>
        <v/>
      </c>
      <c r="E1573" s="271"/>
      <c r="F1573" s="272">
        <f t="shared" si="468"/>
        <v>0</v>
      </c>
      <c r="G1573" s="275">
        <f t="shared" si="470"/>
        <v>0</v>
      </c>
    </row>
    <row r="1574" spans="1:7" s="276" customFormat="1" ht="24" customHeight="1" x14ac:dyDescent="0.2">
      <c r="A1574" s="267" t="str">
        <f t="shared" si="466"/>
        <v/>
      </c>
      <c r="B1574" s="268" t="str">
        <f t="shared" si="469"/>
        <v/>
      </c>
      <c r="C1574" s="269"/>
      <c r="D1574" s="270" t="str">
        <f t="shared" si="467"/>
        <v/>
      </c>
      <c r="E1574" s="271"/>
      <c r="F1574" s="272">
        <f t="shared" si="468"/>
        <v>0</v>
      </c>
      <c r="G1574" s="275">
        <f t="shared" si="470"/>
        <v>0</v>
      </c>
    </row>
    <row r="1575" spans="1:7" s="276" customFormat="1" ht="24" customHeight="1" x14ac:dyDescent="0.2">
      <c r="A1575" s="267" t="str">
        <f t="shared" si="466"/>
        <v/>
      </c>
      <c r="B1575" s="268" t="str">
        <f t="shared" si="469"/>
        <v/>
      </c>
      <c r="C1575" s="269"/>
      <c r="D1575" s="270" t="str">
        <f t="shared" si="467"/>
        <v/>
      </c>
      <c r="E1575" s="271"/>
      <c r="F1575" s="272">
        <f t="shared" si="468"/>
        <v>0</v>
      </c>
      <c r="G1575" s="275">
        <f t="shared" si="470"/>
        <v>0</v>
      </c>
    </row>
    <row r="1576" spans="1:7" s="276" customFormat="1" ht="24" customHeight="1" x14ac:dyDescent="0.2">
      <c r="A1576" s="267" t="str">
        <f t="shared" si="466"/>
        <v/>
      </c>
      <c r="B1576" s="268" t="str">
        <f t="shared" si="469"/>
        <v/>
      </c>
      <c r="C1576" s="269"/>
      <c r="D1576" s="270" t="str">
        <f t="shared" si="467"/>
        <v/>
      </c>
      <c r="E1576" s="271"/>
      <c r="F1576" s="273">
        <f t="shared" si="468"/>
        <v>0</v>
      </c>
      <c r="G1576" s="275">
        <f t="shared" si="470"/>
        <v>0</v>
      </c>
    </row>
    <row r="1577" spans="1:7" ht="24" customHeight="1" x14ac:dyDescent="0.2">
      <c r="A1577" s="125"/>
      <c r="B1577" s="99"/>
      <c r="C1577" s="99"/>
      <c r="D1577" s="110"/>
      <c r="E1577" s="111"/>
      <c r="F1577" s="188" t="s">
        <v>33</v>
      </c>
      <c r="G1577" s="126">
        <f>SUBTOTAL(9,G1563:G1576)</f>
        <v>0</v>
      </c>
    </row>
    <row r="1578" spans="1:7" ht="24" customHeight="1" x14ac:dyDescent="0.2">
      <c r="A1578" s="125"/>
      <c r="B1578" s="99"/>
      <c r="C1578" s="127" t="s">
        <v>722</v>
      </c>
      <c r="D1578" s="110"/>
      <c r="E1578" s="111"/>
      <c r="F1578" s="112"/>
      <c r="G1578" s="128"/>
    </row>
    <row r="1579" spans="1:7" s="276" customFormat="1" ht="24" customHeight="1" x14ac:dyDescent="0.2">
      <c r="A1579" s="267" t="str">
        <f t="shared" ref="A1579:A1586" si="471">IFERROR(VLOOKUP(C1579,Tabla_Insumos,4,FALSE),"")</f>
        <v/>
      </c>
      <c r="B1579" s="268" t="str">
        <f t="shared" ref="B1579:B1586" si="472">IFERROR(VLOOKUP(C1579,Tabla_Insumos,5,FALSE),"")</f>
        <v/>
      </c>
      <c r="C1579" s="269"/>
      <c r="D1579" s="270" t="str">
        <f t="shared" ref="D1579:D1586" si="473">IFERROR(VLOOKUP(C1579,Tabla_Insumos,2,FALSE),"")</f>
        <v/>
      </c>
      <c r="E1579" s="271"/>
      <c r="F1579" s="274">
        <f t="shared" ref="F1579:F1586" si="474">IFERROR(VLOOKUP(C1579,Tabla_Insumos,3,FALSE),0)</f>
        <v>0</v>
      </c>
      <c r="G1579" s="275">
        <f>ROUND(E1579*F1579,2)</f>
        <v>0</v>
      </c>
    </row>
    <row r="1580" spans="1:7" s="276" customFormat="1" ht="24" customHeight="1" x14ac:dyDescent="0.2">
      <c r="A1580" s="267" t="str">
        <f t="shared" si="471"/>
        <v/>
      </c>
      <c r="B1580" s="268" t="str">
        <f t="shared" si="472"/>
        <v/>
      </c>
      <c r="C1580" s="269"/>
      <c r="D1580" s="270" t="str">
        <f t="shared" si="473"/>
        <v/>
      </c>
      <c r="E1580" s="271"/>
      <c r="F1580" s="274">
        <f t="shared" si="474"/>
        <v>0</v>
      </c>
      <c r="G1580" s="275">
        <f>ROUND(E1580*F1580,2)</f>
        <v>0</v>
      </c>
    </row>
    <row r="1581" spans="1:7" s="276" customFormat="1" ht="24" customHeight="1" x14ac:dyDescent="0.2">
      <c r="A1581" s="267" t="str">
        <f t="shared" si="471"/>
        <v/>
      </c>
      <c r="B1581" s="268" t="str">
        <f t="shared" si="472"/>
        <v/>
      </c>
      <c r="C1581" s="269"/>
      <c r="D1581" s="270" t="str">
        <f t="shared" si="473"/>
        <v/>
      </c>
      <c r="E1581" s="271"/>
      <c r="F1581" s="274">
        <f t="shared" si="474"/>
        <v>0</v>
      </c>
      <c r="G1581" s="275">
        <f t="shared" ref="G1581:G1586" si="475">ROUND(E1581*F1581,2)</f>
        <v>0</v>
      </c>
    </row>
    <row r="1582" spans="1:7" s="276" customFormat="1" ht="24" customHeight="1" x14ac:dyDescent="0.2">
      <c r="A1582" s="267" t="str">
        <f t="shared" si="471"/>
        <v/>
      </c>
      <c r="B1582" s="268" t="str">
        <f t="shared" si="472"/>
        <v/>
      </c>
      <c r="C1582" s="269"/>
      <c r="D1582" s="270" t="str">
        <f t="shared" si="473"/>
        <v/>
      </c>
      <c r="E1582" s="271"/>
      <c r="F1582" s="274">
        <f t="shared" si="474"/>
        <v>0</v>
      </c>
      <c r="G1582" s="275">
        <f t="shared" si="475"/>
        <v>0</v>
      </c>
    </row>
    <row r="1583" spans="1:7" s="276" customFormat="1" ht="24" customHeight="1" x14ac:dyDescent="0.2">
      <c r="A1583" s="267" t="str">
        <f t="shared" si="471"/>
        <v/>
      </c>
      <c r="B1583" s="268" t="str">
        <f t="shared" si="472"/>
        <v/>
      </c>
      <c r="C1583" s="269"/>
      <c r="D1583" s="270" t="str">
        <f t="shared" si="473"/>
        <v/>
      </c>
      <c r="E1583" s="271"/>
      <c r="F1583" s="272">
        <f t="shared" si="474"/>
        <v>0</v>
      </c>
      <c r="G1583" s="275">
        <f t="shared" si="475"/>
        <v>0</v>
      </c>
    </row>
    <row r="1584" spans="1:7" s="276" customFormat="1" ht="24" customHeight="1" x14ac:dyDescent="0.2">
      <c r="A1584" s="267" t="str">
        <f t="shared" si="471"/>
        <v/>
      </c>
      <c r="B1584" s="268" t="str">
        <f t="shared" si="472"/>
        <v/>
      </c>
      <c r="C1584" s="269"/>
      <c r="D1584" s="270" t="str">
        <f t="shared" si="473"/>
        <v/>
      </c>
      <c r="E1584" s="271"/>
      <c r="F1584" s="272">
        <f t="shared" si="474"/>
        <v>0</v>
      </c>
      <c r="G1584" s="275">
        <f t="shared" si="475"/>
        <v>0</v>
      </c>
    </row>
    <row r="1585" spans="1:7" s="276" customFormat="1" ht="24" customHeight="1" x14ac:dyDescent="0.2">
      <c r="A1585" s="267" t="str">
        <f t="shared" si="471"/>
        <v/>
      </c>
      <c r="B1585" s="268" t="str">
        <f t="shared" si="472"/>
        <v/>
      </c>
      <c r="C1585" s="269"/>
      <c r="D1585" s="270" t="str">
        <f t="shared" si="473"/>
        <v/>
      </c>
      <c r="E1585" s="271"/>
      <c r="F1585" s="272">
        <f t="shared" si="474"/>
        <v>0</v>
      </c>
      <c r="G1585" s="275">
        <f t="shared" si="475"/>
        <v>0</v>
      </c>
    </row>
    <row r="1586" spans="1:7" s="276" customFormat="1" ht="24" customHeight="1" x14ac:dyDescent="0.2">
      <c r="A1586" s="267" t="str">
        <f t="shared" si="471"/>
        <v/>
      </c>
      <c r="B1586" s="268" t="str">
        <f t="shared" si="472"/>
        <v/>
      </c>
      <c r="C1586" s="269"/>
      <c r="D1586" s="270" t="str">
        <f t="shared" si="473"/>
        <v/>
      </c>
      <c r="E1586" s="271"/>
      <c r="F1586" s="272">
        <f t="shared" si="474"/>
        <v>0</v>
      </c>
      <c r="G1586" s="275">
        <f t="shared" si="475"/>
        <v>0</v>
      </c>
    </row>
    <row r="1587" spans="1:7" ht="24" customHeight="1" x14ac:dyDescent="0.2">
      <c r="A1587" s="125"/>
      <c r="B1587" s="99"/>
      <c r="C1587" s="99"/>
      <c r="D1587" s="110"/>
      <c r="E1587" s="111"/>
      <c r="F1587" s="188" t="s">
        <v>34</v>
      </c>
      <c r="G1587" s="126">
        <f>SUBTOTAL(9,G1579:G1586)</f>
        <v>0</v>
      </c>
    </row>
    <row r="1588" spans="1:7" ht="24" customHeight="1" x14ac:dyDescent="0.2">
      <c r="A1588" s="125"/>
      <c r="B1588" s="99"/>
      <c r="C1588" s="127" t="s">
        <v>723</v>
      </c>
      <c r="D1588" s="110"/>
      <c r="E1588" s="111"/>
      <c r="F1588" s="112"/>
      <c r="G1588" s="128"/>
    </row>
    <row r="1589" spans="1:7" s="276" customFormat="1" ht="24" customHeight="1" x14ac:dyDescent="0.2">
      <c r="A1589" s="267" t="str">
        <f t="shared" ref="A1589:A1597" si="476">IFERROR(VLOOKUP(C1589,Tabla_Insumos,4,FALSE),"")</f>
        <v/>
      </c>
      <c r="B1589" s="268" t="str">
        <f t="shared" ref="B1589:B1597" si="477">IFERROR(VLOOKUP(C1589,Tabla_Insumos,5,FALSE),"")</f>
        <v/>
      </c>
      <c r="C1589" s="269"/>
      <c r="D1589" s="270" t="str">
        <f t="shared" ref="D1589:D1597" si="478">IFERROR(VLOOKUP(C1589,Tabla_Insumos,2,FALSE),"")</f>
        <v/>
      </c>
      <c r="E1589" s="271"/>
      <c r="F1589" s="272">
        <f t="shared" ref="F1589:F1597" si="479">IFERROR(VLOOKUP(C1589,Tabla_Insumos,3,FALSE),0)</f>
        <v>0</v>
      </c>
      <c r="G1589" s="275">
        <f t="shared" ref="G1589:G1597" si="480">ROUND(E1589*F1589,2)</f>
        <v>0</v>
      </c>
    </row>
    <row r="1590" spans="1:7" s="276" customFormat="1" ht="24" customHeight="1" x14ac:dyDescent="0.2">
      <c r="A1590" s="267" t="str">
        <f t="shared" si="476"/>
        <v/>
      </c>
      <c r="B1590" s="268" t="str">
        <f t="shared" si="477"/>
        <v/>
      </c>
      <c r="C1590" s="269"/>
      <c r="D1590" s="270" t="str">
        <f t="shared" si="478"/>
        <v/>
      </c>
      <c r="E1590" s="271"/>
      <c r="F1590" s="272">
        <f t="shared" si="479"/>
        <v>0</v>
      </c>
      <c r="G1590" s="275">
        <f t="shared" si="480"/>
        <v>0</v>
      </c>
    </row>
    <row r="1591" spans="1:7" s="276" customFormat="1" ht="24" customHeight="1" x14ac:dyDescent="0.2">
      <c r="A1591" s="267" t="str">
        <f t="shared" si="476"/>
        <v/>
      </c>
      <c r="B1591" s="268" t="str">
        <f t="shared" si="477"/>
        <v/>
      </c>
      <c r="C1591" s="269"/>
      <c r="D1591" s="270" t="str">
        <f t="shared" si="478"/>
        <v/>
      </c>
      <c r="E1591" s="271"/>
      <c r="F1591" s="272">
        <f t="shared" si="479"/>
        <v>0</v>
      </c>
      <c r="G1591" s="275">
        <f t="shared" si="480"/>
        <v>0</v>
      </c>
    </row>
    <row r="1592" spans="1:7" s="276" customFormat="1" ht="24" customHeight="1" x14ac:dyDescent="0.2">
      <c r="A1592" s="267" t="str">
        <f t="shared" si="476"/>
        <v/>
      </c>
      <c r="B1592" s="268" t="str">
        <f t="shared" si="477"/>
        <v/>
      </c>
      <c r="C1592" s="269"/>
      <c r="D1592" s="270" t="str">
        <f t="shared" si="478"/>
        <v/>
      </c>
      <c r="E1592" s="271"/>
      <c r="F1592" s="272">
        <f t="shared" si="479"/>
        <v>0</v>
      </c>
      <c r="G1592" s="275">
        <f t="shared" si="480"/>
        <v>0</v>
      </c>
    </row>
    <row r="1593" spans="1:7" s="276" customFormat="1" ht="24" customHeight="1" x14ac:dyDescent="0.2">
      <c r="A1593" s="267" t="str">
        <f t="shared" si="476"/>
        <v/>
      </c>
      <c r="B1593" s="268" t="str">
        <f t="shared" si="477"/>
        <v/>
      </c>
      <c r="C1593" s="269"/>
      <c r="D1593" s="270" t="str">
        <f t="shared" si="478"/>
        <v/>
      </c>
      <c r="E1593" s="271"/>
      <c r="F1593" s="272">
        <f t="shared" si="479"/>
        <v>0</v>
      </c>
      <c r="G1593" s="275">
        <f t="shared" si="480"/>
        <v>0</v>
      </c>
    </row>
    <row r="1594" spans="1:7" s="276" customFormat="1" ht="24" customHeight="1" x14ac:dyDescent="0.2">
      <c r="A1594" s="267" t="str">
        <f t="shared" si="476"/>
        <v/>
      </c>
      <c r="B1594" s="268" t="str">
        <f t="shared" si="477"/>
        <v/>
      </c>
      <c r="C1594" s="269"/>
      <c r="D1594" s="270" t="str">
        <f t="shared" si="478"/>
        <v/>
      </c>
      <c r="E1594" s="271"/>
      <c r="F1594" s="272">
        <f t="shared" si="479"/>
        <v>0</v>
      </c>
      <c r="G1594" s="275">
        <f t="shared" si="480"/>
        <v>0</v>
      </c>
    </row>
    <row r="1595" spans="1:7" s="276" customFormat="1" ht="24" customHeight="1" x14ac:dyDescent="0.2">
      <c r="A1595" s="267" t="str">
        <f t="shared" si="476"/>
        <v/>
      </c>
      <c r="B1595" s="268" t="str">
        <f t="shared" si="477"/>
        <v/>
      </c>
      <c r="C1595" s="269"/>
      <c r="D1595" s="270" t="str">
        <f t="shared" si="478"/>
        <v/>
      </c>
      <c r="E1595" s="271"/>
      <c r="F1595" s="272">
        <f t="shared" si="479"/>
        <v>0</v>
      </c>
      <c r="G1595" s="275">
        <f t="shared" si="480"/>
        <v>0</v>
      </c>
    </row>
    <row r="1596" spans="1:7" s="276" customFormat="1" ht="24" customHeight="1" x14ac:dyDescent="0.2">
      <c r="A1596" s="267" t="str">
        <f t="shared" si="476"/>
        <v/>
      </c>
      <c r="B1596" s="268" t="str">
        <f t="shared" si="477"/>
        <v/>
      </c>
      <c r="C1596" s="269"/>
      <c r="D1596" s="270" t="str">
        <f t="shared" si="478"/>
        <v/>
      </c>
      <c r="E1596" s="271"/>
      <c r="F1596" s="272">
        <f t="shared" si="479"/>
        <v>0</v>
      </c>
      <c r="G1596" s="275">
        <f t="shared" si="480"/>
        <v>0</v>
      </c>
    </row>
    <row r="1597" spans="1:7" s="276" customFormat="1" ht="24" customHeight="1" x14ac:dyDescent="0.2">
      <c r="A1597" s="267" t="str">
        <f t="shared" si="476"/>
        <v/>
      </c>
      <c r="B1597" s="268" t="str">
        <f t="shared" si="477"/>
        <v/>
      </c>
      <c r="C1597" s="269"/>
      <c r="D1597" s="270" t="str">
        <f t="shared" si="478"/>
        <v/>
      </c>
      <c r="E1597" s="271"/>
      <c r="F1597" s="272">
        <f t="shared" si="479"/>
        <v>0</v>
      </c>
      <c r="G1597" s="275">
        <f t="shared" si="480"/>
        <v>0</v>
      </c>
    </row>
    <row r="1598" spans="1:7" ht="24" customHeight="1" x14ac:dyDescent="0.2">
      <c r="A1598" s="129"/>
      <c r="B1598" s="110"/>
      <c r="C1598" s="99"/>
      <c r="D1598" s="110"/>
      <c r="E1598" s="111"/>
      <c r="F1598" s="188" t="s">
        <v>35</v>
      </c>
      <c r="G1598" s="126">
        <f>SUBTOTAL(9,G1589:G1597)</f>
        <v>0</v>
      </c>
    </row>
    <row r="1599" spans="1:7" ht="24" customHeight="1" thickBot="1" x14ac:dyDescent="0.25">
      <c r="A1599" s="130"/>
      <c r="B1599" s="131"/>
      <c r="C1599" s="132"/>
      <c r="D1599" s="131"/>
      <c r="E1599" s="133"/>
      <c r="F1599" s="134"/>
      <c r="G1599" s="135"/>
    </row>
    <row r="1600" spans="1:7" ht="24" customHeight="1" thickBot="1" x14ac:dyDescent="0.25">
      <c r="A1600" s="136" t="str">
        <f>B1558</f>
        <v>8.2</v>
      </c>
      <c r="B1600" s="137" t="str">
        <f>C1558</f>
        <v>Cubiertas metálicas ( incluidas aislaciones )</v>
      </c>
      <c r="C1600" s="138"/>
      <c r="D1600" s="138" t="s">
        <v>36</v>
      </c>
      <c r="E1600" s="139"/>
      <c r="F1600" s="140" t="s">
        <v>37</v>
      </c>
      <c r="G1600" s="141">
        <f>SUBTOTAL(9,G1563:G1599)</f>
        <v>0</v>
      </c>
    </row>
    <row r="1601" spans="1:141" ht="24" customHeight="1" thickTop="1" thickBot="1" x14ac:dyDescent="0.25"/>
    <row r="1602" spans="1:141" ht="24" customHeight="1" thickTop="1" x14ac:dyDescent="0.2">
      <c r="A1602" s="173" t="s">
        <v>39</v>
      </c>
      <c r="B1602" s="174"/>
      <c r="C1602" s="174"/>
      <c r="D1602" s="174"/>
      <c r="E1602" s="174"/>
      <c r="F1602" s="174"/>
      <c r="G1602" s="175"/>
      <c r="H1602" s="100">
        <f>COUNTIF($A$2:A1608,"ANALISIS DE PRECIOS")</f>
        <v>33</v>
      </c>
    </row>
    <row r="1603" spans="1:141" ht="24" customHeight="1" x14ac:dyDescent="0.2">
      <c r="A1603" s="101" t="s">
        <v>719</v>
      </c>
      <c r="B1603" s="102" t="str">
        <f>Comitente</f>
        <v>DIRECCIÓN DE INFRAESTRUCTURA ESCOLAR</v>
      </c>
      <c r="C1603" s="96"/>
      <c r="D1603" s="103"/>
      <c r="E1603" s="103"/>
      <c r="F1603" s="104"/>
      <c r="G1603" s="105"/>
    </row>
    <row r="1604" spans="1:141" ht="24" customHeight="1" x14ac:dyDescent="0.2">
      <c r="A1604" s="101" t="s">
        <v>720</v>
      </c>
      <c r="B1604" s="102">
        <f>Contratista</f>
        <v>0</v>
      </c>
      <c r="C1604" s="97"/>
      <c r="D1604" s="97"/>
      <c r="E1604" s="97"/>
      <c r="F1604" s="106"/>
      <c r="G1604" s="107"/>
    </row>
    <row r="1605" spans="1:141" ht="24" customHeight="1" x14ac:dyDescent="0.2">
      <c r="A1605" s="101" t="s">
        <v>26</v>
      </c>
      <c r="B1605" s="102" t="str">
        <f>Obra</f>
        <v>ESCUELA BATALLA DE TUCUMAN</v>
      </c>
      <c r="C1605" s="97"/>
      <c r="D1605" s="97"/>
      <c r="E1605" s="97"/>
      <c r="F1605" s="106" t="s">
        <v>40</v>
      </c>
      <c r="G1605" s="108">
        <f>Fecha_Base</f>
        <v>0</v>
      </c>
    </row>
    <row r="1606" spans="1:141" ht="24" customHeight="1" x14ac:dyDescent="0.2">
      <c r="A1606" s="109" t="s">
        <v>718</v>
      </c>
      <c r="B1606" s="98" t="str">
        <f>Ubicación</f>
        <v>Calle Mendoza y Calle Nº17 - Pocito</v>
      </c>
      <c r="C1606" s="98"/>
      <c r="D1606" s="110"/>
      <c r="E1606" s="111"/>
      <c r="F1606" s="112"/>
      <c r="G1606" s="113"/>
    </row>
    <row r="1607" spans="1:141" ht="24" customHeight="1" x14ac:dyDescent="0.2">
      <c r="A1607" s="109" t="s">
        <v>41</v>
      </c>
      <c r="B1607" s="114" t="str">
        <f>IFERROR(VALUE(LEFT(B1608,FIND("-",B1608)-1)),"")</f>
        <v/>
      </c>
      <c r="C1607" s="99" t="str">
        <f>IFERROR(VLOOKUP(B1607,Tabla_CyP,2,FALSE),"")</f>
        <v/>
      </c>
      <c r="E1607" s="111"/>
      <c r="F1607" s="112"/>
      <c r="G1607" s="113"/>
    </row>
    <row r="1608" spans="1:141" ht="24" customHeight="1" x14ac:dyDescent="0.2">
      <c r="A1608" s="109" t="s">
        <v>27</v>
      </c>
      <c r="B1608" s="115" t="str">
        <f>IFERROR(VLOOKUP(COUNTIF($A$2:A1608,"ANALISIS DE PRECIOS"),Tabla_NumeroItem,4,FALSE),"")</f>
        <v>9.1.1</v>
      </c>
      <c r="C1608" s="99" t="str">
        <f>IFERROR(VLOOKUP(B1608,Tabla_CyP,2,FALSE),"")</f>
        <v>A la cal</v>
      </c>
      <c r="D1608" s="110"/>
      <c r="E1608" s="111"/>
      <c r="F1608" s="106" t="s">
        <v>28</v>
      </c>
      <c r="G1608" s="116" t="str">
        <f>IFERROR(VLOOKUP(B1608,Tabla_CyP,4,FALSE),"")</f>
        <v>m2</v>
      </c>
    </row>
    <row r="1609" spans="1:141" ht="24" customHeight="1" x14ac:dyDescent="0.2">
      <c r="A1609" s="109"/>
      <c r="B1609" s="98"/>
      <c r="C1609" s="99"/>
      <c r="D1609" s="110"/>
      <c r="E1609" s="111"/>
      <c r="F1609" s="112"/>
      <c r="G1609" s="113"/>
    </row>
    <row r="1610" spans="1:141" ht="24" customHeight="1" x14ac:dyDescent="0.2">
      <c r="A1610" s="381" t="s">
        <v>584</v>
      </c>
      <c r="B1610" s="382"/>
      <c r="C1610" s="383" t="s">
        <v>0</v>
      </c>
      <c r="D1610" s="383" t="s">
        <v>29</v>
      </c>
      <c r="E1610" s="385" t="s">
        <v>30</v>
      </c>
      <c r="F1610" s="387" t="s">
        <v>31</v>
      </c>
      <c r="G1610" s="389" t="s">
        <v>32</v>
      </c>
    </row>
    <row r="1611" spans="1:141" s="119" customFormat="1" ht="24" customHeight="1" x14ac:dyDescent="0.2">
      <c r="A1611" s="117" t="s">
        <v>585</v>
      </c>
      <c r="B1611" s="118" t="s">
        <v>586</v>
      </c>
      <c r="C1611" s="384"/>
      <c r="D1611" s="384"/>
      <c r="E1611" s="386"/>
      <c r="F1611" s="388"/>
      <c r="G1611" s="390"/>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277"/>
      <c r="AE1611" s="277"/>
      <c r="AF1611" s="277"/>
      <c r="AG1611" s="277"/>
      <c r="AH1611" s="277"/>
      <c r="AI1611" s="277"/>
      <c r="AJ1611" s="277"/>
      <c r="AK1611" s="277"/>
      <c r="AL1611" s="277"/>
      <c r="AM1611" s="277"/>
      <c r="AN1611" s="277"/>
      <c r="AO1611" s="277"/>
      <c r="AP1611" s="277"/>
      <c r="AQ1611" s="277"/>
      <c r="AR1611" s="277"/>
      <c r="AS1611" s="277"/>
      <c r="AT1611" s="277"/>
      <c r="AU1611" s="277"/>
      <c r="AV1611" s="277"/>
      <c r="AW1611" s="277"/>
      <c r="AX1611" s="277"/>
      <c r="AY1611" s="277"/>
      <c r="AZ1611" s="277"/>
      <c r="BA1611" s="277"/>
      <c r="BB1611" s="277"/>
      <c r="BC1611" s="277"/>
      <c r="BD1611" s="277"/>
      <c r="BE1611" s="277"/>
      <c r="BF1611" s="277"/>
      <c r="BG1611" s="277"/>
      <c r="BH1611" s="277"/>
      <c r="BI1611" s="277"/>
      <c r="BJ1611" s="277"/>
      <c r="BK1611" s="277"/>
      <c r="BL1611" s="277"/>
      <c r="BM1611" s="277"/>
      <c r="BN1611" s="277"/>
      <c r="BO1611" s="277"/>
      <c r="BP1611" s="277"/>
      <c r="BQ1611" s="277"/>
      <c r="BR1611" s="277"/>
      <c r="BS1611" s="277"/>
      <c r="BT1611" s="277"/>
      <c r="BU1611" s="277"/>
      <c r="BV1611" s="277"/>
      <c r="BW1611" s="277"/>
      <c r="BX1611" s="277"/>
      <c r="BY1611" s="277"/>
      <c r="BZ1611" s="277"/>
      <c r="CA1611" s="277"/>
      <c r="CB1611" s="277"/>
      <c r="CC1611" s="277"/>
      <c r="CD1611" s="277"/>
      <c r="CE1611" s="277"/>
      <c r="CF1611" s="277"/>
      <c r="CG1611" s="277"/>
      <c r="CH1611" s="277"/>
      <c r="CI1611" s="277"/>
      <c r="CJ1611" s="277"/>
      <c r="CK1611" s="277"/>
      <c r="CL1611" s="277"/>
      <c r="CM1611" s="277"/>
      <c r="CN1611" s="277"/>
      <c r="CO1611" s="277"/>
      <c r="CP1611" s="277"/>
      <c r="CQ1611" s="277"/>
      <c r="CR1611" s="277"/>
      <c r="CS1611" s="277"/>
      <c r="CT1611" s="277"/>
      <c r="CU1611" s="277"/>
      <c r="CV1611" s="277"/>
      <c r="CW1611" s="277"/>
      <c r="CX1611" s="277"/>
      <c r="CY1611" s="277"/>
      <c r="CZ1611" s="277"/>
      <c r="DA1611" s="277"/>
      <c r="DB1611" s="277"/>
      <c r="DC1611" s="277"/>
      <c r="DD1611" s="277"/>
      <c r="DE1611" s="277"/>
      <c r="DF1611" s="277"/>
      <c r="DG1611" s="277"/>
      <c r="DH1611" s="277"/>
      <c r="DI1611" s="277"/>
      <c r="DJ1611" s="277"/>
      <c r="DK1611" s="277"/>
      <c r="DL1611" s="277"/>
      <c r="DM1611" s="277"/>
      <c r="DN1611" s="277"/>
      <c r="DO1611" s="277"/>
      <c r="DP1611" s="277"/>
      <c r="DQ1611" s="277"/>
      <c r="DR1611" s="277"/>
      <c r="DS1611" s="277"/>
      <c r="DT1611" s="277"/>
      <c r="DU1611" s="277"/>
      <c r="DV1611" s="277"/>
      <c r="DW1611" s="277"/>
      <c r="DX1611" s="277"/>
      <c r="DY1611" s="277"/>
      <c r="DZ1611" s="277"/>
      <c r="EA1611" s="277"/>
      <c r="EB1611" s="277"/>
      <c r="EC1611" s="277"/>
      <c r="ED1611" s="277"/>
      <c r="EE1611" s="277"/>
      <c r="EF1611" s="277"/>
      <c r="EG1611" s="277"/>
      <c r="EH1611" s="277"/>
      <c r="EI1611" s="277"/>
      <c r="EJ1611" s="277"/>
      <c r="EK1611" s="277"/>
    </row>
    <row r="1612" spans="1:141" ht="24" customHeight="1" x14ac:dyDescent="0.2">
      <c r="A1612" s="187"/>
      <c r="B1612" s="120"/>
      <c r="C1612" s="185" t="s">
        <v>721</v>
      </c>
      <c r="D1612" s="121"/>
      <c r="E1612" s="122"/>
      <c r="F1612" s="123"/>
      <c r="G1612" s="124"/>
    </row>
    <row r="1613" spans="1:141" s="276" customFormat="1" ht="24" customHeight="1" x14ac:dyDescent="0.2">
      <c r="A1613" s="267" t="str">
        <f t="shared" ref="A1613:A1626" si="481">IFERROR(VLOOKUP(C1613,Tabla_Insumos,4,FALSE),"")</f>
        <v/>
      </c>
      <c r="B1613" s="268" t="str">
        <f>IFERROR(VLOOKUP(C1613,Tabla_Insumos,5,FALSE),"")</f>
        <v/>
      </c>
      <c r="C1613" s="269"/>
      <c r="D1613" s="270" t="str">
        <f t="shared" ref="D1613:D1626" si="482">IFERROR(VLOOKUP(C1613,Tabla_Insumos,2,FALSE),"")</f>
        <v/>
      </c>
      <c r="E1613" s="271"/>
      <c r="F1613" s="272">
        <f t="shared" ref="F1613:F1626" si="483">IFERROR(VLOOKUP(C1613,Tabla_Insumos,3,FALSE),0)</f>
        <v>0</v>
      </c>
      <c r="G1613" s="275">
        <f>ROUND(E1613*F1613,2)</f>
        <v>0</v>
      </c>
    </row>
    <row r="1614" spans="1:141" s="276" customFormat="1" ht="24" customHeight="1" x14ac:dyDescent="0.2">
      <c r="A1614" s="267" t="str">
        <f t="shared" si="481"/>
        <v/>
      </c>
      <c r="B1614" s="268" t="str">
        <f t="shared" ref="B1614:B1626" si="484">IFERROR(VLOOKUP(C1614,Tabla_Insumos,5,FALSE),"")</f>
        <v/>
      </c>
      <c r="C1614" s="269"/>
      <c r="D1614" s="270" t="str">
        <f t="shared" si="482"/>
        <v/>
      </c>
      <c r="E1614" s="271"/>
      <c r="F1614" s="272">
        <f t="shared" si="483"/>
        <v>0</v>
      </c>
      <c r="G1614" s="275">
        <f t="shared" ref="G1614:G1626" si="485">ROUND(E1614*F1614,2)</f>
        <v>0</v>
      </c>
    </row>
    <row r="1615" spans="1:141" s="276" customFormat="1" ht="24" customHeight="1" x14ac:dyDescent="0.2">
      <c r="A1615" s="267" t="str">
        <f t="shared" si="481"/>
        <v/>
      </c>
      <c r="B1615" s="268" t="str">
        <f t="shared" si="484"/>
        <v/>
      </c>
      <c r="C1615" s="269"/>
      <c r="D1615" s="270" t="str">
        <f t="shared" si="482"/>
        <v/>
      </c>
      <c r="E1615" s="271"/>
      <c r="F1615" s="272">
        <f t="shared" si="483"/>
        <v>0</v>
      </c>
      <c r="G1615" s="275">
        <f t="shared" si="485"/>
        <v>0</v>
      </c>
    </row>
    <row r="1616" spans="1:141" s="276" customFormat="1" ht="24" customHeight="1" x14ac:dyDescent="0.2">
      <c r="A1616" s="267" t="str">
        <f t="shared" si="481"/>
        <v/>
      </c>
      <c r="B1616" s="268" t="str">
        <f t="shared" si="484"/>
        <v/>
      </c>
      <c r="C1616" s="269"/>
      <c r="D1616" s="270" t="str">
        <f t="shared" si="482"/>
        <v/>
      </c>
      <c r="E1616" s="271"/>
      <c r="F1616" s="272">
        <f t="shared" si="483"/>
        <v>0</v>
      </c>
      <c r="G1616" s="275">
        <f t="shared" si="485"/>
        <v>0</v>
      </c>
    </row>
    <row r="1617" spans="1:7" s="276" customFormat="1" ht="24" customHeight="1" x14ac:dyDescent="0.2">
      <c r="A1617" s="267" t="str">
        <f t="shared" si="481"/>
        <v/>
      </c>
      <c r="B1617" s="268" t="str">
        <f t="shared" si="484"/>
        <v/>
      </c>
      <c r="C1617" s="269"/>
      <c r="D1617" s="270" t="str">
        <f t="shared" si="482"/>
        <v/>
      </c>
      <c r="E1617" s="271"/>
      <c r="F1617" s="272">
        <f t="shared" si="483"/>
        <v>0</v>
      </c>
      <c r="G1617" s="275">
        <f t="shared" si="485"/>
        <v>0</v>
      </c>
    </row>
    <row r="1618" spans="1:7" s="276" customFormat="1" ht="24" customHeight="1" x14ac:dyDescent="0.2">
      <c r="A1618" s="267" t="str">
        <f t="shared" si="481"/>
        <v/>
      </c>
      <c r="B1618" s="268" t="str">
        <f t="shared" si="484"/>
        <v/>
      </c>
      <c r="C1618" s="269"/>
      <c r="D1618" s="270" t="str">
        <f t="shared" si="482"/>
        <v/>
      </c>
      <c r="E1618" s="271"/>
      <c r="F1618" s="272">
        <f t="shared" si="483"/>
        <v>0</v>
      </c>
      <c r="G1618" s="275">
        <f t="shared" si="485"/>
        <v>0</v>
      </c>
    </row>
    <row r="1619" spans="1:7" s="276" customFormat="1" ht="24" customHeight="1" x14ac:dyDescent="0.2">
      <c r="A1619" s="267" t="str">
        <f t="shared" si="481"/>
        <v/>
      </c>
      <c r="B1619" s="268" t="str">
        <f t="shared" si="484"/>
        <v/>
      </c>
      <c r="C1619" s="269"/>
      <c r="D1619" s="270" t="str">
        <f t="shared" si="482"/>
        <v/>
      </c>
      <c r="E1619" s="271"/>
      <c r="F1619" s="272">
        <f t="shared" si="483"/>
        <v>0</v>
      </c>
      <c r="G1619" s="275">
        <f t="shared" si="485"/>
        <v>0</v>
      </c>
    </row>
    <row r="1620" spans="1:7" s="276" customFormat="1" ht="24" customHeight="1" x14ac:dyDescent="0.2">
      <c r="A1620" s="267" t="str">
        <f t="shared" si="481"/>
        <v/>
      </c>
      <c r="B1620" s="268" t="str">
        <f t="shared" si="484"/>
        <v/>
      </c>
      <c r="C1620" s="269"/>
      <c r="D1620" s="270" t="str">
        <f t="shared" si="482"/>
        <v/>
      </c>
      <c r="E1620" s="271"/>
      <c r="F1620" s="272">
        <f t="shared" si="483"/>
        <v>0</v>
      </c>
      <c r="G1620" s="275">
        <f t="shared" si="485"/>
        <v>0</v>
      </c>
    </row>
    <row r="1621" spans="1:7" s="276" customFormat="1" ht="24" customHeight="1" x14ac:dyDescent="0.2">
      <c r="A1621" s="267" t="str">
        <f t="shared" si="481"/>
        <v/>
      </c>
      <c r="B1621" s="268" t="str">
        <f t="shared" si="484"/>
        <v/>
      </c>
      <c r="C1621" s="269"/>
      <c r="D1621" s="270" t="str">
        <f t="shared" si="482"/>
        <v/>
      </c>
      <c r="E1621" s="271"/>
      <c r="F1621" s="272">
        <f t="shared" si="483"/>
        <v>0</v>
      </c>
      <c r="G1621" s="275">
        <f t="shared" si="485"/>
        <v>0</v>
      </c>
    </row>
    <row r="1622" spans="1:7" s="276" customFormat="1" ht="24" customHeight="1" x14ac:dyDescent="0.2">
      <c r="A1622" s="267" t="str">
        <f t="shared" si="481"/>
        <v/>
      </c>
      <c r="B1622" s="268" t="str">
        <f t="shared" si="484"/>
        <v/>
      </c>
      <c r="C1622" s="269"/>
      <c r="D1622" s="270" t="str">
        <f t="shared" si="482"/>
        <v/>
      </c>
      <c r="E1622" s="271"/>
      <c r="F1622" s="272">
        <f t="shared" si="483"/>
        <v>0</v>
      </c>
      <c r="G1622" s="275">
        <f t="shared" si="485"/>
        <v>0</v>
      </c>
    </row>
    <row r="1623" spans="1:7" s="276" customFormat="1" ht="24" customHeight="1" x14ac:dyDescent="0.2">
      <c r="A1623" s="267" t="str">
        <f t="shared" si="481"/>
        <v/>
      </c>
      <c r="B1623" s="268" t="str">
        <f t="shared" si="484"/>
        <v/>
      </c>
      <c r="C1623" s="269"/>
      <c r="D1623" s="270" t="str">
        <f t="shared" si="482"/>
        <v/>
      </c>
      <c r="E1623" s="271"/>
      <c r="F1623" s="272">
        <f t="shared" si="483"/>
        <v>0</v>
      </c>
      <c r="G1623" s="275">
        <f t="shared" si="485"/>
        <v>0</v>
      </c>
    </row>
    <row r="1624" spans="1:7" s="276" customFormat="1" ht="24" customHeight="1" x14ac:dyDescent="0.2">
      <c r="A1624" s="267" t="str">
        <f t="shared" si="481"/>
        <v/>
      </c>
      <c r="B1624" s="268" t="str">
        <f t="shared" si="484"/>
        <v/>
      </c>
      <c r="C1624" s="269"/>
      <c r="D1624" s="270" t="str">
        <f t="shared" si="482"/>
        <v/>
      </c>
      <c r="E1624" s="271"/>
      <c r="F1624" s="272">
        <f t="shared" si="483"/>
        <v>0</v>
      </c>
      <c r="G1624" s="275">
        <f t="shared" si="485"/>
        <v>0</v>
      </c>
    </row>
    <row r="1625" spans="1:7" s="276" customFormat="1" ht="24" customHeight="1" x14ac:dyDescent="0.2">
      <c r="A1625" s="267" t="str">
        <f t="shared" si="481"/>
        <v/>
      </c>
      <c r="B1625" s="268" t="str">
        <f t="shared" si="484"/>
        <v/>
      </c>
      <c r="C1625" s="269"/>
      <c r="D1625" s="270" t="str">
        <f t="shared" si="482"/>
        <v/>
      </c>
      <c r="E1625" s="271"/>
      <c r="F1625" s="272">
        <f t="shared" si="483"/>
        <v>0</v>
      </c>
      <c r="G1625" s="275">
        <f t="shared" si="485"/>
        <v>0</v>
      </c>
    </row>
    <row r="1626" spans="1:7" s="276" customFormat="1" ht="24" customHeight="1" x14ac:dyDescent="0.2">
      <c r="A1626" s="267" t="str">
        <f t="shared" si="481"/>
        <v/>
      </c>
      <c r="B1626" s="268" t="str">
        <f t="shared" si="484"/>
        <v/>
      </c>
      <c r="C1626" s="269"/>
      <c r="D1626" s="270" t="str">
        <f t="shared" si="482"/>
        <v/>
      </c>
      <c r="E1626" s="271"/>
      <c r="F1626" s="273">
        <f t="shared" si="483"/>
        <v>0</v>
      </c>
      <c r="G1626" s="275">
        <f t="shared" si="485"/>
        <v>0</v>
      </c>
    </row>
    <row r="1627" spans="1:7" ht="24" customHeight="1" x14ac:dyDescent="0.2">
      <c r="A1627" s="125"/>
      <c r="B1627" s="99"/>
      <c r="C1627" s="99"/>
      <c r="D1627" s="110"/>
      <c r="E1627" s="111"/>
      <c r="F1627" s="188" t="s">
        <v>33</v>
      </c>
      <c r="G1627" s="126">
        <f>SUBTOTAL(9,G1613:G1626)</f>
        <v>0</v>
      </c>
    </row>
    <row r="1628" spans="1:7" ht="24" customHeight="1" x14ac:dyDescent="0.2">
      <c r="A1628" s="125"/>
      <c r="B1628" s="99"/>
      <c r="C1628" s="127" t="s">
        <v>722</v>
      </c>
      <c r="D1628" s="110"/>
      <c r="E1628" s="111"/>
      <c r="F1628" s="112"/>
      <c r="G1628" s="128"/>
    </row>
    <row r="1629" spans="1:7" s="276" customFormat="1" ht="24" customHeight="1" x14ac:dyDescent="0.2">
      <c r="A1629" s="267" t="str">
        <f t="shared" ref="A1629:A1636" si="486">IFERROR(VLOOKUP(C1629,Tabla_Insumos,4,FALSE),"")</f>
        <v/>
      </c>
      <c r="B1629" s="268" t="str">
        <f t="shared" ref="B1629:B1636" si="487">IFERROR(VLOOKUP(C1629,Tabla_Insumos,5,FALSE),"")</f>
        <v/>
      </c>
      <c r="C1629" s="269"/>
      <c r="D1629" s="270" t="str">
        <f t="shared" ref="D1629:D1636" si="488">IFERROR(VLOOKUP(C1629,Tabla_Insumos,2,FALSE),"")</f>
        <v/>
      </c>
      <c r="E1629" s="271"/>
      <c r="F1629" s="274">
        <f t="shared" ref="F1629:F1636" si="489">IFERROR(VLOOKUP(C1629,Tabla_Insumos,3,FALSE),0)</f>
        <v>0</v>
      </c>
      <c r="G1629" s="275">
        <f>ROUND(E1629*F1629,2)</f>
        <v>0</v>
      </c>
    </row>
    <row r="1630" spans="1:7" s="276" customFormat="1" ht="24" customHeight="1" x14ac:dyDescent="0.2">
      <c r="A1630" s="267" t="str">
        <f t="shared" si="486"/>
        <v/>
      </c>
      <c r="B1630" s="268" t="str">
        <f t="shared" si="487"/>
        <v/>
      </c>
      <c r="C1630" s="269"/>
      <c r="D1630" s="270" t="str">
        <f t="shared" si="488"/>
        <v/>
      </c>
      <c r="E1630" s="271"/>
      <c r="F1630" s="274">
        <f t="shared" si="489"/>
        <v>0</v>
      </c>
      <c r="G1630" s="275">
        <f>ROUND(E1630*F1630,2)</f>
        <v>0</v>
      </c>
    </row>
    <row r="1631" spans="1:7" s="276" customFormat="1" ht="24" customHeight="1" x14ac:dyDescent="0.2">
      <c r="A1631" s="267" t="str">
        <f t="shared" si="486"/>
        <v/>
      </c>
      <c r="B1631" s="268" t="str">
        <f t="shared" si="487"/>
        <v/>
      </c>
      <c r="C1631" s="269"/>
      <c r="D1631" s="270" t="str">
        <f t="shared" si="488"/>
        <v/>
      </c>
      <c r="E1631" s="271"/>
      <c r="F1631" s="274">
        <f t="shared" si="489"/>
        <v>0</v>
      </c>
      <c r="G1631" s="275">
        <f t="shared" ref="G1631:G1636" si="490">ROUND(E1631*F1631,2)</f>
        <v>0</v>
      </c>
    </row>
    <row r="1632" spans="1:7" s="276" customFormat="1" ht="24" customHeight="1" x14ac:dyDescent="0.2">
      <c r="A1632" s="267" t="str">
        <f t="shared" si="486"/>
        <v/>
      </c>
      <c r="B1632" s="268" t="str">
        <f t="shared" si="487"/>
        <v/>
      </c>
      <c r="C1632" s="269"/>
      <c r="D1632" s="270" t="str">
        <f t="shared" si="488"/>
        <v/>
      </c>
      <c r="E1632" s="271"/>
      <c r="F1632" s="274">
        <f t="shared" si="489"/>
        <v>0</v>
      </c>
      <c r="G1632" s="275">
        <f t="shared" si="490"/>
        <v>0</v>
      </c>
    </row>
    <row r="1633" spans="1:7" s="276" customFormat="1" ht="24" customHeight="1" x14ac:dyDescent="0.2">
      <c r="A1633" s="267" t="str">
        <f t="shared" si="486"/>
        <v/>
      </c>
      <c r="B1633" s="268" t="str">
        <f t="shared" si="487"/>
        <v/>
      </c>
      <c r="C1633" s="269"/>
      <c r="D1633" s="270" t="str">
        <f t="shared" si="488"/>
        <v/>
      </c>
      <c r="E1633" s="271"/>
      <c r="F1633" s="272">
        <f t="shared" si="489"/>
        <v>0</v>
      </c>
      <c r="G1633" s="275">
        <f t="shared" si="490"/>
        <v>0</v>
      </c>
    </row>
    <row r="1634" spans="1:7" s="276" customFormat="1" ht="24" customHeight="1" x14ac:dyDescent="0.2">
      <c r="A1634" s="267" t="str">
        <f t="shared" si="486"/>
        <v/>
      </c>
      <c r="B1634" s="268" t="str">
        <f t="shared" si="487"/>
        <v/>
      </c>
      <c r="C1634" s="269"/>
      <c r="D1634" s="270" t="str">
        <f t="shared" si="488"/>
        <v/>
      </c>
      <c r="E1634" s="271"/>
      <c r="F1634" s="272">
        <f t="shared" si="489"/>
        <v>0</v>
      </c>
      <c r="G1634" s="275">
        <f t="shared" si="490"/>
        <v>0</v>
      </c>
    </row>
    <row r="1635" spans="1:7" s="276" customFormat="1" ht="24" customHeight="1" x14ac:dyDescent="0.2">
      <c r="A1635" s="267" t="str">
        <f t="shared" si="486"/>
        <v/>
      </c>
      <c r="B1635" s="268" t="str">
        <f t="shared" si="487"/>
        <v/>
      </c>
      <c r="C1635" s="269"/>
      <c r="D1635" s="270" t="str">
        <f t="shared" si="488"/>
        <v/>
      </c>
      <c r="E1635" s="271"/>
      <c r="F1635" s="272">
        <f t="shared" si="489"/>
        <v>0</v>
      </c>
      <c r="G1635" s="275">
        <f t="shared" si="490"/>
        <v>0</v>
      </c>
    </row>
    <row r="1636" spans="1:7" s="276" customFormat="1" ht="24" customHeight="1" x14ac:dyDescent="0.2">
      <c r="A1636" s="267" t="str">
        <f t="shared" si="486"/>
        <v/>
      </c>
      <c r="B1636" s="268" t="str">
        <f t="shared" si="487"/>
        <v/>
      </c>
      <c r="C1636" s="269"/>
      <c r="D1636" s="270" t="str">
        <f t="shared" si="488"/>
        <v/>
      </c>
      <c r="E1636" s="271"/>
      <c r="F1636" s="272">
        <f t="shared" si="489"/>
        <v>0</v>
      </c>
      <c r="G1636" s="275">
        <f t="shared" si="490"/>
        <v>0</v>
      </c>
    </row>
    <row r="1637" spans="1:7" ht="24" customHeight="1" x14ac:dyDescent="0.2">
      <c r="A1637" s="125"/>
      <c r="B1637" s="99"/>
      <c r="C1637" s="99"/>
      <c r="D1637" s="110"/>
      <c r="E1637" s="111"/>
      <c r="F1637" s="188" t="s">
        <v>34</v>
      </c>
      <c r="G1637" s="126">
        <f>SUBTOTAL(9,G1629:G1636)</f>
        <v>0</v>
      </c>
    </row>
    <row r="1638" spans="1:7" ht="24" customHeight="1" x14ac:dyDescent="0.2">
      <c r="A1638" s="125"/>
      <c r="B1638" s="99"/>
      <c r="C1638" s="127" t="s">
        <v>723</v>
      </c>
      <c r="D1638" s="110"/>
      <c r="E1638" s="111"/>
      <c r="F1638" s="112"/>
      <c r="G1638" s="128"/>
    </row>
    <row r="1639" spans="1:7" s="276" customFormat="1" ht="24" customHeight="1" x14ac:dyDescent="0.2">
      <c r="A1639" s="267" t="str">
        <f t="shared" ref="A1639:A1647" si="491">IFERROR(VLOOKUP(C1639,Tabla_Insumos,4,FALSE),"")</f>
        <v/>
      </c>
      <c r="B1639" s="268" t="str">
        <f t="shared" ref="B1639:B1647" si="492">IFERROR(VLOOKUP(C1639,Tabla_Insumos,5,FALSE),"")</f>
        <v/>
      </c>
      <c r="C1639" s="269"/>
      <c r="D1639" s="270" t="str">
        <f t="shared" ref="D1639:D1647" si="493">IFERROR(VLOOKUP(C1639,Tabla_Insumos,2,FALSE),"")</f>
        <v/>
      </c>
      <c r="E1639" s="271"/>
      <c r="F1639" s="272">
        <f t="shared" ref="F1639:F1647" si="494">IFERROR(VLOOKUP(C1639,Tabla_Insumos,3,FALSE),0)</f>
        <v>0</v>
      </c>
      <c r="G1639" s="275">
        <f t="shared" ref="G1639:G1647" si="495">ROUND(E1639*F1639,2)</f>
        <v>0</v>
      </c>
    </row>
    <row r="1640" spans="1:7" s="276" customFormat="1" ht="24" customHeight="1" x14ac:dyDescent="0.2">
      <c r="A1640" s="267" t="str">
        <f t="shared" si="491"/>
        <v/>
      </c>
      <c r="B1640" s="268" t="str">
        <f t="shared" si="492"/>
        <v/>
      </c>
      <c r="C1640" s="269"/>
      <c r="D1640" s="270" t="str">
        <f t="shared" si="493"/>
        <v/>
      </c>
      <c r="E1640" s="271"/>
      <c r="F1640" s="272">
        <f t="shared" si="494"/>
        <v>0</v>
      </c>
      <c r="G1640" s="275">
        <f t="shared" si="495"/>
        <v>0</v>
      </c>
    </row>
    <row r="1641" spans="1:7" s="276" customFormat="1" ht="24" customHeight="1" x14ac:dyDescent="0.2">
      <c r="A1641" s="267" t="str">
        <f t="shared" si="491"/>
        <v/>
      </c>
      <c r="B1641" s="268" t="str">
        <f t="shared" si="492"/>
        <v/>
      </c>
      <c r="C1641" s="269"/>
      <c r="D1641" s="270" t="str">
        <f t="shared" si="493"/>
        <v/>
      </c>
      <c r="E1641" s="271"/>
      <c r="F1641" s="272">
        <f t="shared" si="494"/>
        <v>0</v>
      </c>
      <c r="G1641" s="275">
        <f t="shared" si="495"/>
        <v>0</v>
      </c>
    </row>
    <row r="1642" spans="1:7" s="276" customFormat="1" ht="24" customHeight="1" x14ac:dyDescent="0.2">
      <c r="A1642" s="267" t="str">
        <f t="shared" si="491"/>
        <v/>
      </c>
      <c r="B1642" s="268" t="str">
        <f t="shared" si="492"/>
        <v/>
      </c>
      <c r="C1642" s="269"/>
      <c r="D1642" s="270" t="str">
        <f t="shared" si="493"/>
        <v/>
      </c>
      <c r="E1642" s="271"/>
      <c r="F1642" s="272">
        <f t="shared" si="494"/>
        <v>0</v>
      </c>
      <c r="G1642" s="275">
        <f t="shared" si="495"/>
        <v>0</v>
      </c>
    </row>
    <row r="1643" spans="1:7" s="276" customFormat="1" ht="24" customHeight="1" x14ac:dyDescent="0.2">
      <c r="A1643" s="267" t="str">
        <f t="shared" si="491"/>
        <v/>
      </c>
      <c r="B1643" s="268" t="str">
        <f t="shared" si="492"/>
        <v/>
      </c>
      <c r="C1643" s="269"/>
      <c r="D1643" s="270" t="str">
        <f t="shared" si="493"/>
        <v/>
      </c>
      <c r="E1643" s="271"/>
      <c r="F1643" s="272">
        <f t="shared" si="494"/>
        <v>0</v>
      </c>
      <c r="G1643" s="275">
        <f t="shared" si="495"/>
        <v>0</v>
      </c>
    </row>
    <row r="1644" spans="1:7" s="276" customFormat="1" ht="24" customHeight="1" x14ac:dyDescent="0.2">
      <c r="A1644" s="267" t="str">
        <f t="shared" si="491"/>
        <v/>
      </c>
      <c r="B1644" s="268" t="str">
        <f t="shared" si="492"/>
        <v/>
      </c>
      <c r="C1644" s="269"/>
      <c r="D1644" s="270" t="str">
        <f t="shared" si="493"/>
        <v/>
      </c>
      <c r="E1644" s="271"/>
      <c r="F1644" s="272">
        <f t="shared" si="494"/>
        <v>0</v>
      </c>
      <c r="G1644" s="275">
        <f t="shared" si="495"/>
        <v>0</v>
      </c>
    </row>
    <row r="1645" spans="1:7" s="276" customFormat="1" ht="24" customHeight="1" x14ac:dyDescent="0.2">
      <c r="A1645" s="267" t="str">
        <f t="shared" si="491"/>
        <v/>
      </c>
      <c r="B1645" s="268" t="str">
        <f t="shared" si="492"/>
        <v/>
      </c>
      <c r="C1645" s="269"/>
      <c r="D1645" s="270" t="str">
        <f t="shared" si="493"/>
        <v/>
      </c>
      <c r="E1645" s="271"/>
      <c r="F1645" s="272">
        <f t="shared" si="494"/>
        <v>0</v>
      </c>
      <c r="G1645" s="275">
        <f t="shared" si="495"/>
        <v>0</v>
      </c>
    </row>
    <row r="1646" spans="1:7" s="276" customFormat="1" ht="24" customHeight="1" x14ac:dyDescent="0.2">
      <c r="A1646" s="267" t="str">
        <f t="shared" si="491"/>
        <v/>
      </c>
      <c r="B1646" s="268" t="str">
        <f t="shared" si="492"/>
        <v/>
      </c>
      <c r="C1646" s="269"/>
      <c r="D1646" s="270" t="str">
        <f t="shared" si="493"/>
        <v/>
      </c>
      <c r="E1646" s="271"/>
      <c r="F1646" s="272">
        <f t="shared" si="494"/>
        <v>0</v>
      </c>
      <c r="G1646" s="275">
        <f t="shared" si="495"/>
        <v>0</v>
      </c>
    </row>
    <row r="1647" spans="1:7" s="276" customFormat="1" ht="24" customHeight="1" x14ac:dyDescent="0.2">
      <c r="A1647" s="267" t="str">
        <f t="shared" si="491"/>
        <v/>
      </c>
      <c r="B1647" s="268" t="str">
        <f t="shared" si="492"/>
        <v/>
      </c>
      <c r="C1647" s="269"/>
      <c r="D1647" s="270" t="str">
        <f t="shared" si="493"/>
        <v/>
      </c>
      <c r="E1647" s="271"/>
      <c r="F1647" s="272">
        <f t="shared" si="494"/>
        <v>0</v>
      </c>
      <c r="G1647" s="275">
        <f t="shared" si="495"/>
        <v>0</v>
      </c>
    </row>
    <row r="1648" spans="1:7" ht="24" customHeight="1" x14ac:dyDescent="0.2">
      <c r="A1648" s="129"/>
      <c r="B1648" s="110"/>
      <c r="C1648" s="99"/>
      <c r="D1648" s="110"/>
      <c r="E1648" s="111"/>
      <c r="F1648" s="188" t="s">
        <v>35</v>
      </c>
      <c r="G1648" s="126">
        <f>SUBTOTAL(9,G1639:G1647)</f>
        <v>0</v>
      </c>
    </row>
    <row r="1649" spans="1:141" ht="24" customHeight="1" thickBot="1" x14ac:dyDescent="0.25">
      <c r="A1649" s="130"/>
      <c r="B1649" s="131"/>
      <c r="C1649" s="132"/>
      <c r="D1649" s="131"/>
      <c r="E1649" s="133"/>
      <c r="F1649" s="134"/>
      <c r="G1649" s="135"/>
    </row>
    <row r="1650" spans="1:141" ht="24" customHeight="1" thickBot="1" x14ac:dyDescent="0.25">
      <c r="A1650" s="136" t="str">
        <f>B1608</f>
        <v>9.1.1</v>
      </c>
      <c r="B1650" s="137" t="str">
        <f>C1608</f>
        <v>A la cal</v>
      </c>
      <c r="C1650" s="138"/>
      <c r="D1650" s="138" t="s">
        <v>36</v>
      </c>
      <c r="E1650" s="139"/>
      <c r="F1650" s="140" t="s">
        <v>37</v>
      </c>
      <c r="G1650" s="141">
        <f>SUBTOTAL(9,G1613:G1649)</f>
        <v>0</v>
      </c>
    </row>
    <row r="1651" spans="1:141" ht="24" customHeight="1" thickTop="1" thickBot="1" x14ac:dyDescent="0.25"/>
    <row r="1652" spans="1:141" ht="24" customHeight="1" thickTop="1" x14ac:dyDescent="0.2">
      <c r="A1652" s="173" t="s">
        <v>39</v>
      </c>
      <c r="B1652" s="174"/>
      <c r="C1652" s="174"/>
      <c r="D1652" s="174"/>
      <c r="E1652" s="174"/>
      <c r="F1652" s="174"/>
      <c r="G1652" s="175"/>
      <c r="H1652" s="100">
        <f>COUNTIF($A$2:A1658,"ANALISIS DE PRECIOS")</f>
        <v>34</v>
      </c>
    </row>
    <row r="1653" spans="1:141" ht="24" customHeight="1" x14ac:dyDescent="0.2">
      <c r="A1653" s="101" t="s">
        <v>719</v>
      </c>
      <c r="B1653" s="102" t="str">
        <f>Comitente</f>
        <v>DIRECCIÓN DE INFRAESTRUCTURA ESCOLAR</v>
      </c>
      <c r="C1653" s="96"/>
      <c r="D1653" s="103"/>
      <c r="E1653" s="103"/>
      <c r="F1653" s="104"/>
      <c r="G1653" s="105"/>
    </row>
    <row r="1654" spans="1:141" ht="24" customHeight="1" x14ac:dyDescent="0.2">
      <c r="A1654" s="101" t="s">
        <v>720</v>
      </c>
      <c r="B1654" s="102">
        <f>Contratista</f>
        <v>0</v>
      </c>
      <c r="C1654" s="97"/>
      <c r="D1654" s="97"/>
      <c r="E1654" s="97"/>
      <c r="F1654" s="106"/>
      <c r="G1654" s="107"/>
    </row>
    <row r="1655" spans="1:141" ht="24" customHeight="1" x14ac:dyDescent="0.2">
      <c r="A1655" s="101" t="s">
        <v>26</v>
      </c>
      <c r="B1655" s="102" t="str">
        <f>Obra</f>
        <v>ESCUELA BATALLA DE TUCUMAN</v>
      </c>
      <c r="C1655" s="97"/>
      <c r="D1655" s="97"/>
      <c r="E1655" s="97"/>
      <c r="F1655" s="106" t="s">
        <v>40</v>
      </c>
      <c r="G1655" s="108">
        <f>Fecha_Base</f>
        <v>0</v>
      </c>
    </row>
    <row r="1656" spans="1:141" ht="24" customHeight="1" x14ac:dyDescent="0.2">
      <c r="A1656" s="109" t="s">
        <v>718</v>
      </c>
      <c r="B1656" s="98" t="str">
        <f>Ubicación</f>
        <v>Calle Mendoza y Calle Nº17 - Pocito</v>
      </c>
      <c r="C1656" s="98"/>
      <c r="D1656" s="110"/>
      <c r="E1656" s="111"/>
      <c r="F1656" s="112"/>
      <c r="G1656" s="113"/>
    </row>
    <row r="1657" spans="1:141" ht="24" customHeight="1" x14ac:dyDescent="0.2">
      <c r="A1657" s="109" t="s">
        <v>41</v>
      </c>
      <c r="B1657" s="114" t="str">
        <f>IFERROR(VALUE(LEFT(B1658,FIND("-",B1658)-1)),"")</f>
        <v/>
      </c>
      <c r="C1657" s="99" t="str">
        <f>IFERROR(VLOOKUP(B1657,Tabla_CyP,2,FALSE),"")</f>
        <v/>
      </c>
      <c r="E1657" s="111"/>
      <c r="F1657" s="112"/>
      <c r="G1657" s="113"/>
    </row>
    <row r="1658" spans="1:141" ht="24" customHeight="1" x14ac:dyDescent="0.2">
      <c r="A1658" s="109" t="s">
        <v>27</v>
      </c>
      <c r="B1658" s="115" t="str">
        <f>IFERROR(VLOOKUP(COUNTIF($A$2:A1658,"ANALISIS DE PRECIOS"),Tabla_NumeroItem,4,FALSE),"")</f>
        <v>9.1.2</v>
      </c>
      <c r="C1658" s="99" t="str">
        <f>IFERROR(VLOOKUP(B1658,Tabla_CyP,2,FALSE),"")</f>
        <v>Al yeso</v>
      </c>
      <c r="D1658" s="110"/>
      <c r="E1658" s="111"/>
      <c r="F1658" s="106" t="s">
        <v>28</v>
      </c>
      <c r="G1658" s="116" t="str">
        <f>IFERROR(VLOOKUP(B1658,Tabla_CyP,4,FALSE),"")</f>
        <v>m2</v>
      </c>
    </row>
    <row r="1659" spans="1:141" ht="24" customHeight="1" x14ac:dyDescent="0.2">
      <c r="A1659" s="109"/>
      <c r="B1659" s="98"/>
      <c r="C1659" s="99"/>
      <c r="D1659" s="110"/>
      <c r="E1659" s="111"/>
      <c r="F1659" s="112"/>
      <c r="G1659" s="113"/>
    </row>
    <row r="1660" spans="1:141" ht="24" customHeight="1" x14ac:dyDescent="0.2">
      <c r="A1660" s="381" t="s">
        <v>584</v>
      </c>
      <c r="B1660" s="382"/>
      <c r="C1660" s="383" t="s">
        <v>0</v>
      </c>
      <c r="D1660" s="383" t="s">
        <v>29</v>
      </c>
      <c r="E1660" s="385" t="s">
        <v>30</v>
      </c>
      <c r="F1660" s="387" t="s">
        <v>31</v>
      </c>
      <c r="G1660" s="389" t="s">
        <v>32</v>
      </c>
    </row>
    <row r="1661" spans="1:141" s="119" customFormat="1" ht="24" customHeight="1" x14ac:dyDescent="0.2">
      <c r="A1661" s="117" t="s">
        <v>585</v>
      </c>
      <c r="B1661" s="118" t="s">
        <v>586</v>
      </c>
      <c r="C1661" s="384"/>
      <c r="D1661" s="384"/>
      <c r="E1661" s="386"/>
      <c r="F1661" s="388"/>
      <c r="G1661" s="390"/>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77"/>
      <c r="AE1661" s="277"/>
      <c r="AF1661" s="277"/>
      <c r="AG1661" s="277"/>
      <c r="AH1661" s="277"/>
      <c r="AI1661" s="277"/>
      <c r="AJ1661" s="277"/>
      <c r="AK1661" s="277"/>
      <c r="AL1661" s="277"/>
      <c r="AM1661" s="277"/>
      <c r="AN1661" s="277"/>
      <c r="AO1661" s="277"/>
      <c r="AP1661" s="277"/>
      <c r="AQ1661" s="277"/>
      <c r="AR1661" s="277"/>
      <c r="AS1661" s="277"/>
      <c r="AT1661" s="277"/>
      <c r="AU1661" s="277"/>
      <c r="AV1661" s="277"/>
      <c r="AW1661" s="277"/>
      <c r="AX1661" s="277"/>
      <c r="AY1661" s="277"/>
      <c r="AZ1661" s="277"/>
      <c r="BA1661" s="277"/>
      <c r="BB1661" s="277"/>
      <c r="BC1661" s="277"/>
      <c r="BD1661" s="277"/>
      <c r="BE1661" s="277"/>
      <c r="BF1661" s="277"/>
      <c r="BG1661" s="277"/>
      <c r="BH1661" s="277"/>
      <c r="BI1661" s="277"/>
      <c r="BJ1661" s="277"/>
      <c r="BK1661" s="277"/>
      <c r="BL1661" s="277"/>
      <c r="BM1661" s="277"/>
      <c r="BN1661" s="277"/>
      <c r="BO1661" s="277"/>
      <c r="BP1661" s="277"/>
      <c r="BQ1661" s="277"/>
      <c r="BR1661" s="277"/>
      <c r="BS1661" s="277"/>
      <c r="BT1661" s="277"/>
      <c r="BU1661" s="277"/>
      <c r="BV1661" s="277"/>
      <c r="BW1661" s="277"/>
      <c r="BX1661" s="277"/>
      <c r="BY1661" s="277"/>
      <c r="BZ1661" s="277"/>
      <c r="CA1661" s="277"/>
      <c r="CB1661" s="277"/>
      <c r="CC1661" s="277"/>
      <c r="CD1661" s="277"/>
      <c r="CE1661" s="277"/>
      <c r="CF1661" s="277"/>
      <c r="CG1661" s="277"/>
      <c r="CH1661" s="277"/>
      <c r="CI1661" s="277"/>
      <c r="CJ1661" s="277"/>
      <c r="CK1661" s="277"/>
      <c r="CL1661" s="277"/>
      <c r="CM1661" s="277"/>
      <c r="CN1661" s="277"/>
      <c r="CO1661" s="277"/>
      <c r="CP1661" s="277"/>
      <c r="CQ1661" s="277"/>
      <c r="CR1661" s="277"/>
      <c r="CS1661" s="277"/>
      <c r="CT1661" s="277"/>
      <c r="CU1661" s="277"/>
      <c r="CV1661" s="277"/>
      <c r="CW1661" s="277"/>
      <c r="CX1661" s="277"/>
      <c r="CY1661" s="277"/>
      <c r="CZ1661" s="277"/>
      <c r="DA1661" s="277"/>
      <c r="DB1661" s="277"/>
      <c r="DC1661" s="277"/>
      <c r="DD1661" s="277"/>
      <c r="DE1661" s="277"/>
      <c r="DF1661" s="277"/>
      <c r="DG1661" s="277"/>
      <c r="DH1661" s="277"/>
      <c r="DI1661" s="277"/>
      <c r="DJ1661" s="277"/>
      <c r="DK1661" s="277"/>
      <c r="DL1661" s="277"/>
      <c r="DM1661" s="277"/>
      <c r="DN1661" s="277"/>
      <c r="DO1661" s="277"/>
      <c r="DP1661" s="277"/>
      <c r="DQ1661" s="277"/>
      <c r="DR1661" s="277"/>
      <c r="DS1661" s="277"/>
      <c r="DT1661" s="277"/>
      <c r="DU1661" s="277"/>
      <c r="DV1661" s="277"/>
      <c r="DW1661" s="277"/>
      <c r="DX1661" s="277"/>
      <c r="DY1661" s="277"/>
      <c r="DZ1661" s="277"/>
      <c r="EA1661" s="277"/>
      <c r="EB1661" s="277"/>
      <c r="EC1661" s="277"/>
      <c r="ED1661" s="277"/>
      <c r="EE1661" s="277"/>
      <c r="EF1661" s="277"/>
      <c r="EG1661" s="277"/>
      <c r="EH1661" s="277"/>
      <c r="EI1661" s="277"/>
      <c r="EJ1661" s="277"/>
      <c r="EK1661" s="277"/>
    </row>
    <row r="1662" spans="1:141" ht="24" customHeight="1" x14ac:dyDescent="0.2">
      <c r="A1662" s="187"/>
      <c r="B1662" s="120"/>
      <c r="C1662" s="185" t="s">
        <v>721</v>
      </c>
      <c r="D1662" s="121"/>
      <c r="E1662" s="122"/>
      <c r="F1662" s="123"/>
      <c r="G1662" s="124"/>
    </row>
    <row r="1663" spans="1:141" s="276" customFormat="1" ht="24" customHeight="1" x14ac:dyDescent="0.2">
      <c r="A1663" s="267" t="str">
        <f t="shared" ref="A1663:A1676" si="496">IFERROR(VLOOKUP(C1663,Tabla_Insumos,4,FALSE),"")</f>
        <v/>
      </c>
      <c r="B1663" s="268" t="str">
        <f>IFERROR(VLOOKUP(C1663,Tabla_Insumos,5,FALSE),"")</f>
        <v/>
      </c>
      <c r="C1663" s="269"/>
      <c r="D1663" s="270" t="str">
        <f t="shared" ref="D1663:D1676" si="497">IFERROR(VLOOKUP(C1663,Tabla_Insumos,2,FALSE),"")</f>
        <v/>
      </c>
      <c r="E1663" s="271"/>
      <c r="F1663" s="272">
        <f t="shared" ref="F1663:F1676" si="498">IFERROR(VLOOKUP(C1663,Tabla_Insumos,3,FALSE),0)</f>
        <v>0</v>
      </c>
      <c r="G1663" s="275">
        <f>ROUND(E1663*F1663,2)</f>
        <v>0</v>
      </c>
    </row>
    <row r="1664" spans="1:141" s="276" customFormat="1" ht="24" customHeight="1" x14ac:dyDescent="0.2">
      <c r="A1664" s="267" t="str">
        <f t="shared" si="496"/>
        <v/>
      </c>
      <c r="B1664" s="268" t="str">
        <f t="shared" ref="B1664:B1676" si="499">IFERROR(VLOOKUP(C1664,Tabla_Insumos,5,FALSE),"")</f>
        <v/>
      </c>
      <c r="C1664" s="269"/>
      <c r="D1664" s="270" t="str">
        <f t="shared" si="497"/>
        <v/>
      </c>
      <c r="E1664" s="271"/>
      <c r="F1664" s="272">
        <f t="shared" si="498"/>
        <v>0</v>
      </c>
      <c r="G1664" s="275">
        <f t="shared" ref="G1664:G1676" si="500">ROUND(E1664*F1664,2)</f>
        <v>0</v>
      </c>
    </row>
    <row r="1665" spans="1:7" s="276" customFormat="1" ht="24" customHeight="1" x14ac:dyDescent="0.2">
      <c r="A1665" s="267" t="str">
        <f t="shared" si="496"/>
        <v/>
      </c>
      <c r="B1665" s="268" t="str">
        <f t="shared" si="499"/>
        <v/>
      </c>
      <c r="C1665" s="269"/>
      <c r="D1665" s="270" t="str">
        <f t="shared" si="497"/>
        <v/>
      </c>
      <c r="E1665" s="271"/>
      <c r="F1665" s="272">
        <f t="shared" si="498"/>
        <v>0</v>
      </c>
      <c r="G1665" s="275">
        <f t="shared" si="500"/>
        <v>0</v>
      </c>
    </row>
    <row r="1666" spans="1:7" s="276" customFormat="1" ht="24" customHeight="1" x14ac:dyDescent="0.2">
      <c r="A1666" s="267" t="str">
        <f t="shared" si="496"/>
        <v/>
      </c>
      <c r="B1666" s="268" t="str">
        <f t="shared" si="499"/>
        <v/>
      </c>
      <c r="C1666" s="269"/>
      <c r="D1666" s="270" t="str">
        <f t="shared" si="497"/>
        <v/>
      </c>
      <c r="E1666" s="271"/>
      <c r="F1666" s="272">
        <f t="shared" si="498"/>
        <v>0</v>
      </c>
      <c r="G1666" s="275">
        <f t="shared" si="500"/>
        <v>0</v>
      </c>
    </row>
    <row r="1667" spans="1:7" s="276" customFormat="1" ht="24" customHeight="1" x14ac:dyDescent="0.2">
      <c r="A1667" s="267" t="str">
        <f t="shared" si="496"/>
        <v/>
      </c>
      <c r="B1667" s="268" t="str">
        <f t="shared" si="499"/>
        <v/>
      </c>
      <c r="C1667" s="269"/>
      <c r="D1667" s="270" t="str">
        <f t="shared" si="497"/>
        <v/>
      </c>
      <c r="E1667" s="271"/>
      <c r="F1667" s="272">
        <f t="shared" si="498"/>
        <v>0</v>
      </c>
      <c r="G1667" s="275">
        <f t="shared" si="500"/>
        <v>0</v>
      </c>
    </row>
    <row r="1668" spans="1:7" s="276" customFormat="1" ht="24" customHeight="1" x14ac:dyDescent="0.2">
      <c r="A1668" s="267" t="str">
        <f t="shared" si="496"/>
        <v/>
      </c>
      <c r="B1668" s="268" t="str">
        <f t="shared" si="499"/>
        <v/>
      </c>
      <c r="C1668" s="269"/>
      <c r="D1668" s="270" t="str">
        <f t="shared" si="497"/>
        <v/>
      </c>
      <c r="E1668" s="271"/>
      <c r="F1668" s="272">
        <f t="shared" si="498"/>
        <v>0</v>
      </c>
      <c r="G1668" s="275">
        <f t="shared" si="500"/>
        <v>0</v>
      </c>
    </row>
    <row r="1669" spans="1:7" s="276" customFormat="1" ht="24" customHeight="1" x14ac:dyDescent="0.2">
      <c r="A1669" s="267" t="str">
        <f t="shared" si="496"/>
        <v/>
      </c>
      <c r="B1669" s="268" t="str">
        <f t="shared" si="499"/>
        <v/>
      </c>
      <c r="C1669" s="269"/>
      <c r="D1669" s="270" t="str">
        <f t="shared" si="497"/>
        <v/>
      </c>
      <c r="E1669" s="271"/>
      <c r="F1669" s="272">
        <f t="shared" si="498"/>
        <v>0</v>
      </c>
      <c r="G1669" s="275">
        <f t="shared" si="500"/>
        <v>0</v>
      </c>
    </row>
    <row r="1670" spans="1:7" s="276" customFormat="1" ht="24" customHeight="1" x14ac:dyDescent="0.2">
      <c r="A1670" s="267" t="str">
        <f t="shared" si="496"/>
        <v/>
      </c>
      <c r="B1670" s="268" t="str">
        <f t="shared" si="499"/>
        <v/>
      </c>
      <c r="C1670" s="269"/>
      <c r="D1670" s="270" t="str">
        <f t="shared" si="497"/>
        <v/>
      </c>
      <c r="E1670" s="271"/>
      <c r="F1670" s="272">
        <f t="shared" si="498"/>
        <v>0</v>
      </c>
      <c r="G1670" s="275">
        <f t="shared" si="500"/>
        <v>0</v>
      </c>
    </row>
    <row r="1671" spans="1:7" s="276" customFormat="1" ht="24" customHeight="1" x14ac:dyDescent="0.2">
      <c r="A1671" s="267" t="str">
        <f t="shared" si="496"/>
        <v/>
      </c>
      <c r="B1671" s="268" t="str">
        <f t="shared" si="499"/>
        <v/>
      </c>
      <c r="C1671" s="269"/>
      <c r="D1671" s="270" t="str">
        <f t="shared" si="497"/>
        <v/>
      </c>
      <c r="E1671" s="271"/>
      <c r="F1671" s="272">
        <f t="shared" si="498"/>
        <v>0</v>
      </c>
      <c r="G1671" s="275">
        <f t="shared" si="500"/>
        <v>0</v>
      </c>
    </row>
    <row r="1672" spans="1:7" s="276" customFormat="1" ht="24" customHeight="1" x14ac:dyDescent="0.2">
      <c r="A1672" s="267" t="str">
        <f t="shared" si="496"/>
        <v/>
      </c>
      <c r="B1672" s="268" t="str">
        <f t="shared" si="499"/>
        <v/>
      </c>
      <c r="C1672" s="269"/>
      <c r="D1672" s="270" t="str">
        <f t="shared" si="497"/>
        <v/>
      </c>
      <c r="E1672" s="271"/>
      <c r="F1672" s="272">
        <f t="shared" si="498"/>
        <v>0</v>
      </c>
      <c r="G1672" s="275">
        <f t="shared" si="500"/>
        <v>0</v>
      </c>
    </row>
    <row r="1673" spans="1:7" s="276" customFormat="1" ht="24" customHeight="1" x14ac:dyDescent="0.2">
      <c r="A1673" s="267" t="str">
        <f t="shared" si="496"/>
        <v/>
      </c>
      <c r="B1673" s="268" t="str">
        <f t="shared" si="499"/>
        <v/>
      </c>
      <c r="C1673" s="269"/>
      <c r="D1673" s="270" t="str">
        <f t="shared" si="497"/>
        <v/>
      </c>
      <c r="E1673" s="271"/>
      <c r="F1673" s="272">
        <f t="shared" si="498"/>
        <v>0</v>
      </c>
      <c r="G1673" s="275">
        <f t="shared" si="500"/>
        <v>0</v>
      </c>
    </row>
    <row r="1674" spans="1:7" s="276" customFormat="1" ht="24" customHeight="1" x14ac:dyDescent="0.2">
      <c r="A1674" s="267" t="str">
        <f t="shared" si="496"/>
        <v/>
      </c>
      <c r="B1674" s="268" t="str">
        <f t="shared" si="499"/>
        <v/>
      </c>
      <c r="C1674" s="269"/>
      <c r="D1674" s="270" t="str">
        <f t="shared" si="497"/>
        <v/>
      </c>
      <c r="E1674" s="271"/>
      <c r="F1674" s="272">
        <f t="shared" si="498"/>
        <v>0</v>
      </c>
      <c r="G1674" s="275">
        <f t="shared" si="500"/>
        <v>0</v>
      </c>
    </row>
    <row r="1675" spans="1:7" s="276" customFormat="1" ht="24" customHeight="1" x14ac:dyDescent="0.2">
      <c r="A1675" s="267" t="str">
        <f t="shared" si="496"/>
        <v/>
      </c>
      <c r="B1675" s="268" t="str">
        <f t="shared" si="499"/>
        <v/>
      </c>
      <c r="C1675" s="269"/>
      <c r="D1675" s="270" t="str">
        <f t="shared" si="497"/>
        <v/>
      </c>
      <c r="E1675" s="271"/>
      <c r="F1675" s="272">
        <f t="shared" si="498"/>
        <v>0</v>
      </c>
      <c r="G1675" s="275">
        <f t="shared" si="500"/>
        <v>0</v>
      </c>
    </row>
    <row r="1676" spans="1:7" s="276" customFormat="1" ht="24" customHeight="1" x14ac:dyDescent="0.2">
      <c r="A1676" s="267" t="str">
        <f t="shared" si="496"/>
        <v/>
      </c>
      <c r="B1676" s="268" t="str">
        <f t="shared" si="499"/>
        <v/>
      </c>
      <c r="C1676" s="269"/>
      <c r="D1676" s="270" t="str">
        <f t="shared" si="497"/>
        <v/>
      </c>
      <c r="E1676" s="271"/>
      <c r="F1676" s="273">
        <f t="shared" si="498"/>
        <v>0</v>
      </c>
      <c r="G1676" s="275">
        <f t="shared" si="500"/>
        <v>0</v>
      </c>
    </row>
    <row r="1677" spans="1:7" ht="24" customHeight="1" x14ac:dyDescent="0.2">
      <c r="A1677" s="125"/>
      <c r="B1677" s="99"/>
      <c r="C1677" s="99"/>
      <c r="D1677" s="110"/>
      <c r="E1677" s="111"/>
      <c r="F1677" s="188" t="s">
        <v>33</v>
      </c>
      <c r="G1677" s="126">
        <f>SUBTOTAL(9,G1663:G1676)</f>
        <v>0</v>
      </c>
    </row>
    <row r="1678" spans="1:7" ht="24" customHeight="1" x14ac:dyDescent="0.2">
      <c r="A1678" s="125"/>
      <c r="B1678" s="99"/>
      <c r="C1678" s="127" t="s">
        <v>722</v>
      </c>
      <c r="D1678" s="110"/>
      <c r="E1678" s="111"/>
      <c r="F1678" s="112"/>
      <c r="G1678" s="128"/>
    </row>
    <row r="1679" spans="1:7" s="276" customFormat="1" ht="24" customHeight="1" x14ac:dyDescent="0.2">
      <c r="A1679" s="267" t="str">
        <f t="shared" ref="A1679:A1686" si="501">IFERROR(VLOOKUP(C1679,Tabla_Insumos,4,FALSE),"")</f>
        <v/>
      </c>
      <c r="B1679" s="268" t="str">
        <f t="shared" ref="B1679:B1686" si="502">IFERROR(VLOOKUP(C1679,Tabla_Insumos,5,FALSE),"")</f>
        <v/>
      </c>
      <c r="C1679" s="269"/>
      <c r="D1679" s="270" t="str">
        <f t="shared" ref="D1679:D1686" si="503">IFERROR(VLOOKUP(C1679,Tabla_Insumos,2,FALSE),"")</f>
        <v/>
      </c>
      <c r="E1679" s="271"/>
      <c r="F1679" s="274">
        <f t="shared" ref="F1679:F1686" si="504">IFERROR(VLOOKUP(C1679,Tabla_Insumos,3,FALSE),0)</f>
        <v>0</v>
      </c>
      <c r="G1679" s="275">
        <f>ROUND(E1679*F1679,2)</f>
        <v>0</v>
      </c>
    </row>
    <row r="1680" spans="1:7" s="276" customFormat="1" ht="24" customHeight="1" x14ac:dyDescent="0.2">
      <c r="A1680" s="267" t="str">
        <f t="shared" si="501"/>
        <v/>
      </c>
      <c r="B1680" s="268" t="str">
        <f t="shared" si="502"/>
        <v/>
      </c>
      <c r="C1680" s="269"/>
      <c r="D1680" s="270" t="str">
        <f t="shared" si="503"/>
        <v/>
      </c>
      <c r="E1680" s="271"/>
      <c r="F1680" s="274">
        <f t="shared" si="504"/>
        <v>0</v>
      </c>
      <c r="G1680" s="275">
        <f>ROUND(E1680*F1680,2)</f>
        <v>0</v>
      </c>
    </row>
    <row r="1681" spans="1:7" s="276" customFormat="1" ht="24" customHeight="1" x14ac:dyDescent="0.2">
      <c r="A1681" s="267" t="str">
        <f t="shared" si="501"/>
        <v/>
      </c>
      <c r="B1681" s="268" t="str">
        <f t="shared" si="502"/>
        <v/>
      </c>
      <c r="C1681" s="269"/>
      <c r="D1681" s="270" t="str">
        <f t="shared" si="503"/>
        <v/>
      </c>
      <c r="E1681" s="271"/>
      <c r="F1681" s="274">
        <f t="shared" si="504"/>
        <v>0</v>
      </c>
      <c r="G1681" s="275">
        <f t="shared" ref="G1681:G1686" si="505">ROUND(E1681*F1681,2)</f>
        <v>0</v>
      </c>
    </row>
    <row r="1682" spans="1:7" s="276" customFormat="1" ht="24" customHeight="1" x14ac:dyDescent="0.2">
      <c r="A1682" s="267" t="str">
        <f t="shared" si="501"/>
        <v/>
      </c>
      <c r="B1682" s="268" t="str">
        <f t="shared" si="502"/>
        <v/>
      </c>
      <c r="C1682" s="269"/>
      <c r="D1682" s="270" t="str">
        <f t="shared" si="503"/>
        <v/>
      </c>
      <c r="E1682" s="271"/>
      <c r="F1682" s="274">
        <f t="shared" si="504"/>
        <v>0</v>
      </c>
      <c r="G1682" s="275">
        <f t="shared" si="505"/>
        <v>0</v>
      </c>
    </row>
    <row r="1683" spans="1:7" s="276" customFormat="1" ht="24" customHeight="1" x14ac:dyDescent="0.2">
      <c r="A1683" s="267" t="str">
        <f t="shared" si="501"/>
        <v/>
      </c>
      <c r="B1683" s="268" t="str">
        <f t="shared" si="502"/>
        <v/>
      </c>
      <c r="C1683" s="269"/>
      <c r="D1683" s="270" t="str">
        <f t="shared" si="503"/>
        <v/>
      </c>
      <c r="E1683" s="271"/>
      <c r="F1683" s="272">
        <f t="shared" si="504"/>
        <v>0</v>
      </c>
      <c r="G1683" s="275">
        <f t="shared" si="505"/>
        <v>0</v>
      </c>
    </row>
    <row r="1684" spans="1:7" s="276" customFormat="1" ht="24" customHeight="1" x14ac:dyDescent="0.2">
      <c r="A1684" s="267" t="str">
        <f t="shared" si="501"/>
        <v/>
      </c>
      <c r="B1684" s="268" t="str">
        <f t="shared" si="502"/>
        <v/>
      </c>
      <c r="C1684" s="269"/>
      <c r="D1684" s="270" t="str">
        <f t="shared" si="503"/>
        <v/>
      </c>
      <c r="E1684" s="271"/>
      <c r="F1684" s="272">
        <f t="shared" si="504"/>
        <v>0</v>
      </c>
      <c r="G1684" s="275">
        <f t="shared" si="505"/>
        <v>0</v>
      </c>
    </row>
    <row r="1685" spans="1:7" s="276" customFormat="1" ht="24" customHeight="1" x14ac:dyDescent="0.2">
      <c r="A1685" s="267" t="str">
        <f t="shared" si="501"/>
        <v/>
      </c>
      <c r="B1685" s="268" t="str">
        <f t="shared" si="502"/>
        <v/>
      </c>
      <c r="C1685" s="269"/>
      <c r="D1685" s="270" t="str">
        <f t="shared" si="503"/>
        <v/>
      </c>
      <c r="E1685" s="271"/>
      <c r="F1685" s="272">
        <f t="shared" si="504"/>
        <v>0</v>
      </c>
      <c r="G1685" s="275">
        <f t="shared" si="505"/>
        <v>0</v>
      </c>
    </row>
    <row r="1686" spans="1:7" s="276" customFormat="1" ht="24" customHeight="1" x14ac:dyDescent="0.2">
      <c r="A1686" s="267" t="str">
        <f t="shared" si="501"/>
        <v/>
      </c>
      <c r="B1686" s="268" t="str">
        <f t="shared" si="502"/>
        <v/>
      </c>
      <c r="C1686" s="269"/>
      <c r="D1686" s="270" t="str">
        <f t="shared" si="503"/>
        <v/>
      </c>
      <c r="E1686" s="271"/>
      <c r="F1686" s="272">
        <f t="shared" si="504"/>
        <v>0</v>
      </c>
      <c r="G1686" s="275">
        <f t="shared" si="505"/>
        <v>0</v>
      </c>
    </row>
    <row r="1687" spans="1:7" ht="24" customHeight="1" x14ac:dyDescent="0.2">
      <c r="A1687" s="125"/>
      <c r="B1687" s="99"/>
      <c r="C1687" s="99"/>
      <c r="D1687" s="110"/>
      <c r="E1687" s="111"/>
      <c r="F1687" s="188" t="s">
        <v>34</v>
      </c>
      <c r="G1687" s="126">
        <f>SUBTOTAL(9,G1679:G1686)</f>
        <v>0</v>
      </c>
    </row>
    <row r="1688" spans="1:7" ht="24" customHeight="1" x14ac:dyDescent="0.2">
      <c r="A1688" s="125"/>
      <c r="B1688" s="99"/>
      <c r="C1688" s="127" t="s">
        <v>723</v>
      </c>
      <c r="D1688" s="110"/>
      <c r="E1688" s="111"/>
      <c r="F1688" s="112"/>
      <c r="G1688" s="128"/>
    </row>
    <row r="1689" spans="1:7" s="276" customFormat="1" ht="24" customHeight="1" x14ac:dyDescent="0.2">
      <c r="A1689" s="267" t="str">
        <f t="shared" ref="A1689:A1697" si="506">IFERROR(VLOOKUP(C1689,Tabla_Insumos,4,FALSE),"")</f>
        <v/>
      </c>
      <c r="B1689" s="268" t="str">
        <f t="shared" ref="B1689:B1697" si="507">IFERROR(VLOOKUP(C1689,Tabla_Insumos,5,FALSE),"")</f>
        <v/>
      </c>
      <c r="C1689" s="269"/>
      <c r="D1689" s="270" t="str">
        <f t="shared" ref="D1689:D1697" si="508">IFERROR(VLOOKUP(C1689,Tabla_Insumos,2,FALSE),"")</f>
        <v/>
      </c>
      <c r="E1689" s="271"/>
      <c r="F1689" s="272">
        <f t="shared" ref="F1689:F1697" si="509">IFERROR(VLOOKUP(C1689,Tabla_Insumos,3,FALSE),0)</f>
        <v>0</v>
      </c>
      <c r="G1689" s="275">
        <f t="shared" ref="G1689:G1697" si="510">ROUND(E1689*F1689,2)</f>
        <v>0</v>
      </c>
    </row>
    <row r="1690" spans="1:7" s="276" customFormat="1" ht="24" customHeight="1" x14ac:dyDescent="0.2">
      <c r="A1690" s="267" t="str">
        <f t="shared" si="506"/>
        <v/>
      </c>
      <c r="B1690" s="268" t="str">
        <f t="shared" si="507"/>
        <v/>
      </c>
      <c r="C1690" s="269"/>
      <c r="D1690" s="270" t="str">
        <f t="shared" si="508"/>
        <v/>
      </c>
      <c r="E1690" s="271"/>
      <c r="F1690" s="272">
        <f t="shared" si="509"/>
        <v>0</v>
      </c>
      <c r="G1690" s="275">
        <f t="shared" si="510"/>
        <v>0</v>
      </c>
    </row>
    <row r="1691" spans="1:7" s="276" customFormat="1" ht="24" customHeight="1" x14ac:dyDescent="0.2">
      <c r="A1691" s="267" t="str">
        <f t="shared" si="506"/>
        <v/>
      </c>
      <c r="B1691" s="268" t="str">
        <f t="shared" si="507"/>
        <v/>
      </c>
      <c r="C1691" s="269"/>
      <c r="D1691" s="270" t="str">
        <f t="shared" si="508"/>
        <v/>
      </c>
      <c r="E1691" s="271"/>
      <c r="F1691" s="272">
        <f t="shared" si="509"/>
        <v>0</v>
      </c>
      <c r="G1691" s="275">
        <f t="shared" si="510"/>
        <v>0</v>
      </c>
    </row>
    <row r="1692" spans="1:7" s="276" customFormat="1" ht="24" customHeight="1" x14ac:dyDescent="0.2">
      <c r="A1692" s="267" t="str">
        <f t="shared" si="506"/>
        <v/>
      </c>
      <c r="B1692" s="268" t="str">
        <f t="shared" si="507"/>
        <v/>
      </c>
      <c r="C1692" s="269"/>
      <c r="D1692" s="270" t="str">
        <f t="shared" si="508"/>
        <v/>
      </c>
      <c r="E1692" s="271"/>
      <c r="F1692" s="272">
        <f t="shared" si="509"/>
        <v>0</v>
      </c>
      <c r="G1692" s="275">
        <f t="shared" si="510"/>
        <v>0</v>
      </c>
    </row>
    <row r="1693" spans="1:7" s="276" customFormat="1" ht="24" customHeight="1" x14ac:dyDescent="0.2">
      <c r="A1693" s="267" t="str">
        <f t="shared" si="506"/>
        <v/>
      </c>
      <c r="B1693" s="268" t="str">
        <f t="shared" si="507"/>
        <v/>
      </c>
      <c r="C1693" s="269"/>
      <c r="D1693" s="270" t="str">
        <f t="shared" si="508"/>
        <v/>
      </c>
      <c r="E1693" s="271"/>
      <c r="F1693" s="272">
        <f t="shared" si="509"/>
        <v>0</v>
      </c>
      <c r="G1693" s="275">
        <f t="shared" si="510"/>
        <v>0</v>
      </c>
    </row>
    <row r="1694" spans="1:7" s="276" customFormat="1" ht="24" customHeight="1" x14ac:dyDescent="0.2">
      <c r="A1694" s="267" t="str">
        <f t="shared" si="506"/>
        <v/>
      </c>
      <c r="B1694" s="268" t="str">
        <f t="shared" si="507"/>
        <v/>
      </c>
      <c r="C1694" s="269"/>
      <c r="D1694" s="270" t="str">
        <f t="shared" si="508"/>
        <v/>
      </c>
      <c r="E1694" s="271"/>
      <c r="F1694" s="272">
        <f t="shared" si="509"/>
        <v>0</v>
      </c>
      <c r="G1694" s="275">
        <f t="shared" si="510"/>
        <v>0</v>
      </c>
    </row>
    <row r="1695" spans="1:7" s="276" customFormat="1" ht="24" customHeight="1" x14ac:dyDescent="0.2">
      <c r="A1695" s="267" t="str">
        <f t="shared" si="506"/>
        <v/>
      </c>
      <c r="B1695" s="268" t="str">
        <f t="shared" si="507"/>
        <v/>
      </c>
      <c r="C1695" s="269"/>
      <c r="D1695" s="270" t="str">
        <f t="shared" si="508"/>
        <v/>
      </c>
      <c r="E1695" s="271"/>
      <c r="F1695" s="272">
        <f t="shared" si="509"/>
        <v>0</v>
      </c>
      <c r="G1695" s="275">
        <f t="shared" si="510"/>
        <v>0</v>
      </c>
    </row>
    <row r="1696" spans="1:7" s="276" customFormat="1" ht="24" customHeight="1" x14ac:dyDescent="0.2">
      <c r="A1696" s="267" t="str">
        <f t="shared" si="506"/>
        <v/>
      </c>
      <c r="B1696" s="268" t="str">
        <f t="shared" si="507"/>
        <v/>
      </c>
      <c r="C1696" s="269"/>
      <c r="D1696" s="270" t="str">
        <f t="shared" si="508"/>
        <v/>
      </c>
      <c r="E1696" s="271"/>
      <c r="F1696" s="272">
        <f t="shared" si="509"/>
        <v>0</v>
      </c>
      <c r="G1696" s="275">
        <f t="shared" si="510"/>
        <v>0</v>
      </c>
    </row>
    <row r="1697" spans="1:141" s="276" customFormat="1" ht="24" customHeight="1" x14ac:dyDescent="0.2">
      <c r="A1697" s="267" t="str">
        <f t="shared" si="506"/>
        <v/>
      </c>
      <c r="B1697" s="268" t="str">
        <f t="shared" si="507"/>
        <v/>
      </c>
      <c r="C1697" s="269"/>
      <c r="D1697" s="270" t="str">
        <f t="shared" si="508"/>
        <v/>
      </c>
      <c r="E1697" s="271"/>
      <c r="F1697" s="272">
        <f t="shared" si="509"/>
        <v>0</v>
      </c>
      <c r="G1697" s="275">
        <f t="shared" si="510"/>
        <v>0</v>
      </c>
    </row>
    <row r="1698" spans="1:141" ht="24" customHeight="1" x14ac:dyDescent="0.2">
      <c r="A1698" s="129"/>
      <c r="B1698" s="110"/>
      <c r="C1698" s="99"/>
      <c r="D1698" s="110"/>
      <c r="E1698" s="111"/>
      <c r="F1698" s="188" t="s">
        <v>35</v>
      </c>
      <c r="G1698" s="126">
        <f>SUBTOTAL(9,G1689:G1697)</f>
        <v>0</v>
      </c>
    </row>
    <row r="1699" spans="1:141" ht="24" customHeight="1" thickBot="1" x14ac:dyDescent="0.25">
      <c r="A1699" s="130"/>
      <c r="B1699" s="131"/>
      <c r="C1699" s="132"/>
      <c r="D1699" s="131"/>
      <c r="E1699" s="133"/>
      <c r="F1699" s="134"/>
      <c r="G1699" s="135"/>
    </row>
    <row r="1700" spans="1:141" ht="24" customHeight="1" thickBot="1" x14ac:dyDescent="0.25">
      <c r="A1700" s="136" t="str">
        <f>B1658</f>
        <v>9.1.2</v>
      </c>
      <c r="B1700" s="137" t="str">
        <f>C1658</f>
        <v>Al yeso</v>
      </c>
      <c r="C1700" s="138"/>
      <c r="D1700" s="138" t="s">
        <v>36</v>
      </c>
      <c r="E1700" s="139"/>
      <c r="F1700" s="140" t="s">
        <v>37</v>
      </c>
      <c r="G1700" s="141">
        <f>SUBTOTAL(9,G1663:G1699)</f>
        <v>0</v>
      </c>
    </row>
    <row r="1701" spans="1:141" ht="24" customHeight="1" thickTop="1" thickBot="1" x14ac:dyDescent="0.25"/>
    <row r="1702" spans="1:141" ht="24" customHeight="1" thickTop="1" x14ac:dyDescent="0.2">
      <c r="A1702" s="173" t="s">
        <v>39</v>
      </c>
      <c r="B1702" s="174"/>
      <c r="C1702" s="174"/>
      <c r="D1702" s="174"/>
      <c r="E1702" s="174"/>
      <c r="F1702" s="174"/>
      <c r="G1702" s="175"/>
      <c r="H1702" s="100">
        <f>COUNTIF($A$2:A1708,"ANALISIS DE PRECIOS")</f>
        <v>35</v>
      </c>
    </row>
    <row r="1703" spans="1:141" ht="24" customHeight="1" x14ac:dyDescent="0.2">
      <c r="A1703" s="101" t="s">
        <v>719</v>
      </c>
      <c r="B1703" s="102" t="str">
        <f>Comitente</f>
        <v>DIRECCIÓN DE INFRAESTRUCTURA ESCOLAR</v>
      </c>
      <c r="C1703" s="96"/>
      <c r="D1703" s="103"/>
      <c r="E1703" s="103"/>
      <c r="F1703" s="104"/>
      <c r="G1703" s="105"/>
    </row>
    <row r="1704" spans="1:141" ht="24" customHeight="1" x14ac:dyDescent="0.2">
      <c r="A1704" s="101" t="s">
        <v>720</v>
      </c>
      <c r="B1704" s="102">
        <f>Contratista</f>
        <v>0</v>
      </c>
      <c r="C1704" s="97"/>
      <c r="D1704" s="97"/>
      <c r="E1704" s="97"/>
      <c r="F1704" s="106"/>
      <c r="G1704" s="107"/>
    </row>
    <row r="1705" spans="1:141" ht="24" customHeight="1" x14ac:dyDescent="0.2">
      <c r="A1705" s="101" t="s">
        <v>26</v>
      </c>
      <c r="B1705" s="102" t="str">
        <f>Obra</f>
        <v>ESCUELA BATALLA DE TUCUMAN</v>
      </c>
      <c r="C1705" s="97"/>
      <c r="D1705" s="97"/>
      <c r="E1705" s="97"/>
      <c r="F1705" s="106" t="s">
        <v>40</v>
      </c>
      <c r="G1705" s="108">
        <f>Fecha_Base</f>
        <v>0</v>
      </c>
    </row>
    <row r="1706" spans="1:141" ht="24" customHeight="1" x14ac:dyDescent="0.2">
      <c r="A1706" s="109" t="s">
        <v>718</v>
      </c>
      <c r="B1706" s="98" t="str">
        <f>Ubicación</f>
        <v>Calle Mendoza y Calle Nº17 - Pocito</v>
      </c>
      <c r="C1706" s="98"/>
      <c r="D1706" s="110"/>
      <c r="E1706" s="111"/>
      <c r="F1706" s="112"/>
      <c r="G1706" s="113"/>
    </row>
    <row r="1707" spans="1:141" ht="24" customHeight="1" x14ac:dyDescent="0.2">
      <c r="A1707" s="109" t="s">
        <v>41</v>
      </c>
      <c r="B1707" s="114" t="str">
        <f>IFERROR(VALUE(LEFT(B1708,FIND("-",B1708)-1)),"")</f>
        <v/>
      </c>
      <c r="C1707" s="99" t="str">
        <f>IFERROR(VLOOKUP(B1707,Tabla_CyP,2,FALSE),"")</f>
        <v/>
      </c>
      <c r="E1707" s="111"/>
      <c r="F1707" s="112"/>
      <c r="G1707" s="113"/>
    </row>
    <row r="1708" spans="1:141" ht="24" customHeight="1" x14ac:dyDescent="0.2">
      <c r="A1708" s="109" t="s">
        <v>27</v>
      </c>
      <c r="B1708" s="115" t="str">
        <f>IFERROR(VLOOKUP(COUNTIF($A$2:A1708,"ANALISIS DE PRECIOS"),Tabla_NumeroItem,4,FALSE),"")</f>
        <v>9.2.1</v>
      </c>
      <c r="C1708" s="99" t="str">
        <f>IFERROR(VLOOKUP(B1708,Tabla_CyP,2,FALSE),"")</f>
        <v>De placas rígidas</v>
      </c>
      <c r="D1708" s="110"/>
      <c r="E1708" s="111"/>
      <c r="F1708" s="106" t="s">
        <v>28</v>
      </c>
      <c r="G1708" s="116" t="str">
        <f>IFERROR(VLOOKUP(B1708,Tabla_CyP,4,FALSE),"")</f>
        <v>m2</v>
      </c>
    </row>
    <row r="1709" spans="1:141" ht="24" customHeight="1" x14ac:dyDescent="0.2">
      <c r="A1709" s="109"/>
      <c r="B1709" s="98"/>
      <c r="C1709" s="99"/>
      <c r="D1709" s="110"/>
      <c r="E1709" s="111"/>
      <c r="F1709" s="112"/>
      <c r="G1709" s="113"/>
    </row>
    <row r="1710" spans="1:141" ht="24" customHeight="1" x14ac:dyDescent="0.2">
      <c r="A1710" s="381" t="s">
        <v>584</v>
      </c>
      <c r="B1710" s="382"/>
      <c r="C1710" s="383" t="s">
        <v>0</v>
      </c>
      <c r="D1710" s="383" t="s">
        <v>29</v>
      </c>
      <c r="E1710" s="385" t="s">
        <v>30</v>
      </c>
      <c r="F1710" s="387" t="s">
        <v>31</v>
      </c>
      <c r="G1710" s="389" t="s">
        <v>32</v>
      </c>
    </row>
    <row r="1711" spans="1:141" s="119" customFormat="1" ht="24" customHeight="1" x14ac:dyDescent="0.2">
      <c r="A1711" s="117" t="s">
        <v>585</v>
      </c>
      <c r="B1711" s="118" t="s">
        <v>586</v>
      </c>
      <c r="C1711" s="384"/>
      <c r="D1711" s="384"/>
      <c r="E1711" s="386"/>
      <c r="F1711" s="388"/>
      <c r="G1711" s="390"/>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77"/>
      <c r="AE1711" s="277"/>
      <c r="AF1711" s="277"/>
      <c r="AG1711" s="277"/>
      <c r="AH1711" s="277"/>
      <c r="AI1711" s="277"/>
      <c r="AJ1711" s="277"/>
      <c r="AK1711" s="277"/>
      <c r="AL1711" s="277"/>
      <c r="AM1711" s="277"/>
      <c r="AN1711" s="277"/>
      <c r="AO1711" s="277"/>
      <c r="AP1711" s="277"/>
      <c r="AQ1711" s="277"/>
      <c r="AR1711" s="277"/>
      <c r="AS1711" s="277"/>
      <c r="AT1711" s="277"/>
      <c r="AU1711" s="277"/>
      <c r="AV1711" s="277"/>
      <c r="AW1711" s="277"/>
      <c r="AX1711" s="277"/>
      <c r="AY1711" s="277"/>
      <c r="AZ1711" s="277"/>
      <c r="BA1711" s="277"/>
      <c r="BB1711" s="277"/>
      <c r="BC1711" s="277"/>
      <c r="BD1711" s="277"/>
      <c r="BE1711" s="277"/>
      <c r="BF1711" s="277"/>
      <c r="BG1711" s="277"/>
      <c r="BH1711" s="277"/>
      <c r="BI1711" s="277"/>
      <c r="BJ1711" s="277"/>
      <c r="BK1711" s="277"/>
      <c r="BL1711" s="277"/>
      <c r="BM1711" s="277"/>
      <c r="BN1711" s="277"/>
      <c r="BO1711" s="277"/>
      <c r="BP1711" s="277"/>
      <c r="BQ1711" s="277"/>
      <c r="BR1711" s="277"/>
      <c r="BS1711" s="277"/>
      <c r="BT1711" s="277"/>
      <c r="BU1711" s="277"/>
      <c r="BV1711" s="277"/>
      <c r="BW1711" s="277"/>
      <c r="BX1711" s="277"/>
      <c r="BY1711" s="277"/>
      <c r="BZ1711" s="277"/>
      <c r="CA1711" s="277"/>
      <c r="CB1711" s="277"/>
      <c r="CC1711" s="277"/>
      <c r="CD1711" s="277"/>
      <c r="CE1711" s="277"/>
      <c r="CF1711" s="277"/>
      <c r="CG1711" s="277"/>
      <c r="CH1711" s="277"/>
      <c r="CI1711" s="277"/>
      <c r="CJ1711" s="277"/>
      <c r="CK1711" s="277"/>
      <c r="CL1711" s="277"/>
      <c r="CM1711" s="277"/>
      <c r="CN1711" s="277"/>
      <c r="CO1711" s="277"/>
      <c r="CP1711" s="277"/>
      <c r="CQ1711" s="277"/>
      <c r="CR1711" s="277"/>
      <c r="CS1711" s="277"/>
      <c r="CT1711" s="277"/>
      <c r="CU1711" s="277"/>
      <c r="CV1711" s="277"/>
      <c r="CW1711" s="277"/>
      <c r="CX1711" s="277"/>
      <c r="CY1711" s="277"/>
      <c r="CZ1711" s="277"/>
      <c r="DA1711" s="277"/>
      <c r="DB1711" s="277"/>
      <c r="DC1711" s="277"/>
      <c r="DD1711" s="277"/>
      <c r="DE1711" s="277"/>
      <c r="DF1711" s="277"/>
      <c r="DG1711" s="277"/>
      <c r="DH1711" s="277"/>
      <c r="DI1711" s="277"/>
      <c r="DJ1711" s="277"/>
      <c r="DK1711" s="277"/>
      <c r="DL1711" s="277"/>
      <c r="DM1711" s="277"/>
      <c r="DN1711" s="277"/>
      <c r="DO1711" s="277"/>
      <c r="DP1711" s="277"/>
      <c r="DQ1711" s="277"/>
      <c r="DR1711" s="277"/>
      <c r="DS1711" s="277"/>
      <c r="DT1711" s="277"/>
      <c r="DU1711" s="277"/>
      <c r="DV1711" s="277"/>
      <c r="DW1711" s="277"/>
      <c r="DX1711" s="277"/>
      <c r="DY1711" s="277"/>
      <c r="DZ1711" s="277"/>
      <c r="EA1711" s="277"/>
      <c r="EB1711" s="277"/>
      <c r="EC1711" s="277"/>
      <c r="ED1711" s="277"/>
      <c r="EE1711" s="277"/>
      <c r="EF1711" s="277"/>
      <c r="EG1711" s="277"/>
      <c r="EH1711" s="277"/>
      <c r="EI1711" s="277"/>
      <c r="EJ1711" s="277"/>
      <c r="EK1711" s="277"/>
    </row>
    <row r="1712" spans="1:141" ht="24" customHeight="1" x14ac:dyDescent="0.2">
      <c r="A1712" s="187"/>
      <c r="B1712" s="120"/>
      <c r="C1712" s="185" t="s">
        <v>721</v>
      </c>
      <c r="D1712" s="121"/>
      <c r="E1712" s="122"/>
      <c r="F1712" s="123"/>
      <c r="G1712" s="124"/>
    </row>
    <row r="1713" spans="1:7" s="276" customFormat="1" ht="24" customHeight="1" x14ac:dyDescent="0.2">
      <c r="A1713" s="267" t="str">
        <f t="shared" ref="A1713:A1726" si="511">IFERROR(VLOOKUP(C1713,Tabla_Insumos,4,FALSE),"")</f>
        <v/>
      </c>
      <c r="B1713" s="268" t="str">
        <f>IFERROR(VLOOKUP(C1713,Tabla_Insumos,5,FALSE),"")</f>
        <v/>
      </c>
      <c r="C1713" s="269"/>
      <c r="D1713" s="270" t="str">
        <f t="shared" ref="D1713:D1726" si="512">IFERROR(VLOOKUP(C1713,Tabla_Insumos,2,FALSE),"")</f>
        <v/>
      </c>
      <c r="E1713" s="271"/>
      <c r="F1713" s="272">
        <f t="shared" ref="F1713:F1726" si="513">IFERROR(VLOOKUP(C1713,Tabla_Insumos,3,FALSE),0)</f>
        <v>0</v>
      </c>
      <c r="G1713" s="275">
        <f>ROUND(E1713*F1713,2)</f>
        <v>0</v>
      </c>
    </row>
    <row r="1714" spans="1:7" s="276" customFormat="1" ht="24" customHeight="1" x14ac:dyDescent="0.2">
      <c r="A1714" s="267" t="str">
        <f t="shared" si="511"/>
        <v/>
      </c>
      <c r="B1714" s="268" t="str">
        <f t="shared" ref="B1714:B1726" si="514">IFERROR(VLOOKUP(C1714,Tabla_Insumos,5,FALSE),"")</f>
        <v/>
      </c>
      <c r="C1714" s="269"/>
      <c r="D1714" s="270" t="str">
        <f t="shared" si="512"/>
        <v/>
      </c>
      <c r="E1714" s="271"/>
      <c r="F1714" s="272">
        <f t="shared" si="513"/>
        <v>0</v>
      </c>
      <c r="G1714" s="275">
        <f t="shared" ref="G1714:G1726" si="515">ROUND(E1714*F1714,2)</f>
        <v>0</v>
      </c>
    </row>
    <row r="1715" spans="1:7" s="276" customFormat="1" ht="24" customHeight="1" x14ac:dyDescent="0.2">
      <c r="A1715" s="267" t="str">
        <f t="shared" si="511"/>
        <v/>
      </c>
      <c r="B1715" s="268" t="str">
        <f t="shared" si="514"/>
        <v/>
      </c>
      <c r="C1715" s="269"/>
      <c r="D1715" s="270" t="str">
        <f t="shared" si="512"/>
        <v/>
      </c>
      <c r="E1715" s="271"/>
      <c r="F1715" s="272">
        <f t="shared" si="513"/>
        <v>0</v>
      </c>
      <c r="G1715" s="275">
        <f t="shared" si="515"/>
        <v>0</v>
      </c>
    </row>
    <row r="1716" spans="1:7" s="276" customFormat="1" ht="24" customHeight="1" x14ac:dyDescent="0.2">
      <c r="A1716" s="267" t="str">
        <f t="shared" si="511"/>
        <v/>
      </c>
      <c r="B1716" s="268" t="str">
        <f t="shared" si="514"/>
        <v/>
      </c>
      <c r="C1716" s="269"/>
      <c r="D1716" s="270" t="str">
        <f t="shared" si="512"/>
        <v/>
      </c>
      <c r="E1716" s="271"/>
      <c r="F1716" s="272">
        <f t="shared" si="513"/>
        <v>0</v>
      </c>
      <c r="G1716" s="275">
        <f t="shared" si="515"/>
        <v>0</v>
      </c>
    </row>
    <row r="1717" spans="1:7" s="276" customFormat="1" ht="24" customHeight="1" x14ac:dyDescent="0.2">
      <c r="A1717" s="267" t="str">
        <f t="shared" si="511"/>
        <v/>
      </c>
      <c r="B1717" s="268" t="str">
        <f t="shared" si="514"/>
        <v/>
      </c>
      <c r="C1717" s="269"/>
      <c r="D1717" s="270" t="str">
        <f t="shared" si="512"/>
        <v/>
      </c>
      <c r="E1717" s="271"/>
      <c r="F1717" s="272">
        <f t="shared" si="513"/>
        <v>0</v>
      </c>
      <c r="G1717" s="275">
        <f t="shared" si="515"/>
        <v>0</v>
      </c>
    </row>
    <row r="1718" spans="1:7" s="276" customFormat="1" ht="24" customHeight="1" x14ac:dyDescent="0.2">
      <c r="A1718" s="267" t="str">
        <f t="shared" si="511"/>
        <v/>
      </c>
      <c r="B1718" s="268" t="str">
        <f t="shared" si="514"/>
        <v/>
      </c>
      <c r="C1718" s="269"/>
      <c r="D1718" s="270" t="str">
        <f t="shared" si="512"/>
        <v/>
      </c>
      <c r="E1718" s="271"/>
      <c r="F1718" s="272">
        <f t="shared" si="513"/>
        <v>0</v>
      </c>
      <c r="G1718" s="275">
        <f t="shared" si="515"/>
        <v>0</v>
      </c>
    </row>
    <row r="1719" spans="1:7" s="276" customFormat="1" ht="24" customHeight="1" x14ac:dyDescent="0.2">
      <c r="A1719" s="267" t="str">
        <f t="shared" si="511"/>
        <v/>
      </c>
      <c r="B1719" s="268" t="str">
        <f t="shared" si="514"/>
        <v/>
      </c>
      <c r="C1719" s="269"/>
      <c r="D1719" s="270" t="str">
        <f t="shared" si="512"/>
        <v/>
      </c>
      <c r="E1719" s="271"/>
      <c r="F1719" s="272">
        <f t="shared" si="513"/>
        <v>0</v>
      </c>
      <c r="G1719" s="275">
        <f t="shared" si="515"/>
        <v>0</v>
      </c>
    </row>
    <row r="1720" spans="1:7" s="276" customFormat="1" ht="24" customHeight="1" x14ac:dyDescent="0.2">
      <c r="A1720" s="267" t="str">
        <f t="shared" si="511"/>
        <v/>
      </c>
      <c r="B1720" s="268" t="str">
        <f t="shared" si="514"/>
        <v/>
      </c>
      <c r="C1720" s="269"/>
      <c r="D1720" s="270" t="str">
        <f t="shared" si="512"/>
        <v/>
      </c>
      <c r="E1720" s="271"/>
      <c r="F1720" s="272">
        <f t="shared" si="513"/>
        <v>0</v>
      </c>
      <c r="G1720" s="275">
        <f t="shared" si="515"/>
        <v>0</v>
      </c>
    </row>
    <row r="1721" spans="1:7" s="276" customFormat="1" ht="24" customHeight="1" x14ac:dyDescent="0.2">
      <c r="A1721" s="267" t="str">
        <f t="shared" si="511"/>
        <v/>
      </c>
      <c r="B1721" s="268" t="str">
        <f t="shared" si="514"/>
        <v/>
      </c>
      <c r="C1721" s="269"/>
      <c r="D1721" s="270" t="str">
        <f t="shared" si="512"/>
        <v/>
      </c>
      <c r="E1721" s="271"/>
      <c r="F1721" s="272">
        <f t="shared" si="513"/>
        <v>0</v>
      </c>
      <c r="G1721" s="275">
        <f t="shared" si="515"/>
        <v>0</v>
      </c>
    </row>
    <row r="1722" spans="1:7" s="276" customFormat="1" ht="24" customHeight="1" x14ac:dyDescent="0.2">
      <c r="A1722" s="267" t="str">
        <f t="shared" si="511"/>
        <v/>
      </c>
      <c r="B1722" s="268" t="str">
        <f t="shared" si="514"/>
        <v/>
      </c>
      <c r="C1722" s="269"/>
      <c r="D1722" s="270" t="str">
        <f t="shared" si="512"/>
        <v/>
      </c>
      <c r="E1722" s="271"/>
      <c r="F1722" s="272">
        <f t="shared" si="513"/>
        <v>0</v>
      </c>
      <c r="G1722" s="275">
        <f t="shared" si="515"/>
        <v>0</v>
      </c>
    </row>
    <row r="1723" spans="1:7" s="276" customFormat="1" ht="24" customHeight="1" x14ac:dyDescent="0.2">
      <c r="A1723" s="267" t="str">
        <f t="shared" si="511"/>
        <v/>
      </c>
      <c r="B1723" s="268" t="str">
        <f t="shared" si="514"/>
        <v/>
      </c>
      <c r="C1723" s="269"/>
      <c r="D1723" s="270" t="str">
        <f t="shared" si="512"/>
        <v/>
      </c>
      <c r="E1723" s="271"/>
      <c r="F1723" s="272">
        <f t="shared" si="513"/>
        <v>0</v>
      </c>
      <c r="G1723" s="275">
        <f t="shared" si="515"/>
        <v>0</v>
      </c>
    </row>
    <row r="1724" spans="1:7" s="276" customFormat="1" ht="24" customHeight="1" x14ac:dyDescent="0.2">
      <c r="A1724" s="267" t="str">
        <f t="shared" si="511"/>
        <v/>
      </c>
      <c r="B1724" s="268" t="str">
        <f t="shared" si="514"/>
        <v/>
      </c>
      <c r="C1724" s="269"/>
      <c r="D1724" s="270" t="str">
        <f t="shared" si="512"/>
        <v/>
      </c>
      <c r="E1724" s="271"/>
      <c r="F1724" s="272">
        <f t="shared" si="513"/>
        <v>0</v>
      </c>
      <c r="G1724" s="275">
        <f t="shared" si="515"/>
        <v>0</v>
      </c>
    </row>
    <row r="1725" spans="1:7" s="276" customFormat="1" ht="24" customHeight="1" x14ac:dyDescent="0.2">
      <c r="A1725" s="267" t="str">
        <f t="shared" si="511"/>
        <v/>
      </c>
      <c r="B1725" s="268" t="str">
        <f t="shared" si="514"/>
        <v/>
      </c>
      <c r="C1725" s="269"/>
      <c r="D1725" s="270" t="str">
        <f t="shared" si="512"/>
        <v/>
      </c>
      <c r="E1725" s="271"/>
      <c r="F1725" s="272">
        <f t="shared" si="513"/>
        <v>0</v>
      </c>
      <c r="G1725" s="275">
        <f t="shared" si="515"/>
        <v>0</v>
      </c>
    </row>
    <row r="1726" spans="1:7" s="276" customFormat="1" ht="24" customHeight="1" x14ac:dyDescent="0.2">
      <c r="A1726" s="267" t="str">
        <f t="shared" si="511"/>
        <v/>
      </c>
      <c r="B1726" s="268" t="str">
        <f t="shared" si="514"/>
        <v/>
      </c>
      <c r="C1726" s="269"/>
      <c r="D1726" s="270" t="str">
        <f t="shared" si="512"/>
        <v/>
      </c>
      <c r="E1726" s="271"/>
      <c r="F1726" s="273">
        <f t="shared" si="513"/>
        <v>0</v>
      </c>
      <c r="G1726" s="275">
        <f t="shared" si="515"/>
        <v>0</v>
      </c>
    </row>
    <row r="1727" spans="1:7" ht="24" customHeight="1" x14ac:dyDescent="0.2">
      <c r="A1727" s="125"/>
      <c r="B1727" s="99"/>
      <c r="C1727" s="99"/>
      <c r="D1727" s="110"/>
      <c r="E1727" s="111"/>
      <c r="F1727" s="188" t="s">
        <v>33</v>
      </c>
      <c r="G1727" s="126">
        <f>SUBTOTAL(9,G1713:G1726)</f>
        <v>0</v>
      </c>
    </row>
    <row r="1728" spans="1:7" ht="24" customHeight="1" x14ac:dyDescent="0.2">
      <c r="A1728" s="125"/>
      <c r="B1728" s="99"/>
      <c r="C1728" s="127" t="s">
        <v>722</v>
      </c>
      <c r="D1728" s="110"/>
      <c r="E1728" s="111"/>
      <c r="F1728" s="112"/>
      <c r="G1728" s="128"/>
    </row>
    <row r="1729" spans="1:7" s="276" customFormat="1" ht="24" customHeight="1" x14ac:dyDescent="0.2">
      <c r="A1729" s="267" t="str">
        <f t="shared" ref="A1729:A1736" si="516">IFERROR(VLOOKUP(C1729,Tabla_Insumos,4,FALSE),"")</f>
        <v/>
      </c>
      <c r="B1729" s="268" t="str">
        <f t="shared" ref="B1729:B1736" si="517">IFERROR(VLOOKUP(C1729,Tabla_Insumos,5,FALSE),"")</f>
        <v/>
      </c>
      <c r="C1729" s="269"/>
      <c r="D1729" s="270" t="str">
        <f t="shared" ref="D1729:D1736" si="518">IFERROR(VLOOKUP(C1729,Tabla_Insumos,2,FALSE),"")</f>
        <v/>
      </c>
      <c r="E1729" s="271"/>
      <c r="F1729" s="274">
        <f t="shared" ref="F1729:F1736" si="519">IFERROR(VLOOKUP(C1729,Tabla_Insumos,3,FALSE),0)</f>
        <v>0</v>
      </c>
      <c r="G1729" s="275">
        <f>ROUND(E1729*F1729,2)</f>
        <v>0</v>
      </c>
    </row>
    <row r="1730" spans="1:7" s="276" customFormat="1" ht="24" customHeight="1" x14ac:dyDescent="0.2">
      <c r="A1730" s="267" t="str">
        <f t="shared" si="516"/>
        <v/>
      </c>
      <c r="B1730" s="268" t="str">
        <f t="shared" si="517"/>
        <v/>
      </c>
      <c r="C1730" s="269"/>
      <c r="D1730" s="270" t="str">
        <f t="shared" si="518"/>
        <v/>
      </c>
      <c r="E1730" s="271"/>
      <c r="F1730" s="274">
        <f t="shared" si="519"/>
        <v>0</v>
      </c>
      <c r="G1730" s="275">
        <f>ROUND(E1730*F1730,2)</f>
        <v>0</v>
      </c>
    </row>
    <row r="1731" spans="1:7" s="276" customFormat="1" ht="24" customHeight="1" x14ac:dyDescent="0.2">
      <c r="A1731" s="267" t="str">
        <f t="shared" si="516"/>
        <v/>
      </c>
      <c r="B1731" s="268" t="str">
        <f t="shared" si="517"/>
        <v/>
      </c>
      <c r="C1731" s="269"/>
      <c r="D1731" s="270" t="str">
        <f t="shared" si="518"/>
        <v/>
      </c>
      <c r="E1731" s="271"/>
      <c r="F1731" s="274">
        <f t="shared" si="519"/>
        <v>0</v>
      </c>
      <c r="G1731" s="275">
        <f t="shared" ref="G1731:G1736" si="520">ROUND(E1731*F1731,2)</f>
        <v>0</v>
      </c>
    </row>
    <row r="1732" spans="1:7" s="276" customFormat="1" ht="24" customHeight="1" x14ac:dyDescent="0.2">
      <c r="A1732" s="267" t="str">
        <f t="shared" si="516"/>
        <v/>
      </c>
      <c r="B1732" s="268" t="str">
        <f t="shared" si="517"/>
        <v/>
      </c>
      <c r="C1732" s="269"/>
      <c r="D1732" s="270" t="str">
        <f t="shared" si="518"/>
        <v/>
      </c>
      <c r="E1732" s="271"/>
      <c r="F1732" s="274">
        <f t="shared" si="519"/>
        <v>0</v>
      </c>
      <c r="G1732" s="275">
        <f t="shared" si="520"/>
        <v>0</v>
      </c>
    </row>
    <row r="1733" spans="1:7" s="276" customFormat="1" ht="24" customHeight="1" x14ac:dyDescent="0.2">
      <c r="A1733" s="267" t="str">
        <f t="shared" si="516"/>
        <v/>
      </c>
      <c r="B1733" s="268" t="str">
        <f t="shared" si="517"/>
        <v/>
      </c>
      <c r="C1733" s="269"/>
      <c r="D1733" s="270" t="str">
        <f t="shared" si="518"/>
        <v/>
      </c>
      <c r="E1733" s="271"/>
      <c r="F1733" s="272">
        <f t="shared" si="519"/>
        <v>0</v>
      </c>
      <c r="G1733" s="275">
        <f t="shared" si="520"/>
        <v>0</v>
      </c>
    </row>
    <row r="1734" spans="1:7" s="276" customFormat="1" ht="24" customHeight="1" x14ac:dyDescent="0.2">
      <c r="A1734" s="267" t="str">
        <f t="shared" si="516"/>
        <v/>
      </c>
      <c r="B1734" s="268" t="str">
        <f t="shared" si="517"/>
        <v/>
      </c>
      <c r="C1734" s="269"/>
      <c r="D1734" s="270" t="str">
        <f t="shared" si="518"/>
        <v/>
      </c>
      <c r="E1734" s="271"/>
      <c r="F1734" s="272">
        <f t="shared" si="519"/>
        <v>0</v>
      </c>
      <c r="G1734" s="275">
        <f t="shared" si="520"/>
        <v>0</v>
      </c>
    </row>
    <row r="1735" spans="1:7" s="276" customFormat="1" ht="24" customHeight="1" x14ac:dyDescent="0.2">
      <c r="A1735" s="267" t="str">
        <f t="shared" si="516"/>
        <v/>
      </c>
      <c r="B1735" s="268" t="str">
        <f t="shared" si="517"/>
        <v/>
      </c>
      <c r="C1735" s="269"/>
      <c r="D1735" s="270" t="str">
        <f t="shared" si="518"/>
        <v/>
      </c>
      <c r="E1735" s="271"/>
      <c r="F1735" s="272">
        <f t="shared" si="519"/>
        <v>0</v>
      </c>
      <c r="G1735" s="275">
        <f t="shared" si="520"/>
        <v>0</v>
      </c>
    </row>
    <row r="1736" spans="1:7" s="276" customFormat="1" ht="24" customHeight="1" x14ac:dyDescent="0.2">
      <c r="A1736" s="267" t="str">
        <f t="shared" si="516"/>
        <v/>
      </c>
      <c r="B1736" s="268" t="str">
        <f t="shared" si="517"/>
        <v/>
      </c>
      <c r="C1736" s="269"/>
      <c r="D1736" s="270" t="str">
        <f t="shared" si="518"/>
        <v/>
      </c>
      <c r="E1736" s="271"/>
      <c r="F1736" s="272">
        <f t="shared" si="519"/>
        <v>0</v>
      </c>
      <c r="G1736" s="275">
        <f t="shared" si="520"/>
        <v>0</v>
      </c>
    </row>
    <row r="1737" spans="1:7" ht="24" customHeight="1" x14ac:dyDescent="0.2">
      <c r="A1737" s="125"/>
      <c r="B1737" s="99"/>
      <c r="C1737" s="99"/>
      <c r="D1737" s="110"/>
      <c r="E1737" s="111"/>
      <c r="F1737" s="188" t="s">
        <v>34</v>
      </c>
      <c r="G1737" s="126">
        <f>SUBTOTAL(9,G1729:G1736)</f>
        <v>0</v>
      </c>
    </row>
    <row r="1738" spans="1:7" ht="24" customHeight="1" x14ac:dyDescent="0.2">
      <c r="A1738" s="125"/>
      <c r="B1738" s="99"/>
      <c r="C1738" s="127" t="s">
        <v>723</v>
      </c>
      <c r="D1738" s="110"/>
      <c r="E1738" s="111"/>
      <c r="F1738" s="112"/>
      <c r="G1738" s="128"/>
    </row>
    <row r="1739" spans="1:7" s="276" customFormat="1" ht="24" customHeight="1" x14ac:dyDescent="0.2">
      <c r="A1739" s="267" t="str">
        <f t="shared" ref="A1739:A1747" si="521">IFERROR(VLOOKUP(C1739,Tabla_Insumos,4,FALSE),"")</f>
        <v/>
      </c>
      <c r="B1739" s="268" t="str">
        <f t="shared" ref="B1739:B1747" si="522">IFERROR(VLOOKUP(C1739,Tabla_Insumos,5,FALSE),"")</f>
        <v/>
      </c>
      <c r="C1739" s="269"/>
      <c r="D1739" s="270" t="str">
        <f t="shared" ref="D1739:D1747" si="523">IFERROR(VLOOKUP(C1739,Tabla_Insumos,2,FALSE),"")</f>
        <v/>
      </c>
      <c r="E1739" s="271"/>
      <c r="F1739" s="272">
        <f t="shared" ref="F1739:F1747" si="524">IFERROR(VLOOKUP(C1739,Tabla_Insumos,3,FALSE),0)</f>
        <v>0</v>
      </c>
      <c r="G1739" s="275">
        <f t="shared" ref="G1739:G1747" si="525">ROUND(E1739*F1739,2)</f>
        <v>0</v>
      </c>
    </row>
    <row r="1740" spans="1:7" s="276" customFormat="1" ht="24" customHeight="1" x14ac:dyDescent="0.2">
      <c r="A1740" s="267" t="str">
        <f t="shared" si="521"/>
        <v/>
      </c>
      <c r="B1740" s="268" t="str">
        <f t="shared" si="522"/>
        <v/>
      </c>
      <c r="C1740" s="269"/>
      <c r="D1740" s="270" t="str">
        <f t="shared" si="523"/>
        <v/>
      </c>
      <c r="E1740" s="271"/>
      <c r="F1740" s="272">
        <f t="shared" si="524"/>
        <v>0</v>
      </c>
      <c r="G1740" s="275">
        <f t="shared" si="525"/>
        <v>0</v>
      </c>
    </row>
    <row r="1741" spans="1:7" s="276" customFormat="1" ht="24" customHeight="1" x14ac:dyDescent="0.2">
      <c r="A1741" s="267" t="str">
        <f t="shared" si="521"/>
        <v/>
      </c>
      <c r="B1741" s="268" t="str">
        <f t="shared" si="522"/>
        <v/>
      </c>
      <c r="C1741" s="269"/>
      <c r="D1741" s="270" t="str">
        <f t="shared" si="523"/>
        <v/>
      </c>
      <c r="E1741" s="271"/>
      <c r="F1741" s="272">
        <f t="shared" si="524"/>
        <v>0</v>
      </c>
      <c r="G1741" s="275">
        <f t="shared" si="525"/>
        <v>0</v>
      </c>
    </row>
    <row r="1742" spans="1:7" s="276" customFormat="1" ht="24" customHeight="1" x14ac:dyDescent="0.2">
      <c r="A1742" s="267" t="str">
        <f t="shared" si="521"/>
        <v/>
      </c>
      <c r="B1742" s="268" t="str">
        <f t="shared" si="522"/>
        <v/>
      </c>
      <c r="C1742" s="269"/>
      <c r="D1742" s="270" t="str">
        <f t="shared" si="523"/>
        <v/>
      </c>
      <c r="E1742" s="271"/>
      <c r="F1742" s="272">
        <f t="shared" si="524"/>
        <v>0</v>
      </c>
      <c r="G1742" s="275">
        <f t="shared" si="525"/>
        <v>0</v>
      </c>
    </row>
    <row r="1743" spans="1:7" s="276" customFormat="1" ht="24" customHeight="1" x14ac:dyDescent="0.2">
      <c r="A1743" s="267" t="str">
        <f t="shared" si="521"/>
        <v/>
      </c>
      <c r="B1743" s="268" t="str">
        <f t="shared" si="522"/>
        <v/>
      </c>
      <c r="C1743" s="269"/>
      <c r="D1743" s="270" t="str">
        <f t="shared" si="523"/>
        <v/>
      </c>
      <c r="E1743" s="271"/>
      <c r="F1743" s="272">
        <f t="shared" si="524"/>
        <v>0</v>
      </c>
      <c r="G1743" s="275">
        <f t="shared" si="525"/>
        <v>0</v>
      </c>
    </row>
    <row r="1744" spans="1:7" s="276" customFormat="1" ht="24" customHeight="1" x14ac:dyDescent="0.2">
      <c r="A1744" s="267" t="str">
        <f t="shared" si="521"/>
        <v/>
      </c>
      <c r="B1744" s="268" t="str">
        <f t="shared" si="522"/>
        <v/>
      </c>
      <c r="C1744" s="269"/>
      <c r="D1744" s="270" t="str">
        <f t="shared" si="523"/>
        <v/>
      </c>
      <c r="E1744" s="271"/>
      <c r="F1744" s="272">
        <f t="shared" si="524"/>
        <v>0</v>
      </c>
      <c r="G1744" s="275">
        <f t="shared" si="525"/>
        <v>0</v>
      </c>
    </row>
    <row r="1745" spans="1:8" s="276" customFormat="1" ht="24" customHeight="1" x14ac:dyDescent="0.2">
      <c r="A1745" s="267" t="str">
        <f t="shared" si="521"/>
        <v/>
      </c>
      <c r="B1745" s="268" t="str">
        <f t="shared" si="522"/>
        <v/>
      </c>
      <c r="C1745" s="269"/>
      <c r="D1745" s="270" t="str">
        <f t="shared" si="523"/>
        <v/>
      </c>
      <c r="E1745" s="271"/>
      <c r="F1745" s="272">
        <f t="shared" si="524"/>
        <v>0</v>
      </c>
      <c r="G1745" s="275">
        <f t="shared" si="525"/>
        <v>0</v>
      </c>
    </row>
    <row r="1746" spans="1:8" s="276" customFormat="1" ht="24" customHeight="1" x14ac:dyDescent="0.2">
      <c r="A1746" s="267" t="str">
        <f t="shared" si="521"/>
        <v/>
      </c>
      <c r="B1746" s="268" t="str">
        <f t="shared" si="522"/>
        <v/>
      </c>
      <c r="C1746" s="269"/>
      <c r="D1746" s="270" t="str">
        <f t="shared" si="523"/>
        <v/>
      </c>
      <c r="E1746" s="271"/>
      <c r="F1746" s="272">
        <f t="shared" si="524"/>
        <v>0</v>
      </c>
      <c r="G1746" s="275">
        <f t="shared" si="525"/>
        <v>0</v>
      </c>
    </row>
    <row r="1747" spans="1:8" s="276" customFormat="1" ht="24" customHeight="1" x14ac:dyDescent="0.2">
      <c r="A1747" s="267" t="str">
        <f t="shared" si="521"/>
        <v/>
      </c>
      <c r="B1747" s="268" t="str">
        <f t="shared" si="522"/>
        <v/>
      </c>
      <c r="C1747" s="269"/>
      <c r="D1747" s="270" t="str">
        <f t="shared" si="523"/>
        <v/>
      </c>
      <c r="E1747" s="271"/>
      <c r="F1747" s="272">
        <f t="shared" si="524"/>
        <v>0</v>
      </c>
      <c r="G1747" s="275">
        <f t="shared" si="525"/>
        <v>0</v>
      </c>
    </row>
    <row r="1748" spans="1:8" ht="24" customHeight="1" x14ac:dyDescent="0.2">
      <c r="A1748" s="129"/>
      <c r="B1748" s="110"/>
      <c r="C1748" s="99"/>
      <c r="D1748" s="110"/>
      <c r="E1748" s="111"/>
      <c r="F1748" s="188" t="s">
        <v>35</v>
      </c>
      <c r="G1748" s="126">
        <f>SUBTOTAL(9,G1739:G1747)</f>
        <v>0</v>
      </c>
    </row>
    <row r="1749" spans="1:8" ht="24" customHeight="1" thickBot="1" x14ac:dyDescent="0.25">
      <c r="A1749" s="130"/>
      <c r="B1749" s="131"/>
      <c r="C1749" s="132"/>
      <c r="D1749" s="131"/>
      <c r="E1749" s="133"/>
      <c r="F1749" s="134"/>
      <c r="G1749" s="135"/>
    </row>
    <row r="1750" spans="1:8" ht="24" customHeight="1" thickBot="1" x14ac:dyDescent="0.25">
      <c r="A1750" s="136" t="str">
        <f>B1708</f>
        <v>9.2.1</v>
      </c>
      <c r="B1750" s="137" t="str">
        <f>C1708</f>
        <v>De placas rígidas</v>
      </c>
      <c r="C1750" s="138"/>
      <c r="D1750" s="138" t="s">
        <v>36</v>
      </c>
      <c r="E1750" s="139"/>
      <c r="F1750" s="140" t="s">
        <v>37</v>
      </c>
      <c r="G1750" s="141">
        <f>SUBTOTAL(9,G1713:G1749)</f>
        <v>0</v>
      </c>
    </row>
    <row r="1751" spans="1:8" ht="24" customHeight="1" thickTop="1" thickBot="1" x14ac:dyDescent="0.25"/>
    <row r="1752" spans="1:8" ht="24" customHeight="1" thickTop="1" x14ac:dyDescent="0.2">
      <c r="A1752" s="173" t="s">
        <v>39</v>
      </c>
      <c r="B1752" s="174"/>
      <c r="C1752" s="174"/>
      <c r="D1752" s="174"/>
      <c r="E1752" s="174"/>
      <c r="F1752" s="174"/>
      <c r="G1752" s="175"/>
      <c r="H1752" s="100">
        <f>COUNTIF($A$2:A1758,"ANALISIS DE PRECIOS")</f>
        <v>36</v>
      </c>
    </row>
    <row r="1753" spans="1:8" ht="24" customHeight="1" x14ac:dyDescent="0.2">
      <c r="A1753" s="101" t="s">
        <v>719</v>
      </c>
      <c r="B1753" s="102" t="str">
        <f>Comitente</f>
        <v>DIRECCIÓN DE INFRAESTRUCTURA ESCOLAR</v>
      </c>
      <c r="C1753" s="96"/>
      <c r="D1753" s="103"/>
      <c r="E1753" s="103"/>
      <c r="F1753" s="104"/>
      <c r="G1753" s="105"/>
    </row>
    <row r="1754" spans="1:8" ht="24" customHeight="1" x14ac:dyDescent="0.2">
      <c r="A1754" s="101" t="s">
        <v>720</v>
      </c>
      <c r="B1754" s="102">
        <f>Contratista</f>
        <v>0</v>
      </c>
      <c r="C1754" s="97"/>
      <c r="D1754" s="97"/>
      <c r="E1754" s="97"/>
      <c r="F1754" s="106"/>
      <c r="G1754" s="107"/>
    </row>
    <row r="1755" spans="1:8" ht="24" customHeight="1" x14ac:dyDescent="0.2">
      <c r="A1755" s="101" t="s">
        <v>26</v>
      </c>
      <c r="B1755" s="102" t="str">
        <f>Obra</f>
        <v>ESCUELA BATALLA DE TUCUMAN</v>
      </c>
      <c r="C1755" s="97"/>
      <c r="D1755" s="97"/>
      <c r="E1755" s="97"/>
      <c r="F1755" s="106" t="s">
        <v>40</v>
      </c>
      <c r="G1755" s="108">
        <f>Fecha_Base</f>
        <v>0</v>
      </c>
    </row>
    <row r="1756" spans="1:8" ht="24" customHeight="1" x14ac:dyDescent="0.2">
      <c r="A1756" s="109" t="s">
        <v>718</v>
      </c>
      <c r="B1756" s="98" t="str">
        <f>Ubicación</f>
        <v>Calle Mendoza y Calle Nº17 - Pocito</v>
      </c>
      <c r="C1756" s="98"/>
      <c r="D1756" s="110"/>
      <c r="E1756" s="111"/>
      <c r="F1756" s="112"/>
      <c r="G1756" s="113"/>
    </row>
    <row r="1757" spans="1:8" ht="24" customHeight="1" x14ac:dyDescent="0.2">
      <c r="A1757" s="109" t="s">
        <v>41</v>
      </c>
      <c r="B1757" s="114" t="str">
        <f>IFERROR(VALUE(LEFT(B1758,FIND("-",B1758)-1)),"")</f>
        <v/>
      </c>
      <c r="C1757" s="99" t="str">
        <f>IFERROR(VLOOKUP(B1757,Tabla_CyP,2,FALSE),"")</f>
        <v/>
      </c>
      <c r="E1757" s="111"/>
      <c r="F1757" s="112"/>
      <c r="G1757" s="113"/>
    </row>
    <row r="1758" spans="1:8" ht="24" customHeight="1" x14ac:dyDescent="0.2">
      <c r="A1758" s="109" t="s">
        <v>27</v>
      </c>
      <c r="B1758" s="115" t="str">
        <f>IFERROR(VLOOKUP(COUNTIF($A$2:A1758,"ANALISIS DE PRECIOS"),Tabla_NumeroItem,4,FALSE),"")</f>
        <v>10.1</v>
      </c>
      <c r="C1758" s="99" t="str">
        <f>IFERROR(VLOOKUP(B1758,Tabla_CyP,2,FALSE),"")</f>
        <v>Carpinteria metalica</v>
      </c>
      <c r="D1758" s="110"/>
      <c r="E1758" s="111"/>
      <c r="F1758" s="106" t="s">
        <v>28</v>
      </c>
      <c r="G1758" s="116" t="str">
        <f>IFERROR(VLOOKUP(B1758,Tabla_CyP,4,FALSE),"")</f>
        <v>m2</v>
      </c>
    </row>
    <row r="1759" spans="1:8" ht="24" customHeight="1" x14ac:dyDescent="0.2">
      <c r="A1759" s="109"/>
      <c r="B1759" s="98"/>
      <c r="C1759" s="99"/>
      <c r="D1759" s="110"/>
      <c r="E1759" s="111"/>
      <c r="F1759" s="112"/>
      <c r="G1759" s="113"/>
    </row>
    <row r="1760" spans="1:8" ht="24" customHeight="1" x14ac:dyDescent="0.2">
      <c r="A1760" s="381" t="s">
        <v>584</v>
      </c>
      <c r="B1760" s="382"/>
      <c r="C1760" s="383" t="s">
        <v>0</v>
      </c>
      <c r="D1760" s="383" t="s">
        <v>29</v>
      </c>
      <c r="E1760" s="385" t="s">
        <v>30</v>
      </c>
      <c r="F1760" s="387" t="s">
        <v>31</v>
      </c>
      <c r="G1760" s="389" t="s">
        <v>32</v>
      </c>
    </row>
    <row r="1761" spans="1:141" s="119" customFormat="1" ht="24" customHeight="1" x14ac:dyDescent="0.2">
      <c r="A1761" s="117" t="s">
        <v>585</v>
      </c>
      <c r="B1761" s="118" t="s">
        <v>586</v>
      </c>
      <c r="C1761" s="384"/>
      <c r="D1761" s="384"/>
      <c r="E1761" s="386"/>
      <c r="F1761" s="388"/>
      <c r="G1761" s="390"/>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77"/>
      <c r="AE1761" s="277"/>
      <c r="AF1761" s="277"/>
      <c r="AG1761" s="277"/>
      <c r="AH1761" s="277"/>
      <c r="AI1761" s="277"/>
      <c r="AJ1761" s="277"/>
      <c r="AK1761" s="277"/>
      <c r="AL1761" s="277"/>
      <c r="AM1761" s="277"/>
      <c r="AN1761" s="277"/>
      <c r="AO1761" s="277"/>
      <c r="AP1761" s="277"/>
      <c r="AQ1761" s="277"/>
      <c r="AR1761" s="277"/>
      <c r="AS1761" s="277"/>
      <c r="AT1761" s="277"/>
      <c r="AU1761" s="277"/>
      <c r="AV1761" s="277"/>
      <c r="AW1761" s="277"/>
      <c r="AX1761" s="277"/>
      <c r="AY1761" s="277"/>
      <c r="AZ1761" s="277"/>
      <c r="BA1761" s="277"/>
      <c r="BB1761" s="277"/>
      <c r="BC1761" s="277"/>
      <c r="BD1761" s="277"/>
      <c r="BE1761" s="277"/>
      <c r="BF1761" s="277"/>
      <c r="BG1761" s="277"/>
      <c r="BH1761" s="277"/>
      <c r="BI1761" s="277"/>
      <c r="BJ1761" s="277"/>
      <c r="BK1761" s="277"/>
      <c r="BL1761" s="277"/>
      <c r="BM1761" s="277"/>
      <c r="BN1761" s="277"/>
      <c r="BO1761" s="277"/>
      <c r="BP1761" s="277"/>
      <c r="BQ1761" s="277"/>
      <c r="BR1761" s="277"/>
      <c r="BS1761" s="277"/>
      <c r="BT1761" s="277"/>
      <c r="BU1761" s="277"/>
      <c r="BV1761" s="277"/>
      <c r="BW1761" s="277"/>
      <c r="BX1761" s="277"/>
      <c r="BY1761" s="277"/>
      <c r="BZ1761" s="277"/>
      <c r="CA1761" s="277"/>
      <c r="CB1761" s="277"/>
      <c r="CC1761" s="277"/>
      <c r="CD1761" s="277"/>
      <c r="CE1761" s="277"/>
      <c r="CF1761" s="277"/>
      <c r="CG1761" s="277"/>
      <c r="CH1761" s="277"/>
      <c r="CI1761" s="277"/>
      <c r="CJ1761" s="277"/>
      <c r="CK1761" s="277"/>
      <c r="CL1761" s="277"/>
      <c r="CM1761" s="277"/>
      <c r="CN1761" s="277"/>
      <c r="CO1761" s="277"/>
      <c r="CP1761" s="277"/>
      <c r="CQ1761" s="277"/>
      <c r="CR1761" s="277"/>
      <c r="CS1761" s="277"/>
      <c r="CT1761" s="277"/>
      <c r="CU1761" s="277"/>
      <c r="CV1761" s="277"/>
      <c r="CW1761" s="277"/>
      <c r="CX1761" s="277"/>
      <c r="CY1761" s="277"/>
      <c r="CZ1761" s="277"/>
      <c r="DA1761" s="277"/>
      <c r="DB1761" s="277"/>
      <c r="DC1761" s="277"/>
      <c r="DD1761" s="277"/>
      <c r="DE1761" s="277"/>
      <c r="DF1761" s="277"/>
      <c r="DG1761" s="277"/>
      <c r="DH1761" s="277"/>
      <c r="DI1761" s="277"/>
      <c r="DJ1761" s="277"/>
      <c r="DK1761" s="277"/>
      <c r="DL1761" s="277"/>
      <c r="DM1761" s="277"/>
      <c r="DN1761" s="277"/>
      <c r="DO1761" s="277"/>
      <c r="DP1761" s="277"/>
      <c r="DQ1761" s="277"/>
      <c r="DR1761" s="277"/>
      <c r="DS1761" s="277"/>
      <c r="DT1761" s="277"/>
      <c r="DU1761" s="277"/>
      <c r="DV1761" s="277"/>
      <c r="DW1761" s="277"/>
      <c r="DX1761" s="277"/>
      <c r="DY1761" s="277"/>
      <c r="DZ1761" s="277"/>
      <c r="EA1761" s="277"/>
      <c r="EB1761" s="277"/>
      <c r="EC1761" s="277"/>
      <c r="ED1761" s="277"/>
      <c r="EE1761" s="277"/>
      <c r="EF1761" s="277"/>
      <c r="EG1761" s="277"/>
      <c r="EH1761" s="277"/>
      <c r="EI1761" s="277"/>
      <c r="EJ1761" s="277"/>
      <c r="EK1761" s="277"/>
    </row>
    <row r="1762" spans="1:141" ht="24" customHeight="1" x14ac:dyDescent="0.2">
      <c r="A1762" s="187"/>
      <c r="B1762" s="120"/>
      <c r="C1762" s="185" t="s">
        <v>721</v>
      </c>
      <c r="D1762" s="121"/>
      <c r="E1762" s="122"/>
      <c r="F1762" s="123"/>
      <c r="G1762" s="124"/>
    </row>
    <row r="1763" spans="1:141" s="276" customFormat="1" ht="24" customHeight="1" x14ac:dyDescent="0.2">
      <c r="A1763" s="267" t="str">
        <f t="shared" ref="A1763:A1776" si="526">IFERROR(VLOOKUP(C1763,Tabla_Insumos,4,FALSE),"")</f>
        <v/>
      </c>
      <c r="B1763" s="268" t="str">
        <f>IFERROR(VLOOKUP(C1763,Tabla_Insumos,5,FALSE),"")</f>
        <v/>
      </c>
      <c r="C1763" s="269"/>
      <c r="D1763" s="270" t="str">
        <f t="shared" ref="D1763:D1776" si="527">IFERROR(VLOOKUP(C1763,Tabla_Insumos,2,FALSE),"")</f>
        <v/>
      </c>
      <c r="E1763" s="271"/>
      <c r="F1763" s="272">
        <f t="shared" ref="F1763:F1776" si="528">IFERROR(VLOOKUP(C1763,Tabla_Insumos,3,FALSE),0)</f>
        <v>0</v>
      </c>
      <c r="G1763" s="275">
        <f>ROUND(E1763*F1763,2)</f>
        <v>0</v>
      </c>
    </row>
    <row r="1764" spans="1:141" s="276" customFormat="1" ht="24" customHeight="1" x14ac:dyDescent="0.2">
      <c r="A1764" s="267" t="str">
        <f t="shared" si="526"/>
        <v/>
      </c>
      <c r="B1764" s="268" t="str">
        <f t="shared" ref="B1764:B1776" si="529">IFERROR(VLOOKUP(C1764,Tabla_Insumos,5,FALSE),"")</f>
        <v/>
      </c>
      <c r="C1764" s="269"/>
      <c r="D1764" s="270" t="str">
        <f t="shared" si="527"/>
        <v/>
      </c>
      <c r="E1764" s="271"/>
      <c r="F1764" s="272">
        <f t="shared" si="528"/>
        <v>0</v>
      </c>
      <c r="G1764" s="275">
        <f t="shared" ref="G1764:G1776" si="530">ROUND(E1764*F1764,2)</f>
        <v>0</v>
      </c>
    </row>
    <row r="1765" spans="1:141" s="276" customFormat="1" ht="24" customHeight="1" x14ac:dyDescent="0.2">
      <c r="A1765" s="267" t="str">
        <f t="shared" si="526"/>
        <v/>
      </c>
      <c r="B1765" s="268" t="str">
        <f t="shared" si="529"/>
        <v/>
      </c>
      <c r="C1765" s="269"/>
      <c r="D1765" s="270" t="str">
        <f t="shared" si="527"/>
        <v/>
      </c>
      <c r="E1765" s="271"/>
      <c r="F1765" s="272">
        <f t="shared" si="528"/>
        <v>0</v>
      </c>
      <c r="G1765" s="275">
        <f t="shared" si="530"/>
        <v>0</v>
      </c>
    </row>
    <row r="1766" spans="1:141" s="276" customFormat="1" ht="24" customHeight="1" x14ac:dyDescent="0.2">
      <c r="A1766" s="267" t="str">
        <f t="shared" si="526"/>
        <v/>
      </c>
      <c r="B1766" s="268" t="str">
        <f t="shared" si="529"/>
        <v/>
      </c>
      <c r="C1766" s="269"/>
      <c r="D1766" s="270" t="str">
        <f t="shared" si="527"/>
        <v/>
      </c>
      <c r="E1766" s="271"/>
      <c r="F1766" s="272">
        <f t="shared" si="528"/>
        <v>0</v>
      </c>
      <c r="G1766" s="275">
        <f t="shared" si="530"/>
        <v>0</v>
      </c>
    </row>
    <row r="1767" spans="1:141" s="276" customFormat="1" ht="24" customHeight="1" x14ac:dyDescent="0.2">
      <c r="A1767" s="267" t="str">
        <f t="shared" si="526"/>
        <v/>
      </c>
      <c r="B1767" s="268" t="str">
        <f t="shared" si="529"/>
        <v/>
      </c>
      <c r="C1767" s="269"/>
      <c r="D1767" s="270" t="str">
        <f t="shared" si="527"/>
        <v/>
      </c>
      <c r="E1767" s="271"/>
      <c r="F1767" s="272">
        <f t="shared" si="528"/>
        <v>0</v>
      </c>
      <c r="G1767" s="275">
        <f t="shared" si="530"/>
        <v>0</v>
      </c>
    </row>
    <row r="1768" spans="1:141" s="276" customFormat="1" ht="24" customHeight="1" x14ac:dyDescent="0.2">
      <c r="A1768" s="267" t="str">
        <f t="shared" si="526"/>
        <v/>
      </c>
      <c r="B1768" s="268" t="str">
        <f t="shared" si="529"/>
        <v/>
      </c>
      <c r="C1768" s="269"/>
      <c r="D1768" s="270" t="str">
        <f t="shared" si="527"/>
        <v/>
      </c>
      <c r="E1768" s="271"/>
      <c r="F1768" s="272">
        <f t="shared" si="528"/>
        <v>0</v>
      </c>
      <c r="G1768" s="275">
        <f t="shared" si="530"/>
        <v>0</v>
      </c>
    </row>
    <row r="1769" spans="1:141" s="276" customFormat="1" ht="24" customHeight="1" x14ac:dyDescent="0.2">
      <c r="A1769" s="267" t="str">
        <f t="shared" si="526"/>
        <v/>
      </c>
      <c r="B1769" s="268" t="str">
        <f t="shared" si="529"/>
        <v/>
      </c>
      <c r="C1769" s="269"/>
      <c r="D1769" s="270" t="str">
        <f t="shared" si="527"/>
        <v/>
      </c>
      <c r="E1769" s="271"/>
      <c r="F1769" s="272">
        <f t="shared" si="528"/>
        <v>0</v>
      </c>
      <c r="G1769" s="275">
        <f t="shared" si="530"/>
        <v>0</v>
      </c>
    </row>
    <row r="1770" spans="1:141" s="276" customFormat="1" ht="24" customHeight="1" x14ac:dyDescent="0.2">
      <c r="A1770" s="267" t="str">
        <f t="shared" si="526"/>
        <v/>
      </c>
      <c r="B1770" s="268" t="str">
        <f t="shared" si="529"/>
        <v/>
      </c>
      <c r="C1770" s="269"/>
      <c r="D1770" s="270" t="str">
        <f t="shared" si="527"/>
        <v/>
      </c>
      <c r="E1770" s="271"/>
      <c r="F1770" s="272">
        <f t="shared" si="528"/>
        <v>0</v>
      </c>
      <c r="G1770" s="275">
        <f t="shared" si="530"/>
        <v>0</v>
      </c>
    </row>
    <row r="1771" spans="1:141" s="276" customFormat="1" ht="24" customHeight="1" x14ac:dyDescent="0.2">
      <c r="A1771" s="267" t="str">
        <f t="shared" si="526"/>
        <v/>
      </c>
      <c r="B1771" s="268" t="str">
        <f t="shared" si="529"/>
        <v/>
      </c>
      <c r="C1771" s="269"/>
      <c r="D1771" s="270" t="str">
        <f t="shared" si="527"/>
        <v/>
      </c>
      <c r="E1771" s="271"/>
      <c r="F1771" s="272">
        <f t="shared" si="528"/>
        <v>0</v>
      </c>
      <c r="G1771" s="275">
        <f t="shared" si="530"/>
        <v>0</v>
      </c>
    </row>
    <row r="1772" spans="1:141" s="276" customFormat="1" ht="24" customHeight="1" x14ac:dyDescent="0.2">
      <c r="A1772" s="267" t="str">
        <f t="shared" si="526"/>
        <v/>
      </c>
      <c r="B1772" s="268" t="str">
        <f t="shared" si="529"/>
        <v/>
      </c>
      <c r="C1772" s="269"/>
      <c r="D1772" s="270" t="str">
        <f t="shared" si="527"/>
        <v/>
      </c>
      <c r="E1772" s="271"/>
      <c r="F1772" s="272">
        <f t="shared" si="528"/>
        <v>0</v>
      </c>
      <c r="G1772" s="275">
        <f t="shared" si="530"/>
        <v>0</v>
      </c>
    </row>
    <row r="1773" spans="1:141" s="276" customFormat="1" ht="24" customHeight="1" x14ac:dyDescent="0.2">
      <c r="A1773" s="267" t="str">
        <f t="shared" si="526"/>
        <v/>
      </c>
      <c r="B1773" s="268" t="str">
        <f t="shared" si="529"/>
        <v/>
      </c>
      <c r="C1773" s="269"/>
      <c r="D1773" s="270" t="str">
        <f t="shared" si="527"/>
        <v/>
      </c>
      <c r="E1773" s="271"/>
      <c r="F1773" s="272">
        <f t="shared" si="528"/>
        <v>0</v>
      </c>
      <c r="G1773" s="275">
        <f t="shared" si="530"/>
        <v>0</v>
      </c>
    </row>
    <row r="1774" spans="1:141" s="276" customFormat="1" ht="24" customHeight="1" x14ac:dyDescent="0.2">
      <c r="A1774" s="267" t="str">
        <f t="shared" si="526"/>
        <v/>
      </c>
      <c r="B1774" s="268" t="str">
        <f t="shared" si="529"/>
        <v/>
      </c>
      <c r="C1774" s="269"/>
      <c r="D1774" s="270" t="str">
        <f t="shared" si="527"/>
        <v/>
      </c>
      <c r="E1774" s="271"/>
      <c r="F1774" s="272">
        <f t="shared" si="528"/>
        <v>0</v>
      </c>
      <c r="G1774" s="275">
        <f t="shared" si="530"/>
        <v>0</v>
      </c>
    </row>
    <row r="1775" spans="1:141" s="276" customFormat="1" ht="24" customHeight="1" x14ac:dyDescent="0.2">
      <c r="A1775" s="267" t="str">
        <f t="shared" si="526"/>
        <v/>
      </c>
      <c r="B1775" s="268" t="str">
        <f t="shared" si="529"/>
        <v/>
      </c>
      <c r="C1775" s="269"/>
      <c r="D1775" s="270" t="str">
        <f t="shared" si="527"/>
        <v/>
      </c>
      <c r="E1775" s="271"/>
      <c r="F1775" s="272">
        <f t="shared" si="528"/>
        <v>0</v>
      </c>
      <c r="G1775" s="275">
        <f t="shared" si="530"/>
        <v>0</v>
      </c>
    </row>
    <row r="1776" spans="1:141" s="276" customFormat="1" ht="24" customHeight="1" x14ac:dyDescent="0.2">
      <c r="A1776" s="267" t="str">
        <f t="shared" si="526"/>
        <v/>
      </c>
      <c r="B1776" s="268" t="str">
        <f t="shared" si="529"/>
        <v/>
      </c>
      <c r="C1776" s="269"/>
      <c r="D1776" s="270" t="str">
        <f t="shared" si="527"/>
        <v/>
      </c>
      <c r="E1776" s="271"/>
      <c r="F1776" s="273">
        <f t="shared" si="528"/>
        <v>0</v>
      </c>
      <c r="G1776" s="275">
        <f t="shared" si="530"/>
        <v>0</v>
      </c>
    </row>
    <row r="1777" spans="1:7" ht="24" customHeight="1" x14ac:dyDescent="0.2">
      <c r="A1777" s="125"/>
      <c r="B1777" s="99"/>
      <c r="C1777" s="99"/>
      <c r="D1777" s="110"/>
      <c r="E1777" s="111"/>
      <c r="F1777" s="188" t="s">
        <v>33</v>
      </c>
      <c r="G1777" s="126">
        <f>SUBTOTAL(9,G1763:G1776)</f>
        <v>0</v>
      </c>
    </row>
    <row r="1778" spans="1:7" ht="24" customHeight="1" x14ac:dyDescent="0.2">
      <c r="A1778" s="125"/>
      <c r="B1778" s="99"/>
      <c r="C1778" s="127" t="s">
        <v>722</v>
      </c>
      <c r="D1778" s="110"/>
      <c r="E1778" s="111"/>
      <c r="F1778" s="112"/>
      <c r="G1778" s="128"/>
    </row>
    <row r="1779" spans="1:7" s="276" customFormat="1" ht="24" customHeight="1" x14ac:dyDescent="0.2">
      <c r="A1779" s="267" t="str">
        <f t="shared" ref="A1779:A1786" si="531">IFERROR(VLOOKUP(C1779,Tabla_Insumos,4,FALSE),"")</f>
        <v/>
      </c>
      <c r="B1779" s="268" t="str">
        <f t="shared" ref="B1779:B1786" si="532">IFERROR(VLOOKUP(C1779,Tabla_Insumos,5,FALSE),"")</f>
        <v/>
      </c>
      <c r="C1779" s="269"/>
      <c r="D1779" s="270" t="str">
        <f t="shared" ref="D1779:D1786" si="533">IFERROR(VLOOKUP(C1779,Tabla_Insumos,2,FALSE),"")</f>
        <v/>
      </c>
      <c r="E1779" s="271"/>
      <c r="F1779" s="274">
        <f t="shared" ref="F1779:F1786" si="534">IFERROR(VLOOKUP(C1779,Tabla_Insumos,3,FALSE),0)</f>
        <v>0</v>
      </c>
      <c r="G1779" s="275">
        <f>ROUND(E1779*F1779,2)</f>
        <v>0</v>
      </c>
    </row>
    <row r="1780" spans="1:7" s="276" customFormat="1" ht="24" customHeight="1" x14ac:dyDescent="0.2">
      <c r="A1780" s="267" t="str">
        <f t="shared" si="531"/>
        <v/>
      </c>
      <c r="B1780" s="268" t="str">
        <f t="shared" si="532"/>
        <v/>
      </c>
      <c r="C1780" s="269"/>
      <c r="D1780" s="270" t="str">
        <f t="shared" si="533"/>
        <v/>
      </c>
      <c r="E1780" s="271"/>
      <c r="F1780" s="274">
        <f t="shared" si="534"/>
        <v>0</v>
      </c>
      <c r="G1780" s="275">
        <f>ROUND(E1780*F1780,2)</f>
        <v>0</v>
      </c>
    </row>
    <row r="1781" spans="1:7" s="276" customFormat="1" ht="24" customHeight="1" x14ac:dyDescent="0.2">
      <c r="A1781" s="267" t="str">
        <f t="shared" si="531"/>
        <v/>
      </c>
      <c r="B1781" s="268" t="str">
        <f t="shared" si="532"/>
        <v/>
      </c>
      <c r="C1781" s="269"/>
      <c r="D1781" s="270" t="str">
        <f t="shared" si="533"/>
        <v/>
      </c>
      <c r="E1781" s="271"/>
      <c r="F1781" s="274">
        <f t="shared" si="534"/>
        <v>0</v>
      </c>
      <c r="G1781" s="275">
        <f t="shared" ref="G1781:G1786" si="535">ROUND(E1781*F1781,2)</f>
        <v>0</v>
      </c>
    </row>
    <row r="1782" spans="1:7" s="276" customFormat="1" ht="24" customHeight="1" x14ac:dyDescent="0.2">
      <c r="A1782" s="267" t="str">
        <f t="shared" si="531"/>
        <v/>
      </c>
      <c r="B1782" s="268" t="str">
        <f t="shared" si="532"/>
        <v/>
      </c>
      <c r="C1782" s="269"/>
      <c r="D1782" s="270" t="str">
        <f t="shared" si="533"/>
        <v/>
      </c>
      <c r="E1782" s="271"/>
      <c r="F1782" s="274">
        <f t="shared" si="534"/>
        <v>0</v>
      </c>
      <c r="G1782" s="275">
        <f t="shared" si="535"/>
        <v>0</v>
      </c>
    </row>
    <row r="1783" spans="1:7" s="276" customFormat="1" ht="24" customHeight="1" x14ac:dyDescent="0.2">
      <c r="A1783" s="267" t="str">
        <f t="shared" si="531"/>
        <v/>
      </c>
      <c r="B1783" s="268" t="str">
        <f t="shared" si="532"/>
        <v/>
      </c>
      <c r="C1783" s="269"/>
      <c r="D1783" s="270" t="str">
        <f t="shared" si="533"/>
        <v/>
      </c>
      <c r="E1783" s="271"/>
      <c r="F1783" s="272">
        <f t="shared" si="534"/>
        <v>0</v>
      </c>
      <c r="G1783" s="275">
        <f t="shared" si="535"/>
        <v>0</v>
      </c>
    </row>
    <row r="1784" spans="1:7" s="276" customFormat="1" ht="24" customHeight="1" x14ac:dyDescent="0.2">
      <c r="A1784" s="267" t="str">
        <f t="shared" si="531"/>
        <v/>
      </c>
      <c r="B1784" s="268" t="str">
        <f t="shared" si="532"/>
        <v/>
      </c>
      <c r="C1784" s="269"/>
      <c r="D1784" s="270" t="str">
        <f t="shared" si="533"/>
        <v/>
      </c>
      <c r="E1784" s="271"/>
      <c r="F1784" s="272">
        <f t="shared" si="534"/>
        <v>0</v>
      </c>
      <c r="G1784" s="275">
        <f t="shared" si="535"/>
        <v>0</v>
      </c>
    </row>
    <row r="1785" spans="1:7" s="276" customFormat="1" ht="24" customHeight="1" x14ac:dyDescent="0.2">
      <c r="A1785" s="267" t="str">
        <f t="shared" si="531"/>
        <v/>
      </c>
      <c r="B1785" s="268" t="str">
        <f t="shared" si="532"/>
        <v/>
      </c>
      <c r="C1785" s="269"/>
      <c r="D1785" s="270" t="str">
        <f t="shared" si="533"/>
        <v/>
      </c>
      <c r="E1785" s="271"/>
      <c r="F1785" s="272">
        <f t="shared" si="534"/>
        <v>0</v>
      </c>
      <c r="G1785" s="275">
        <f t="shared" si="535"/>
        <v>0</v>
      </c>
    </row>
    <row r="1786" spans="1:7" s="276" customFormat="1" ht="24" customHeight="1" x14ac:dyDescent="0.2">
      <c r="A1786" s="267" t="str">
        <f t="shared" si="531"/>
        <v/>
      </c>
      <c r="B1786" s="268" t="str">
        <f t="shared" si="532"/>
        <v/>
      </c>
      <c r="C1786" s="269"/>
      <c r="D1786" s="270" t="str">
        <f t="shared" si="533"/>
        <v/>
      </c>
      <c r="E1786" s="271"/>
      <c r="F1786" s="272">
        <f t="shared" si="534"/>
        <v>0</v>
      </c>
      <c r="G1786" s="275">
        <f t="shared" si="535"/>
        <v>0</v>
      </c>
    </row>
    <row r="1787" spans="1:7" ht="24" customHeight="1" x14ac:dyDescent="0.2">
      <c r="A1787" s="125"/>
      <c r="B1787" s="99"/>
      <c r="C1787" s="99"/>
      <c r="D1787" s="110"/>
      <c r="E1787" s="111"/>
      <c r="F1787" s="188" t="s">
        <v>34</v>
      </c>
      <c r="G1787" s="126">
        <f>SUBTOTAL(9,G1779:G1786)</f>
        <v>0</v>
      </c>
    </row>
    <row r="1788" spans="1:7" ht="24" customHeight="1" x14ac:dyDescent="0.2">
      <c r="A1788" s="125"/>
      <c r="B1788" s="99"/>
      <c r="C1788" s="127" t="s">
        <v>723</v>
      </c>
      <c r="D1788" s="110"/>
      <c r="E1788" s="111"/>
      <c r="F1788" s="112"/>
      <c r="G1788" s="128"/>
    </row>
    <row r="1789" spans="1:7" s="276" customFormat="1" ht="24" customHeight="1" x14ac:dyDescent="0.2">
      <c r="A1789" s="267" t="str">
        <f t="shared" ref="A1789:A1797" si="536">IFERROR(VLOOKUP(C1789,Tabla_Insumos,4,FALSE),"")</f>
        <v/>
      </c>
      <c r="B1789" s="268" t="str">
        <f t="shared" ref="B1789:B1797" si="537">IFERROR(VLOOKUP(C1789,Tabla_Insumos,5,FALSE),"")</f>
        <v/>
      </c>
      <c r="C1789" s="269"/>
      <c r="D1789" s="270" t="str">
        <f t="shared" ref="D1789:D1797" si="538">IFERROR(VLOOKUP(C1789,Tabla_Insumos,2,FALSE),"")</f>
        <v/>
      </c>
      <c r="E1789" s="271"/>
      <c r="F1789" s="272">
        <f t="shared" ref="F1789:F1797" si="539">IFERROR(VLOOKUP(C1789,Tabla_Insumos,3,FALSE),0)</f>
        <v>0</v>
      </c>
      <c r="G1789" s="275">
        <f t="shared" ref="G1789:G1797" si="540">ROUND(E1789*F1789,2)</f>
        <v>0</v>
      </c>
    </row>
    <row r="1790" spans="1:7" s="276" customFormat="1" ht="24" customHeight="1" x14ac:dyDescent="0.2">
      <c r="A1790" s="267" t="str">
        <f t="shared" si="536"/>
        <v/>
      </c>
      <c r="B1790" s="268" t="str">
        <f t="shared" si="537"/>
        <v/>
      </c>
      <c r="C1790" s="269"/>
      <c r="D1790" s="270" t="str">
        <f t="shared" si="538"/>
        <v/>
      </c>
      <c r="E1790" s="271"/>
      <c r="F1790" s="272">
        <f t="shared" si="539"/>
        <v>0</v>
      </c>
      <c r="G1790" s="275">
        <f t="shared" si="540"/>
        <v>0</v>
      </c>
    </row>
    <row r="1791" spans="1:7" s="276" customFormat="1" ht="24" customHeight="1" x14ac:dyDescent="0.2">
      <c r="A1791" s="267" t="str">
        <f t="shared" si="536"/>
        <v/>
      </c>
      <c r="B1791" s="268" t="str">
        <f t="shared" si="537"/>
        <v/>
      </c>
      <c r="C1791" s="269"/>
      <c r="D1791" s="270" t="str">
        <f t="shared" si="538"/>
        <v/>
      </c>
      <c r="E1791" s="271"/>
      <c r="F1791" s="272">
        <f t="shared" si="539"/>
        <v>0</v>
      </c>
      <c r="G1791" s="275">
        <f t="shared" si="540"/>
        <v>0</v>
      </c>
    </row>
    <row r="1792" spans="1:7" s="276" customFormat="1" ht="24" customHeight="1" x14ac:dyDescent="0.2">
      <c r="A1792" s="267" t="str">
        <f t="shared" si="536"/>
        <v/>
      </c>
      <c r="B1792" s="268" t="str">
        <f t="shared" si="537"/>
        <v/>
      </c>
      <c r="C1792" s="269"/>
      <c r="D1792" s="270" t="str">
        <f t="shared" si="538"/>
        <v/>
      </c>
      <c r="E1792" s="271"/>
      <c r="F1792" s="272">
        <f t="shared" si="539"/>
        <v>0</v>
      </c>
      <c r="G1792" s="275">
        <f t="shared" si="540"/>
        <v>0</v>
      </c>
    </row>
    <row r="1793" spans="1:8" s="276" customFormat="1" ht="24" customHeight="1" x14ac:dyDescent="0.2">
      <c r="A1793" s="267" t="str">
        <f t="shared" si="536"/>
        <v/>
      </c>
      <c r="B1793" s="268" t="str">
        <f t="shared" si="537"/>
        <v/>
      </c>
      <c r="C1793" s="269"/>
      <c r="D1793" s="270" t="str">
        <f t="shared" si="538"/>
        <v/>
      </c>
      <c r="E1793" s="271"/>
      <c r="F1793" s="272">
        <f t="shared" si="539"/>
        <v>0</v>
      </c>
      <c r="G1793" s="275">
        <f t="shared" si="540"/>
        <v>0</v>
      </c>
    </row>
    <row r="1794" spans="1:8" s="276" customFormat="1" ht="24" customHeight="1" x14ac:dyDescent="0.2">
      <c r="A1794" s="267" t="str">
        <f t="shared" si="536"/>
        <v/>
      </c>
      <c r="B1794" s="268" t="str">
        <f t="shared" si="537"/>
        <v/>
      </c>
      <c r="C1794" s="269"/>
      <c r="D1794" s="270" t="str">
        <f t="shared" si="538"/>
        <v/>
      </c>
      <c r="E1794" s="271"/>
      <c r="F1794" s="272">
        <f t="shared" si="539"/>
        <v>0</v>
      </c>
      <c r="G1794" s="275">
        <f t="shared" si="540"/>
        <v>0</v>
      </c>
    </row>
    <row r="1795" spans="1:8" s="276" customFormat="1" ht="24" customHeight="1" x14ac:dyDescent="0.2">
      <c r="A1795" s="267" t="str">
        <f t="shared" si="536"/>
        <v/>
      </c>
      <c r="B1795" s="268" t="str">
        <f t="shared" si="537"/>
        <v/>
      </c>
      <c r="C1795" s="269"/>
      <c r="D1795" s="270" t="str">
        <f t="shared" si="538"/>
        <v/>
      </c>
      <c r="E1795" s="271"/>
      <c r="F1795" s="272">
        <f t="shared" si="539"/>
        <v>0</v>
      </c>
      <c r="G1795" s="275">
        <f t="shared" si="540"/>
        <v>0</v>
      </c>
    </row>
    <row r="1796" spans="1:8" s="276" customFormat="1" ht="24" customHeight="1" x14ac:dyDescent="0.2">
      <c r="A1796" s="267" t="str">
        <f t="shared" si="536"/>
        <v/>
      </c>
      <c r="B1796" s="268" t="str">
        <f t="shared" si="537"/>
        <v/>
      </c>
      <c r="C1796" s="269"/>
      <c r="D1796" s="270" t="str">
        <f t="shared" si="538"/>
        <v/>
      </c>
      <c r="E1796" s="271"/>
      <c r="F1796" s="272">
        <f t="shared" si="539"/>
        <v>0</v>
      </c>
      <c r="G1796" s="275">
        <f t="shared" si="540"/>
        <v>0</v>
      </c>
    </row>
    <row r="1797" spans="1:8" s="276" customFormat="1" ht="24" customHeight="1" x14ac:dyDescent="0.2">
      <c r="A1797" s="267" t="str">
        <f t="shared" si="536"/>
        <v/>
      </c>
      <c r="B1797" s="268" t="str">
        <f t="shared" si="537"/>
        <v/>
      </c>
      <c r="C1797" s="269"/>
      <c r="D1797" s="270" t="str">
        <f t="shared" si="538"/>
        <v/>
      </c>
      <c r="E1797" s="271"/>
      <c r="F1797" s="272">
        <f t="shared" si="539"/>
        <v>0</v>
      </c>
      <c r="G1797" s="275">
        <f t="shared" si="540"/>
        <v>0</v>
      </c>
    </row>
    <row r="1798" spans="1:8" ht="24" customHeight="1" x14ac:dyDescent="0.2">
      <c r="A1798" s="129"/>
      <c r="B1798" s="110"/>
      <c r="C1798" s="99"/>
      <c r="D1798" s="110"/>
      <c r="E1798" s="111"/>
      <c r="F1798" s="188" t="s">
        <v>35</v>
      </c>
      <c r="G1798" s="126">
        <f>SUBTOTAL(9,G1789:G1797)</f>
        <v>0</v>
      </c>
    </row>
    <row r="1799" spans="1:8" ht="24" customHeight="1" thickBot="1" x14ac:dyDescent="0.25">
      <c r="A1799" s="130"/>
      <c r="B1799" s="131"/>
      <c r="C1799" s="132"/>
      <c r="D1799" s="131"/>
      <c r="E1799" s="133"/>
      <c r="F1799" s="134"/>
      <c r="G1799" s="135"/>
    </row>
    <row r="1800" spans="1:8" ht="24" customHeight="1" thickBot="1" x14ac:dyDescent="0.25">
      <c r="A1800" s="136" t="str">
        <f>B1758</f>
        <v>10.1</v>
      </c>
      <c r="B1800" s="137" t="str">
        <f>C1758</f>
        <v>Carpinteria metalica</v>
      </c>
      <c r="C1800" s="138"/>
      <c r="D1800" s="138" t="s">
        <v>36</v>
      </c>
      <c r="E1800" s="139"/>
      <c r="F1800" s="140" t="s">
        <v>37</v>
      </c>
      <c r="G1800" s="141">
        <f>SUBTOTAL(9,G1763:G1799)</f>
        <v>0</v>
      </c>
    </row>
    <row r="1801" spans="1:8" ht="24" customHeight="1" thickTop="1" thickBot="1" x14ac:dyDescent="0.25"/>
    <row r="1802" spans="1:8" ht="24" customHeight="1" thickTop="1" x14ac:dyDescent="0.2">
      <c r="A1802" s="173" t="s">
        <v>39</v>
      </c>
      <c r="B1802" s="174"/>
      <c r="C1802" s="174"/>
      <c r="D1802" s="174"/>
      <c r="E1802" s="174"/>
      <c r="F1802" s="174"/>
      <c r="G1802" s="175"/>
      <c r="H1802" s="100">
        <f>COUNTIF($A$2:A1808,"ANALISIS DE PRECIOS")</f>
        <v>37</v>
      </c>
    </row>
    <row r="1803" spans="1:8" ht="24" customHeight="1" x14ac:dyDescent="0.2">
      <c r="A1803" s="101" t="s">
        <v>719</v>
      </c>
      <c r="B1803" s="102" t="str">
        <f>Comitente</f>
        <v>DIRECCIÓN DE INFRAESTRUCTURA ESCOLAR</v>
      </c>
      <c r="C1803" s="96"/>
      <c r="D1803" s="103"/>
      <c r="E1803" s="103"/>
      <c r="F1803" s="104"/>
      <c r="G1803" s="105"/>
    </row>
    <row r="1804" spans="1:8" ht="24" customHeight="1" x14ac:dyDescent="0.2">
      <c r="A1804" s="101" t="s">
        <v>720</v>
      </c>
      <c r="B1804" s="102">
        <f>Contratista</f>
        <v>0</v>
      </c>
      <c r="C1804" s="97"/>
      <c r="D1804" s="97"/>
      <c r="E1804" s="97"/>
      <c r="F1804" s="106"/>
      <c r="G1804" s="107"/>
    </row>
    <row r="1805" spans="1:8" ht="24" customHeight="1" x14ac:dyDescent="0.2">
      <c r="A1805" s="101" t="s">
        <v>26</v>
      </c>
      <c r="B1805" s="102" t="str">
        <f>Obra</f>
        <v>ESCUELA BATALLA DE TUCUMAN</v>
      </c>
      <c r="C1805" s="97"/>
      <c r="D1805" s="97"/>
      <c r="E1805" s="97"/>
      <c r="F1805" s="106" t="s">
        <v>40</v>
      </c>
      <c r="G1805" s="108">
        <f>Fecha_Base</f>
        <v>0</v>
      </c>
    </row>
    <row r="1806" spans="1:8" ht="24" customHeight="1" x14ac:dyDescent="0.2">
      <c r="A1806" s="109" t="s">
        <v>718</v>
      </c>
      <c r="B1806" s="98" t="str">
        <f>Ubicación</f>
        <v>Calle Mendoza y Calle Nº17 - Pocito</v>
      </c>
      <c r="C1806" s="98"/>
      <c r="D1806" s="110"/>
      <c r="E1806" s="111"/>
      <c r="F1806" s="112"/>
      <c r="G1806" s="113"/>
    </row>
    <row r="1807" spans="1:8" ht="24" customHeight="1" x14ac:dyDescent="0.2">
      <c r="A1807" s="109" t="s">
        <v>41</v>
      </c>
      <c r="B1807" s="114" t="str">
        <f>IFERROR(VALUE(LEFT(B1808,FIND("-",B1808)-1)),"")</f>
        <v/>
      </c>
      <c r="C1807" s="99" t="str">
        <f>IFERROR(VLOOKUP(B1807,Tabla_CyP,2,FALSE),"")</f>
        <v/>
      </c>
      <c r="E1807" s="111"/>
      <c r="F1807" s="112"/>
      <c r="G1807" s="113"/>
    </row>
    <row r="1808" spans="1:8" ht="24" customHeight="1" x14ac:dyDescent="0.2">
      <c r="A1808" s="109" t="s">
        <v>27</v>
      </c>
      <c r="B1808" s="115" t="str">
        <f>IFERROR(VLOOKUP(COUNTIF($A$2:A1808,"ANALISIS DE PRECIOS"),Tabla_NumeroItem,4,FALSE),"")</f>
        <v>10.4</v>
      </c>
      <c r="C1808" s="99" t="str">
        <f>IFERROR(VLOOKUP(B1808,Tabla_CyP,2,FALSE),"")</f>
        <v>Muebles fijos</v>
      </c>
      <c r="D1808" s="110"/>
      <c r="E1808" s="111"/>
      <c r="F1808" s="106" t="s">
        <v>28</v>
      </c>
      <c r="G1808" s="116" t="str">
        <f>IFERROR(VLOOKUP(B1808,Tabla_CyP,4,FALSE),"")</f>
        <v>m2</v>
      </c>
    </row>
    <row r="1809" spans="1:141" ht="24" customHeight="1" x14ac:dyDescent="0.2">
      <c r="A1809" s="109"/>
      <c r="B1809" s="98"/>
      <c r="C1809" s="99"/>
      <c r="D1809" s="110"/>
      <c r="E1809" s="111"/>
      <c r="F1809" s="112"/>
      <c r="G1809" s="113"/>
    </row>
    <row r="1810" spans="1:141" ht="24" customHeight="1" x14ac:dyDescent="0.2">
      <c r="A1810" s="381" t="s">
        <v>584</v>
      </c>
      <c r="B1810" s="382"/>
      <c r="C1810" s="383" t="s">
        <v>0</v>
      </c>
      <c r="D1810" s="383" t="s">
        <v>29</v>
      </c>
      <c r="E1810" s="385" t="s">
        <v>30</v>
      </c>
      <c r="F1810" s="387" t="s">
        <v>31</v>
      </c>
      <c r="G1810" s="389" t="s">
        <v>32</v>
      </c>
    </row>
    <row r="1811" spans="1:141" s="119" customFormat="1" ht="24" customHeight="1" x14ac:dyDescent="0.2">
      <c r="A1811" s="117" t="s">
        <v>585</v>
      </c>
      <c r="B1811" s="118" t="s">
        <v>586</v>
      </c>
      <c r="C1811" s="384"/>
      <c r="D1811" s="384"/>
      <c r="E1811" s="386"/>
      <c r="F1811" s="388"/>
      <c r="G1811" s="390"/>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77"/>
      <c r="AE1811" s="277"/>
      <c r="AF1811" s="277"/>
      <c r="AG1811" s="277"/>
      <c r="AH1811" s="277"/>
      <c r="AI1811" s="277"/>
      <c r="AJ1811" s="277"/>
      <c r="AK1811" s="277"/>
      <c r="AL1811" s="277"/>
      <c r="AM1811" s="277"/>
      <c r="AN1811" s="277"/>
      <c r="AO1811" s="277"/>
      <c r="AP1811" s="277"/>
      <c r="AQ1811" s="277"/>
      <c r="AR1811" s="277"/>
      <c r="AS1811" s="277"/>
      <c r="AT1811" s="277"/>
      <c r="AU1811" s="277"/>
      <c r="AV1811" s="277"/>
      <c r="AW1811" s="277"/>
      <c r="AX1811" s="277"/>
      <c r="AY1811" s="277"/>
      <c r="AZ1811" s="277"/>
      <c r="BA1811" s="277"/>
      <c r="BB1811" s="277"/>
      <c r="BC1811" s="277"/>
      <c r="BD1811" s="277"/>
      <c r="BE1811" s="277"/>
      <c r="BF1811" s="277"/>
      <c r="BG1811" s="277"/>
      <c r="BH1811" s="277"/>
      <c r="BI1811" s="277"/>
      <c r="BJ1811" s="277"/>
      <c r="BK1811" s="277"/>
      <c r="BL1811" s="277"/>
      <c r="BM1811" s="277"/>
      <c r="BN1811" s="277"/>
      <c r="BO1811" s="277"/>
      <c r="BP1811" s="277"/>
      <c r="BQ1811" s="277"/>
      <c r="BR1811" s="277"/>
      <c r="BS1811" s="277"/>
      <c r="BT1811" s="277"/>
      <c r="BU1811" s="277"/>
      <c r="BV1811" s="277"/>
      <c r="BW1811" s="277"/>
      <c r="BX1811" s="277"/>
      <c r="BY1811" s="277"/>
      <c r="BZ1811" s="277"/>
      <c r="CA1811" s="277"/>
      <c r="CB1811" s="277"/>
      <c r="CC1811" s="277"/>
      <c r="CD1811" s="277"/>
      <c r="CE1811" s="277"/>
      <c r="CF1811" s="277"/>
      <c r="CG1811" s="277"/>
      <c r="CH1811" s="277"/>
      <c r="CI1811" s="277"/>
      <c r="CJ1811" s="277"/>
      <c r="CK1811" s="277"/>
      <c r="CL1811" s="277"/>
      <c r="CM1811" s="277"/>
      <c r="CN1811" s="277"/>
      <c r="CO1811" s="277"/>
      <c r="CP1811" s="277"/>
      <c r="CQ1811" s="277"/>
      <c r="CR1811" s="277"/>
      <c r="CS1811" s="277"/>
      <c r="CT1811" s="277"/>
      <c r="CU1811" s="277"/>
      <c r="CV1811" s="277"/>
      <c r="CW1811" s="277"/>
      <c r="CX1811" s="277"/>
      <c r="CY1811" s="277"/>
      <c r="CZ1811" s="277"/>
      <c r="DA1811" s="277"/>
      <c r="DB1811" s="277"/>
      <c r="DC1811" s="277"/>
      <c r="DD1811" s="277"/>
      <c r="DE1811" s="277"/>
      <c r="DF1811" s="277"/>
      <c r="DG1811" s="277"/>
      <c r="DH1811" s="277"/>
      <c r="DI1811" s="277"/>
      <c r="DJ1811" s="277"/>
      <c r="DK1811" s="277"/>
      <c r="DL1811" s="277"/>
      <c r="DM1811" s="277"/>
      <c r="DN1811" s="277"/>
      <c r="DO1811" s="277"/>
      <c r="DP1811" s="277"/>
      <c r="DQ1811" s="277"/>
      <c r="DR1811" s="277"/>
      <c r="DS1811" s="277"/>
      <c r="DT1811" s="277"/>
      <c r="DU1811" s="277"/>
      <c r="DV1811" s="277"/>
      <c r="DW1811" s="277"/>
      <c r="DX1811" s="277"/>
      <c r="DY1811" s="277"/>
      <c r="DZ1811" s="277"/>
      <c r="EA1811" s="277"/>
      <c r="EB1811" s="277"/>
      <c r="EC1811" s="277"/>
      <c r="ED1811" s="277"/>
      <c r="EE1811" s="277"/>
      <c r="EF1811" s="277"/>
      <c r="EG1811" s="277"/>
      <c r="EH1811" s="277"/>
      <c r="EI1811" s="277"/>
      <c r="EJ1811" s="277"/>
      <c r="EK1811" s="277"/>
    </row>
    <row r="1812" spans="1:141" ht="24" customHeight="1" x14ac:dyDescent="0.2">
      <c r="A1812" s="187"/>
      <c r="B1812" s="120"/>
      <c r="C1812" s="185" t="s">
        <v>721</v>
      </c>
      <c r="D1812" s="121"/>
      <c r="E1812" s="122"/>
      <c r="F1812" s="123"/>
      <c r="G1812" s="124"/>
    </row>
    <row r="1813" spans="1:141" s="276" customFormat="1" ht="24" customHeight="1" x14ac:dyDescent="0.2">
      <c r="A1813" s="267" t="str">
        <f t="shared" ref="A1813:A1826" si="541">IFERROR(VLOOKUP(C1813,Tabla_Insumos,4,FALSE),"")</f>
        <v/>
      </c>
      <c r="B1813" s="268" t="str">
        <f>IFERROR(VLOOKUP(C1813,Tabla_Insumos,5,FALSE),"")</f>
        <v/>
      </c>
      <c r="C1813" s="269"/>
      <c r="D1813" s="270" t="str">
        <f t="shared" ref="D1813:D1826" si="542">IFERROR(VLOOKUP(C1813,Tabla_Insumos,2,FALSE),"")</f>
        <v/>
      </c>
      <c r="E1813" s="271"/>
      <c r="F1813" s="272">
        <f t="shared" ref="F1813:F1826" si="543">IFERROR(VLOOKUP(C1813,Tabla_Insumos,3,FALSE),0)</f>
        <v>0</v>
      </c>
      <c r="G1813" s="275">
        <f>ROUND(E1813*F1813,2)</f>
        <v>0</v>
      </c>
    </row>
    <row r="1814" spans="1:141" s="276" customFormat="1" ht="24" customHeight="1" x14ac:dyDescent="0.2">
      <c r="A1814" s="267" t="str">
        <f t="shared" si="541"/>
        <v/>
      </c>
      <c r="B1814" s="268" t="str">
        <f t="shared" ref="B1814:B1826" si="544">IFERROR(VLOOKUP(C1814,Tabla_Insumos,5,FALSE),"")</f>
        <v/>
      </c>
      <c r="C1814" s="269"/>
      <c r="D1814" s="270" t="str">
        <f t="shared" si="542"/>
        <v/>
      </c>
      <c r="E1814" s="271"/>
      <c r="F1814" s="272">
        <f t="shared" si="543"/>
        <v>0</v>
      </c>
      <c r="G1814" s="275">
        <f t="shared" ref="G1814:G1826" si="545">ROUND(E1814*F1814,2)</f>
        <v>0</v>
      </c>
    </row>
    <row r="1815" spans="1:141" s="276" customFormat="1" ht="24" customHeight="1" x14ac:dyDescent="0.2">
      <c r="A1815" s="267" t="str">
        <f t="shared" si="541"/>
        <v/>
      </c>
      <c r="B1815" s="268" t="str">
        <f t="shared" si="544"/>
        <v/>
      </c>
      <c r="C1815" s="269"/>
      <c r="D1815" s="270" t="str">
        <f t="shared" si="542"/>
        <v/>
      </c>
      <c r="E1815" s="271"/>
      <c r="F1815" s="272">
        <f t="shared" si="543"/>
        <v>0</v>
      </c>
      <c r="G1815" s="275">
        <f t="shared" si="545"/>
        <v>0</v>
      </c>
    </row>
    <row r="1816" spans="1:141" s="276" customFormat="1" ht="24" customHeight="1" x14ac:dyDescent="0.2">
      <c r="A1816" s="267" t="str">
        <f t="shared" si="541"/>
        <v/>
      </c>
      <c r="B1816" s="268" t="str">
        <f t="shared" si="544"/>
        <v/>
      </c>
      <c r="C1816" s="269"/>
      <c r="D1816" s="270" t="str">
        <f t="shared" si="542"/>
        <v/>
      </c>
      <c r="E1816" s="271"/>
      <c r="F1816" s="272">
        <f t="shared" si="543"/>
        <v>0</v>
      </c>
      <c r="G1816" s="275">
        <f t="shared" si="545"/>
        <v>0</v>
      </c>
    </row>
    <row r="1817" spans="1:141" s="276" customFormat="1" ht="24" customHeight="1" x14ac:dyDescent="0.2">
      <c r="A1817" s="267" t="str">
        <f t="shared" si="541"/>
        <v/>
      </c>
      <c r="B1817" s="268" t="str">
        <f t="shared" si="544"/>
        <v/>
      </c>
      <c r="C1817" s="269"/>
      <c r="D1817" s="270" t="str">
        <f t="shared" si="542"/>
        <v/>
      </c>
      <c r="E1817" s="271"/>
      <c r="F1817" s="272">
        <f t="shared" si="543"/>
        <v>0</v>
      </c>
      <c r="G1817" s="275">
        <f t="shared" si="545"/>
        <v>0</v>
      </c>
    </row>
    <row r="1818" spans="1:141" s="276" customFormat="1" ht="24" customHeight="1" x14ac:dyDescent="0.2">
      <c r="A1818" s="267" t="str">
        <f t="shared" si="541"/>
        <v/>
      </c>
      <c r="B1818" s="268" t="str">
        <f t="shared" si="544"/>
        <v/>
      </c>
      <c r="C1818" s="269"/>
      <c r="D1818" s="270" t="str">
        <f t="shared" si="542"/>
        <v/>
      </c>
      <c r="E1818" s="271"/>
      <c r="F1818" s="272">
        <f t="shared" si="543"/>
        <v>0</v>
      </c>
      <c r="G1818" s="275">
        <f t="shared" si="545"/>
        <v>0</v>
      </c>
    </row>
    <row r="1819" spans="1:141" s="276" customFormat="1" ht="24" customHeight="1" x14ac:dyDescent="0.2">
      <c r="A1819" s="267" t="str">
        <f t="shared" si="541"/>
        <v/>
      </c>
      <c r="B1819" s="268" t="str">
        <f t="shared" si="544"/>
        <v/>
      </c>
      <c r="C1819" s="269"/>
      <c r="D1819" s="270" t="str">
        <f t="shared" si="542"/>
        <v/>
      </c>
      <c r="E1819" s="271"/>
      <c r="F1819" s="272">
        <f t="shared" si="543"/>
        <v>0</v>
      </c>
      <c r="G1819" s="275">
        <f t="shared" si="545"/>
        <v>0</v>
      </c>
    </row>
    <row r="1820" spans="1:141" s="276" customFormat="1" ht="24" customHeight="1" x14ac:dyDescent="0.2">
      <c r="A1820" s="267" t="str">
        <f t="shared" si="541"/>
        <v/>
      </c>
      <c r="B1820" s="268" t="str">
        <f t="shared" si="544"/>
        <v/>
      </c>
      <c r="C1820" s="269"/>
      <c r="D1820" s="270" t="str">
        <f t="shared" si="542"/>
        <v/>
      </c>
      <c r="E1820" s="271"/>
      <c r="F1820" s="272">
        <f t="shared" si="543"/>
        <v>0</v>
      </c>
      <c r="G1820" s="275">
        <f t="shared" si="545"/>
        <v>0</v>
      </c>
    </row>
    <row r="1821" spans="1:141" s="276" customFormat="1" ht="24" customHeight="1" x14ac:dyDescent="0.2">
      <c r="A1821" s="267" t="str">
        <f t="shared" si="541"/>
        <v/>
      </c>
      <c r="B1821" s="268" t="str">
        <f t="shared" si="544"/>
        <v/>
      </c>
      <c r="C1821" s="269"/>
      <c r="D1821" s="270" t="str">
        <f t="shared" si="542"/>
        <v/>
      </c>
      <c r="E1821" s="271"/>
      <c r="F1821" s="272">
        <f t="shared" si="543"/>
        <v>0</v>
      </c>
      <c r="G1821" s="275">
        <f t="shared" si="545"/>
        <v>0</v>
      </c>
    </row>
    <row r="1822" spans="1:141" s="276" customFormat="1" ht="24" customHeight="1" x14ac:dyDescent="0.2">
      <c r="A1822" s="267" t="str">
        <f t="shared" si="541"/>
        <v/>
      </c>
      <c r="B1822" s="268" t="str">
        <f t="shared" si="544"/>
        <v/>
      </c>
      <c r="C1822" s="269"/>
      <c r="D1822" s="270" t="str">
        <f t="shared" si="542"/>
        <v/>
      </c>
      <c r="E1822" s="271"/>
      <c r="F1822" s="272">
        <f t="shared" si="543"/>
        <v>0</v>
      </c>
      <c r="G1822" s="275">
        <f t="shared" si="545"/>
        <v>0</v>
      </c>
    </row>
    <row r="1823" spans="1:141" s="276" customFormat="1" ht="24" customHeight="1" x14ac:dyDescent="0.2">
      <c r="A1823" s="267" t="str">
        <f t="shared" si="541"/>
        <v/>
      </c>
      <c r="B1823" s="268" t="str">
        <f t="shared" si="544"/>
        <v/>
      </c>
      <c r="C1823" s="269"/>
      <c r="D1823" s="270" t="str">
        <f t="shared" si="542"/>
        <v/>
      </c>
      <c r="E1823" s="271"/>
      <c r="F1823" s="272">
        <f t="shared" si="543"/>
        <v>0</v>
      </c>
      <c r="G1823" s="275">
        <f t="shared" si="545"/>
        <v>0</v>
      </c>
    </row>
    <row r="1824" spans="1:141" s="276" customFormat="1" ht="24" customHeight="1" x14ac:dyDescent="0.2">
      <c r="A1824" s="267" t="str">
        <f t="shared" si="541"/>
        <v/>
      </c>
      <c r="B1824" s="268" t="str">
        <f t="shared" si="544"/>
        <v/>
      </c>
      <c r="C1824" s="269"/>
      <c r="D1824" s="270" t="str">
        <f t="shared" si="542"/>
        <v/>
      </c>
      <c r="E1824" s="271"/>
      <c r="F1824" s="272">
        <f t="shared" si="543"/>
        <v>0</v>
      </c>
      <c r="G1824" s="275">
        <f t="shared" si="545"/>
        <v>0</v>
      </c>
    </row>
    <row r="1825" spans="1:7" s="276" customFormat="1" ht="24" customHeight="1" x14ac:dyDescent="0.2">
      <c r="A1825" s="267" t="str">
        <f t="shared" si="541"/>
        <v/>
      </c>
      <c r="B1825" s="268" t="str">
        <f t="shared" si="544"/>
        <v/>
      </c>
      <c r="C1825" s="269"/>
      <c r="D1825" s="270" t="str">
        <f t="shared" si="542"/>
        <v/>
      </c>
      <c r="E1825" s="271"/>
      <c r="F1825" s="272">
        <f t="shared" si="543"/>
        <v>0</v>
      </c>
      <c r="G1825" s="275">
        <f t="shared" si="545"/>
        <v>0</v>
      </c>
    </row>
    <row r="1826" spans="1:7" s="276" customFormat="1" ht="24" customHeight="1" x14ac:dyDescent="0.2">
      <c r="A1826" s="267" t="str">
        <f t="shared" si="541"/>
        <v/>
      </c>
      <c r="B1826" s="268" t="str">
        <f t="shared" si="544"/>
        <v/>
      </c>
      <c r="C1826" s="269"/>
      <c r="D1826" s="270" t="str">
        <f t="shared" si="542"/>
        <v/>
      </c>
      <c r="E1826" s="271"/>
      <c r="F1826" s="273">
        <f t="shared" si="543"/>
        <v>0</v>
      </c>
      <c r="G1826" s="275">
        <f t="shared" si="545"/>
        <v>0</v>
      </c>
    </row>
    <row r="1827" spans="1:7" ht="24" customHeight="1" x14ac:dyDescent="0.2">
      <c r="A1827" s="125"/>
      <c r="B1827" s="99"/>
      <c r="C1827" s="99"/>
      <c r="D1827" s="110"/>
      <c r="E1827" s="111"/>
      <c r="F1827" s="188" t="s">
        <v>33</v>
      </c>
      <c r="G1827" s="126">
        <f>SUBTOTAL(9,G1813:G1826)</f>
        <v>0</v>
      </c>
    </row>
    <row r="1828" spans="1:7" ht="24" customHeight="1" x14ac:dyDescent="0.2">
      <c r="A1828" s="125"/>
      <c r="B1828" s="99"/>
      <c r="C1828" s="127" t="s">
        <v>722</v>
      </c>
      <c r="D1828" s="110"/>
      <c r="E1828" s="111"/>
      <c r="F1828" s="112"/>
      <c r="G1828" s="128"/>
    </row>
    <row r="1829" spans="1:7" s="276" customFormat="1" ht="24" customHeight="1" x14ac:dyDescent="0.2">
      <c r="A1829" s="267" t="str">
        <f t="shared" ref="A1829:A1836" si="546">IFERROR(VLOOKUP(C1829,Tabla_Insumos,4,FALSE),"")</f>
        <v/>
      </c>
      <c r="B1829" s="268" t="str">
        <f t="shared" ref="B1829:B1836" si="547">IFERROR(VLOOKUP(C1829,Tabla_Insumos,5,FALSE),"")</f>
        <v/>
      </c>
      <c r="C1829" s="269"/>
      <c r="D1829" s="270" t="str">
        <f t="shared" ref="D1829:D1836" si="548">IFERROR(VLOOKUP(C1829,Tabla_Insumos,2,FALSE),"")</f>
        <v/>
      </c>
      <c r="E1829" s="271"/>
      <c r="F1829" s="274">
        <f t="shared" ref="F1829:F1836" si="549">IFERROR(VLOOKUP(C1829,Tabla_Insumos,3,FALSE),0)</f>
        <v>0</v>
      </c>
      <c r="G1829" s="275">
        <f>ROUND(E1829*F1829,2)</f>
        <v>0</v>
      </c>
    </row>
    <row r="1830" spans="1:7" s="276" customFormat="1" ht="24" customHeight="1" x14ac:dyDescent="0.2">
      <c r="A1830" s="267" t="str">
        <f t="shared" si="546"/>
        <v/>
      </c>
      <c r="B1830" s="268" t="str">
        <f t="shared" si="547"/>
        <v/>
      </c>
      <c r="C1830" s="269"/>
      <c r="D1830" s="270" t="str">
        <f t="shared" si="548"/>
        <v/>
      </c>
      <c r="E1830" s="271"/>
      <c r="F1830" s="274">
        <f t="shared" si="549"/>
        <v>0</v>
      </c>
      <c r="G1830" s="275">
        <f>ROUND(E1830*F1830,2)</f>
        <v>0</v>
      </c>
    </row>
    <row r="1831" spans="1:7" s="276" customFormat="1" ht="24" customHeight="1" x14ac:dyDescent="0.2">
      <c r="A1831" s="267" t="str">
        <f t="shared" si="546"/>
        <v/>
      </c>
      <c r="B1831" s="268" t="str">
        <f t="shared" si="547"/>
        <v/>
      </c>
      <c r="C1831" s="269"/>
      <c r="D1831" s="270" t="str">
        <f t="shared" si="548"/>
        <v/>
      </c>
      <c r="E1831" s="271"/>
      <c r="F1831" s="274">
        <f t="shared" si="549"/>
        <v>0</v>
      </c>
      <c r="G1831" s="275">
        <f t="shared" ref="G1831:G1836" si="550">ROUND(E1831*F1831,2)</f>
        <v>0</v>
      </c>
    </row>
    <row r="1832" spans="1:7" s="276" customFormat="1" ht="24" customHeight="1" x14ac:dyDescent="0.2">
      <c r="A1832" s="267" t="str">
        <f t="shared" si="546"/>
        <v/>
      </c>
      <c r="B1832" s="268" t="str">
        <f t="shared" si="547"/>
        <v/>
      </c>
      <c r="C1832" s="269"/>
      <c r="D1832" s="270" t="str">
        <f t="shared" si="548"/>
        <v/>
      </c>
      <c r="E1832" s="271"/>
      <c r="F1832" s="274">
        <f t="shared" si="549"/>
        <v>0</v>
      </c>
      <c r="G1832" s="275">
        <f t="shared" si="550"/>
        <v>0</v>
      </c>
    </row>
    <row r="1833" spans="1:7" s="276" customFormat="1" ht="24" customHeight="1" x14ac:dyDescent="0.2">
      <c r="A1833" s="267" t="str">
        <f t="shared" si="546"/>
        <v/>
      </c>
      <c r="B1833" s="268" t="str">
        <f t="shared" si="547"/>
        <v/>
      </c>
      <c r="C1833" s="269"/>
      <c r="D1833" s="270" t="str">
        <f t="shared" si="548"/>
        <v/>
      </c>
      <c r="E1833" s="271"/>
      <c r="F1833" s="272">
        <f t="shared" si="549"/>
        <v>0</v>
      </c>
      <c r="G1833" s="275">
        <f t="shared" si="550"/>
        <v>0</v>
      </c>
    </row>
    <row r="1834" spans="1:7" s="276" customFormat="1" ht="24" customHeight="1" x14ac:dyDescent="0.2">
      <c r="A1834" s="267" t="str">
        <f t="shared" si="546"/>
        <v/>
      </c>
      <c r="B1834" s="268" t="str">
        <f t="shared" si="547"/>
        <v/>
      </c>
      <c r="C1834" s="269"/>
      <c r="D1834" s="270" t="str">
        <f t="shared" si="548"/>
        <v/>
      </c>
      <c r="E1834" s="271"/>
      <c r="F1834" s="272">
        <f t="shared" si="549"/>
        <v>0</v>
      </c>
      <c r="G1834" s="275">
        <f t="shared" si="550"/>
        <v>0</v>
      </c>
    </row>
    <row r="1835" spans="1:7" s="276" customFormat="1" ht="24" customHeight="1" x14ac:dyDescent="0.2">
      <c r="A1835" s="267" t="str">
        <f t="shared" si="546"/>
        <v/>
      </c>
      <c r="B1835" s="268" t="str">
        <f t="shared" si="547"/>
        <v/>
      </c>
      <c r="C1835" s="269"/>
      <c r="D1835" s="270" t="str">
        <f t="shared" si="548"/>
        <v/>
      </c>
      <c r="E1835" s="271"/>
      <c r="F1835" s="272">
        <f t="shared" si="549"/>
        <v>0</v>
      </c>
      <c r="G1835" s="275">
        <f t="shared" si="550"/>
        <v>0</v>
      </c>
    </row>
    <row r="1836" spans="1:7" s="276" customFormat="1" ht="24" customHeight="1" x14ac:dyDescent="0.2">
      <c r="A1836" s="267" t="str">
        <f t="shared" si="546"/>
        <v/>
      </c>
      <c r="B1836" s="268" t="str">
        <f t="shared" si="547"/>
        <v/>
      </c>
      <c r="C1836" s="269"/>
      <c r="D1836" s="270" t="str">
        <f t="shared" si="548"/>
        <v/>
      </c>
      <c r="E1836" s="271"/>
      <c r="F1836" s="272">
        <f t="shared" si="549"/>
        <v>0</v>
      </c>
      <c r="G1836" s="275">
        <f t="shared" si="550"/>
        <v>0</v>
      </c>
    </row>
    <row r="1837" spans="1:7" ht="24" customHeight="1" x14ac:dyDescent="0.2">
      <c r="A1837" s="125"/>
      <c r="B1837" s="99"/>
      <c r="C1837" s="99"/>
      <c r="D1837" s="110"/>
      <c r="E1837" s="111"/>
      <c r="F1837" s="188" t="s">
        <v>34</v>
      </c>
      <c r="G1837" s="126">
        <f>SUBTOTAL(9,G1829:G1836)</f>
        <v>0</v>
      </c>
    </row>
    <row r="1838" spans="1:7" ht="24" customHeight="1" x14ac:dyDescent="0.2">
      <c r="A1838" s="125"/>
      <c r="B1838" s="99"/>
      <c r="C1838" s="127" t="s">
        <v>723</v>
      </c>
      <c r="D1838" s="110"/>
      <c r="E1838" s="111"/>
      <c r="F1838" s="112"/>
      <c r="G1838" s="128"/>
    </row>
    <row r="1839" spans="1:7" s="276" customFormat="1" ht="24" customHeight="1" x14ac:dyDescent="0.2">
      <c r="A1839" s="267" t="str">
        <f t="shared" ref="A1839:A1847" si="551">IFERROR(VLOOKUP(C1839,Tabla_Insumos,4,FALSE),"")</f>
        <v/>
      </c>
      <c r="B1839" s="268" t="str">
        <f t="shared" ref="B1839:B1847" si="552">IFERROR(VLOOKUP(C1839,Tabla_Insumos,5,FALSE),"")</f>
        <v/>
      </c>
      <c r="C1839" s="269"/>
      <c r="D1839" s="270" t="str">
        <f t="shared" ref="D1839:D1847" si="553">IFERROR(VLOOKUP(C1839,Tabla_Insumos,2,FALSE),"")</f>
        <v/>
      </c>
      <c r="E1839" s="271"/>
      <c r="F1839" s="272">
        <f t="shared" ref="F1839:F1847" si="554">IFERROR(VLOOKUP(C1839,Tabla_Insumos,3,FALSE),0)</f>
        <v>0</v>
      </c>
      <c r="G1839" s="275">
        <f t="shared" ref="G1839:G1847" si="555">ROUND(E1839*F1839,2)</f>
        <v>0</v>
      </c>
    </row>
    <row r="1840" spans="1:7" s="276" customFormat="1" ht="24" customHeight="1" x14ac:dyDescent="0.2">
      <c r="A1840" s="267" t="str">
        <f t="shared" si="551"/>
        <v/>
      </c>
      <c r="B1840" s="268" t="str">
        <f t="shared" si="552"/>
        <v/>
      </c>
      <c r="C1840" s="269"/>
      <c r="D1840" s="270" t="str">
        <f t="shared" si="553"/>
        <v/>
      </c>
      <c r="E1840" s="271"/>
      <c r="F1840" s="272">
        <f t="shared" si="554"/>
        <v>0</v>
      </c>
      <c r="G1840" s="275">
        <f t="shared" si="555"/>
        <v>0</v>
      </c>
    </row>
    <row r="1841" spans="1:8" s="276" customFormat="1" ht="24" customHeight="1" x14ac:dyDescent="0.2">
      <c r="A1841" s="267" t="str">
        <f t="shared" si="551"/>
        <v/>
      </c>
      <c r="B1841" s="268" t="str">
        <f t="shared" si="552"/>
        <v/>
      </c>
      <c r="C1841" s="269"/>
      <c r="D1841" s="270" t="str">
        <f t="shared" si="553"/>
        <v/>
      </c>
      <c r="E1841" s="271"/>
      <c r="F1841" s="272">
        <f t="shared" si="554"/>
        <v>0</v>
      </c>
      <c r="G1841" s="275">
        <f t="shared" si="555"/>
        <v>0</v>
      </c>
    </row>
    <row r="1842" spans="1:8" s="276" customFormat="1" ht="24" customHeight="1" x14ac:dyDescent="0.2">
      <c r="A1842" s="267" t="str">
        <f t="shared" si="551"/>
        <v/>
      </c>
      <c r="B1842" s="268" t="str">
        <f t="shared" si="552"/>
        <v/>
      </c>
      <c r="C1842" s="269"/>
      <c r="D1842" s="270" t="str">
        <f t="shared" si="553"/>
        <v/>
      </c>
      <c r="E1842" s="271"/>
      <c r="F1842" s="272">
        <f t="shared" si="554"/>
        <v>0</v>
      </c>
      <c r="G1842" s="275">
        <f t="shared" si="555"/>
        <v>0</v>
      </c>
    </row>
    <row r="1843" spans="1:8" s="276" customFormat="1" ht="24" customHeight="1" x14ac:dyDescent="0.2">
      <c r="A1843" s="267" t="str">
        <f t="shared" si="551"/>
        <v/>
      </c>
      <c r="B1843" s="268" t="str">
        <f t="shared" si="552"/>
        <v/>
      </c>
      <c r="C1843" s="269"/>
      <c r="D1843" s="270" t="str">
        <f t="shared" si="553"/>
        <v/>
      </c>
      <c r="E1843" s="271"/>
      <c r="F1843" s="272">
        <f t="shared" si="554"/>
        <v>0</v>
      </c>
      <c r="G1843" s="275">
        <f t="shared" si="555"/>
        <v>0</v>
      </c>
    </row>
    <row r="1844" spans="1:8" s="276" customFormat="1" ht="24" customHeight="1" x14ac:dyDescent="0.2">
      <c r="A1844" s="267" t="str">
        <f t="shared" si="551"/>
        <v/>
      </c>
      <c r="B1844" s="268" t="str">
        <f t="shared" si="552"/>
        <v/>
      </c>
      <c r="C1844" s="269"/>
      <c r="D1844" s="270" t="str">
        <f t="shared" si="553"/>
        <v/>
      </c>
      <c r="E1844" s="271"/>
      <c r="F1844" s="272">
        <f t="shared" si="554"/>
        <v>0</v>
      </c>
      <c r="G1844" s="275">
        <f t="shared" si="555"/>
        <v>0</v>
      </c>
    </row>
    <row r="1845" spans="1:8" s="276" customFormat="1" ht="24" customHeight="1" x14ac:dyDescent="0.2">
      <c r="A1845" s="267" t="str">
        <f t="shared" si="551"/>
        <v/>
      </c>
      <c r="B1845" s="268" t="str">
        <f t="shared" si="552"/>
        <v/>
      </c>
      <c r="C1845" s="269"/>
      <c r="D1845" s="270" t="str">
        <f t="shared" si="553"/>
        <v/>
      </c>
      <c r="E1845" s="271"/>
      <c r="F1845" s="272">
        <f t="shared" si="554"/>
        <v>0</v>
      </c>
      <c r="G1845" s="275">
        <f t="shared" si="555"/>
        <v>0</v>
      </c>
    </row>
    <row r="1846" spans="1:8" s="276" customFormat="1" ht="24" customHeight="1" x14ac:dyDescent="0.2">
      <c r="A1846" s="267" t="str">
        <f t="shared" si="551"/>
        <v/>
      </c>
      <c r="B1846" s="268" t="str">
        <f t="shared" si="552"/>
        <v/>
      </c>
      <c r="C1846" s="269"/>
      <c r="D1846" s="270" t="str">
        <f t="shared" si="553"/>
        <v/>
      </c>
      <c r="E1846" s="271"/>
      <c r="F1846" s="272">
        <f t="shared" si="554"/>
        <v>0</v>
      </c>
      <c r="G1846" s="275">
        <f t="shared" si="555"/>
        <v>0</v>
      </c>
    </row>
    <row r="1847" spans="1:8" s="276" customFormat="1" ht="24" customHeight="1" x14ac:dyDescent="0.2">
      <c r="A1847" s="267" t="str">
        <f t="shared" si="551"/>
        <v/>
      </c>
      <c r="B1847" s="268" t="str">
        <f t="shared" si="552"/>
        <v/>
      </c>
      <c r="C1847" s="269"/>
      <c r="D1847" s="270" t="str">
        <f t="shared" si="553"/>
        <v/>
      </c>
      <c r="E1847" s="271"/>
      <c r="F1847" s="272">
        <f t="shared" si="554"/>
        <v>0</v>
      </c>
      <c r="G1847" s="275">
        <f t="shared" si="555"/>
        <v>0</v>
      </c>
    </row>
    <row r="1848" spans="1:8" ht="24" customHeight="1" x14ac:dyDescent="0.2">
      <c r="A1848" s="129"/>
      <c r="B1848" s="110"/>
      <c r="C1848" s="99"/>
      <c r="D1848" s="110"/>
      <c r="E1848" s="111"/>
      <c r="F1848" s="188" t="s">
        <v>35</v>
      </c>
      <c r="G1848" s="126">
        <f>SUBTOTAL(9,G1839:G1847)</f>
        <v>0</v>
      </c>
    </row>
    <row r="1849" spans="1:8" ht="24" customHeight="1" thickBot="1" x14ac:dyDescent="0.25">
      <c r="A1849" s="130"/>
      <c r="B1849" s="131"/>
      <c r="C1849" s="132"/>
      <c r="D1849" s="131"/>
      <c r="E1849" s="133"/>
      <c r="F1849" s="134"/>
      <c r="G1849" s="135"/>
    </row>
    <row r="1850" spans="1:8" ht="24" customHeight="1" thickBot="1" x14ac:dyDescent="0.25">
      <c r="A1850" s="136" t="str">
        <f>B1808</f>
        <v>10.4</v>
      </c>
      <c r="B1850" s="137" t="str">
        <f>C1808</f>
        <v>Muebles fijos</v>
      </c>
      <c r="C1850" s="138"/>
      <c r="D1850" s="138" t="s">
        <v>36</v>
      </c>
      <c r="E1850" s="139"/>
      <c r="F1850" s="140" t="s">
        <v>37</v>
      </c>
      <c r="G1850" s="141">
        <f>SUBTOTAL(9,G1813:G1849)</f>
        <v>0</v>
      </c>
    </row>
    <row r="1851" spans="1:8" ht="24" customHeight="1" thickTop="1" thickBot="1" x14ac:dyDescent="0.25"/>
    <row r="1852" spans="1:8" ht="24" customHeight="1" thickTop="1" x14ac:dyDescent="0.2">
      <c r="A1852" s="173" t="s">
        <v>39</v>
      </c>
      <c r="B1852" s="174"/>
      <c r="C1852" s="174"/>
      <c r="D1852" s="174"/>
      <c r="E1852" s="174"/>
      <c r="F1852" s="174"/>
      <c r="G1852" s="175"/>
      <c r="H1852" s="100">
        <f>COUNTIF($A$2:A1858,"ANALISIS DE PRECIOS")</f>
        <v>38</v>
      </c>
    </row>
    <row r="1853" spans="1:8" ht="24" customHeight="1" x14ac:dyDescent="0.2">
      <c r="A1853" s="101" t="s">
        <v>719</v>
      </c>
      <c r="B1853" s="102" t="str">
        <f>Comitente</f>
        <v>DIRECCIÓN DE INFRAESTRUCTURA ESCOLAR</v>
      </c>
      <c r="C1853" s="96"/>
      <c r="D1853" s="103"/>
      <c r="E1853" s="103"/>
      <c r="F1853" s="104"/>
      <c r="G1853" s="105"/>
    </row>
    <row r="1854" spans="1:8" ht="24" customHeight="1" x14ac:dyDescent="0.2">
      <c r="A1854" s="101" t="s">
        <v>720</v>
      </c>
      <c r="B1854" s="102">
        <f>Contratista</f>
        <v>0</v>
      </c>
      <c r="C1854" s="97"/>
      <c r="D1854" s="97"/>
      <c r="E1854" s="97"/>
      <c r="F1854" s="106"/>
      <c r="G1854" s="107"/>
    </row>
    <row r="1855" spans="1:8" ht="24" customHeight="1" x14ac:dyDescent="0.2">
      <c r="A1855" s="101" t="s">
        <v>26</v>
      </c>
      <c r="B1855" s="102" t="str">
        <f>Obra</f>
        <v>ESCUELA BATALLA DE TUCUMAN</v>
      </c>
      <c r="C1855" s="97"/>
      <c r="D1855" s="97"/>
      <c r="E1855" s="97"/>
      <c r="F1855" s="106" t="s">
        <v>40</v>
      </c>
      <c r="G1855" s="108">
        <f>Fecha_Base</f>
        <v>0</v>
      </c>
    </row>
    <row r="1856" spans="1:8" ht="24" customHeight="1" x14ac:dyDescent="0.2">
      <c r="A1856" s="109" t="s">
        <v>718</v>
      </c>
      <c r="B1856" s="98" t="str">
        <f>Ubicación</f>
        <v>Calle Mendoza y Calle Nº17 - Pocito</v>
      </c>
      <c r="C1856" s="98"/>
      <c r="D1856" s="110"/>
      <c r="E1856" s="111"/>
      <c r="F1856" s="112"/>
      <c r="G1856" s="113"/>
    </row>
    <row r="1857" spans="1:141" ht="24" customHeight="1" x14ac:dyDescent="0.2">
      <c r="A1857" s="109" t="s">
        <v>41</v>
      </c>
      <c r="B1857" s="114" t="str">
        <f>IFERROR(VALUE(LEFT(B1858,FIND("-",B1858)-1)),"")</f>
        <v/>
      </c>
      <c r="C1857" s="99" t="str">
        <f>IFERROR(VLOOKUP(B1857,Tabla_CyP,2,FALSE),"")</f>
        <v/>
      </c>
      <c r="E1857" s="111"/>
      <c r="F1857" s="112"/>
      <c r="G1857" s="113"/>
    </row>
    <row r="1858" spans="1:141" ht="24" customHeight="1" x14ac:dyDescent="0.2">
      <c r="A1858" s="109" t="s">
        <v>27</v>
      </c>
      <c r="B1858" s="115" t="str">
        <f>IFERROR(VLOOKUP(COUNTIF($A$2:A1858,"ANALISIS DE PRECIOS"),Tabla_NumeroItem,4,FALSE),"")</f>
        <v>11.1</v>
      </c>
      <c r="C1858" s="99" t="str">
        <f>IFERROR(VLOOKUP(B1858,Tabla_CyP,2,FALSE),"")</f>
        <v>Fuerza motriz</v>
      </c>
      <c r="D1858" s="110"/>
      <c r="E1858" s="111"/>
      <c r="F1858" s="106" t="s">
        <v>28</v>
      </c>
      <c r="G1858" s="116" t="str">
        <f>IFERROR(VLOOKUP(B1858,Tabla_CyP,4,FALSE),"")</f>
        <v>gl</v>
      </c>
    </row>
    <row r="1859" spans="1:141" ht="24" customHeight="1" x14ac:dyDescent="0.2">
      <c r="A1859" s="109"/>
      <c r="B1859" s="98"/>
      <c r="C1859" s="99"/>
      <c r="D1859" s="110"/>
      <c r="E1859" s="111"/>
      <c r="F1859" s="112"/>
      <c r="G1859" s="113"/>
    </row>
    <row r="1860" spans="1:141" ht="24" customHeight="1" x14ac:dyDescent="0.2">
      <c r="A1860" s="381" t="s">
        <v>584</v>
      </c>
      <c r="B1860" s="382"/>
      <c r="C1860" s="383" t="s">
        <v>0</v>
      </c>
      <c r="D1860" s="383" t="s">
        <v>29</v>
      </c>
      <c r="E1860" s="385" t="s">
        <v>30</v>
      </c>
      <c r="F1860" s="387" t="s">
        <v>31</v>
      </c>
      <c r="G1860" s="389" t="s">
        <v>32</v>
      </c>
    </row>
    <row r="1861" spans="1:141" s="119" customFormat="1" ht="24" customHeight="1" x14ac:dyDescent="0.2">
      <c r="A1861" s="117" t="s">
        <v>585</v>
      </c>
      <c r="B1861" s="118" t="s">
        <v>586</v>
      </c>
      <c r="C1861" s="384"/>
      <c r="D1861" s="384"/>
      <c r="E1861" s="386"/>
      <c r="F1861" s="388"/>
      <c r="G1861" s="390"/>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77"/>
      <c r="AE1861" s="277"/>
      <c r="AF1861" s="277"/>
      <c r="AG1861" s="277"/>
      <c r="AH1861" s="277"/>
      <c r="AI1861" s="277"/>
      <c r="AJ1861" s="277"/>
      <c r="AK1861" s="277"/>
      <c r="AL1861" s="277"/>
      <c r="AM1861" s="277"/>
      <c r="AN1861" s="277"/>
      <c r="AO1861" s="277"/>
      <c r="AP1861" s="277"/>
      <c r="AQ1861" s="277"/>
      <c r="AR1861" s="277"/>
      <c r="AS1861" s="277"/>
      <c r="AT1861" s="277"/>
      <c r="AU1861" s="277"/>
      <c r="AV1861" s="277"/>
      <c r="AW1861" s="277"/>
      <c r="AX1861" s="277"/>
      <c r="AY1861" s="277"/>
      <c r="AZ1861" s="277"/>
      <c r="BA1861" s="277"/>
      <c r="BB1861" s="277"/>
      <c r="BC1861" s="277"/>
      <c r="BD1861" s="277"/>
      <c r="BE1861" s="277"/>
      <c r="BF1861" s="277"/>
      <c r="BG1861" s="277"/>
      <c r="BH1861" s="277"/>
      <c r="BI1861" s="277"/>
      <c r="BJ1861" s="277"/>
      <c r="BK1861" s="277"/>
      <c r="BL1861" s="277"/>
      <c r="BM1861" s="277"/>
      <c r="BN1861" s="277"/>
      <c r="BO1861" s="277"/>
      <c r="BP1861" s="277"/>
      <c r="BQ1861" s="277"/>
      <c r="BR1861" s="277"/>
      <c r="BS1861" s="277"/>
      <c r="BT1861" s="277"/>
      <c r="BU1861" s="277"/>
      <c r="BV1861" s="277"/>
      <c r="BW1861" s="277"/>
      <c r="BX1861" s="277"/>
      <c r="BY1861" s="277"/>
      <c r="BZ1861" s="277"/>
      <c r="CA1861" s="277"/>
      <c r="CB1861" s="277"/>
      <c r="CC1861" s="277"/>
      <c r="CD1861" s="277"/>
      <c r="CE1861" s="277"/>
      <c r="CF1861" s="277"/>
      <c r="CG1861" s="277"/>
      <c r="CH1861" s="277"/>
      <c r="CI1861" s="277"/>
      <c r="CJ1861" s="277"/>
      <c r="CK1861" s="277"/>
      <c r="CL1861" s="277"/>
      <c r="CM1861" s="277"/>
      <c r="CN1861" s="277"/>
      <c r="CO1861" s="277"/>
      <c r="CP1861" s="277"/>
      <c r="CQ1861" s="277"/>
      <c r="CR1861" s="277"/>
      <c r="CS1861" s="277"/>
      <c r="CT1861" s="277"/>
      <c r="CU1861" s="277"/>
      <c r="CV1861" s="277"/>
      <c r="CW1861" s="277"/>
      <c r="CX1861" s="277"/>
      <c r="CY1861" s="277"/>
      <c r="CZ1861" s="277"/>
      <c r="DA1861" s="277"/>
      <c r="DB1861" s="277"/>
      <c r="DC1861" s="277"/>
      <c r="DD1861" s="277"/>
      <c r="DE1861" s="277"/>
      <c r="DF1861" s="277"/>
      <c r="DG1861" s="277"/>
      <c r="DH1861" s="277"/>
      <c r="DI1861" s="277"/>
      <c r="DJ1861" s="277"/>
      <c r="DK1861" s="277"/>
      <c r="DL1861" s="277"/>
      <c r="DM1861" s="277"/>
      <c r="DN1861" s="277"/>
      <c r="DO1861" s="277"/>
      <c r="DP1861" s="277"/>
      <c r="DQ1861" s="277"/>
      <c r="DR1861" s="277"/>
      <c r="DS1861" s="277"/>
      <c r="DT1861" s="277"/>
      <c r="DU1861" s="277"/>
      <c r="DV1861" s="277"/>
      <c r="DW1861" s="277"/>
      <c r="DX1861" s="277"/>
      <c r="DY1861" s="277"/>
      <c r="DZ1861" s="277"/>
      <c r="EA1861" s="277"/>
      <c r="EB1861" s="277"/>
      <c r="EC1861" s="277"/>
      <c r="ED1861" s="277"/>
      <c r="EE1861" s="277"/>
      <c r="EF1861" s="277"/>
      <c r="EG1861" s="277"/>
      <c r="EH1861" s="277"/>
      <c r="EI1861" s="277"/>
      <c r="EJ1861" s="277"/>
      <c r="EK1861" s="277"/>
    </row>
    <row r="1862" spans="1:141" ht="24" customHeight="1" x14ac:dyDescent="0.2">
      <c r="A1862" s="187"/>
      <c r="B1862" s="120"/>
      <c r="C1862" s="185" t="s">
        <v>721</v>
      </c>
      <c r="D1862" s="121"/>
      <c r="E1862" s="122"/>
      <c r="F1862" s="123"/>
      <c r="G1862" s="124"/>
    </row>
    <row r="1863" spans="1:141" s="276" customFormat="1" ht="24" customHeight="1" x14ac:dyDescent="0.2">
      <c r="A1863" s="267" t="str">
        <f t="shared" ref="A1863:A1876" si="556">IFERROR(VLOOKUP(C1863,Tabla_Insumos,4,FALSE),"")</f>
        <v/>
      </c>
      <c r="B1863" s="268" t="str">
        <f>IFERROR(VLOOKUP(C1863,Tabla_Insumos,5,FALSE),"")</f>
        <v/>
      </c>
      <c r="C1863" s="269"/>
      <c r="D1863" s="270" t="str">
        <f t="shared" ref="D1863:D1876" si="557">IFERROR(VLOOKUP(C1863,Tabla_Insumos,2,FALSE),"")</f>
        <v/>
      </c>
      <c r="E1863" s="271"/>
      <c r="F1863" s="272">
        <f t="shared" ref="F1863:F1876" si="558">IFERROR(VLOOKUP(C1863,Tabla_Insumos,3,FALSE),0)</f>
        <v>0</v>
      </c>
      <c r="G1863" s="275">
        <f>ROUND(E1863*F1863,2)</f>
        <v>0</v>
      </c>
    </row>
    <row r="1864" spans="1:141" s="276" customFormat="1" ht="24" customHeight="1" x14ac:dyDescent="0.2">
      <c r="A1864" s="267" t="str">
        <f t="shared" si="556"/>
        <v/>
      </c>
      <c r="B1864" s="268" t="str">
        <f t="shared" ref="B1864:B1876" si="559">IFERROR(VLOOKUP(C1864,Tabla_Insumos,5,FALSE),"")</f>
        <v/>
      </c>
      <c r="C1864" s="269"/>
      <c r="D1864" s="270" t="str">
        <f t="shared" si="557"/>
        <v/>
      </c>
      <c r="E1864" s="271"/>
      <c r="F1864" s="272">
        <f t="shared" si="558"/>
        <v>0</v>
      </c>
      <c r="G1864" s="275">
        <f t="shared" ref="G1864:G1876" si="560">ROUND(E1864*F1864,2)</f>
        <v>0</v>
      </c>
    </row>
    <row r="1865" spans="1:141" s="276" customFormat="1" ht="24" customHeight="1" x14ac:dyDescent="0.2">
      <c r="A1865" s="267" t="str">
        <f t="shared" si="556"/>
        <v/>
      </c>
      <c r="B1865" s="268" t="str">
        <f t="shared" si="559"/>
        <v/>
      </c>
      <c r="C1865" s="269"/>
      <c r="D1865" s="270" t="str">
        <f t="shared" si="557"/>
        <v/>
      </c>
      <c r="E1865" s="271"/>
      <c r="F1865" s="272">
        <f t="shared" si="558"/>
        <v>0</v>
      </c>
      <c r="G1865" s="275">
        <f t="shared" si="560"/>
        <v>0</v>
      </c>
    </row>
    <row r="1866" spans="1:141" s="276" customFormat="1" ht="24" customHeight="1" x14ac:dyDescent="0.2">
      <c r="A1866" s="267" t="str">
        <f t="shared" si="556"/>
        <v/>
      </c>
      <c r="B1866" s="268" t="str">
        <f t="shared" si="559"/>
        <v/>
      </c>
      <c r="C1866" s="269"/>
      <c r="D1866" s="270" t="str">
        <f t="shared" si="557"/>
        <v/>
      </c>
      <c r="E1866" s="271"/>
      <c r="F1866" s="272">
        <f t="shared" si="558"/>
        <v>0</v>
      </c>
      <c r="G1866" s="275">
        <f t="shared" si="560"/>
        <v>0</v>
      </c>
    </row>
    <row r="1867" spans="1:141" s="276" customFormat="1" ht="24" customHeight="1" x14ac:dyDescent="0.2">
      <c r="A1867" s="267" t="str">
        <f t="shared" si="556"/>
        <v/>
      </c>
      <c r="B1867" s="268" t="str">
        <f t="shared" si="559"/>
        <v/>
      </c>
      <c r="C1867" s="269"/>
      <c r="D1867" s="270" t="str">
        <f t="shared" si="557"/>
        <v/>
      </c>
      <c r="E1867" s="271"/>
      <c r="F1867" s="272">
        <f t="shared" si="558"/>
        <v>0</v>
      </c>
      <c r="G1867" s="275">
        <f t="shared" si="560"/>
        <v>0</v>
      </c>
    </row>
    <row r="1868" spans="1:141" s="276" customFormat="1" ht="24" customHeight="1" x14ac:dyDescent="0.2">
      <c r="A1868" s="267" t="str">
        <f t="shared" si="556"/>
        <v/>
      </c>
      <c r="B1868" s="268" t="str">
        <f t="shared" si="559"/>
        <v/>
      </c>
      <c r="C1868" s="269"/>
      <c r="D1868" s="270" t="str">
        <f t="shared" si="557"/>
        <v/>
      </c>
      <c r="E1868" s="271"/>
      <c r="F1868" s="272">
        <f t="shared" si="558"/>
        <v>0</v>
      </c>
      <c r="G1868" s="275">
        <f t="shared" si="560"/>
        <v>0</v>
      </c>
    </row>
    <row r="1869" spans="1:141" s="276" customFormat="1" ht="24" customHeight="1" x14ac:dyDescent="0.2">
      <c r="A1869" s="267" t="str">
        <f t="shared" si="556"/>
        <v/>
      </c>
      <c r="B1869" s="268" t="str">
        <f t="shared" si="559"/>
        <v/>
      </c>
      <c r="C1869" s="269"/>
      <c r="D1869" s="270" t="str">
        <f t="shared" si="557"/>
        <v/>
      </c>
      <c r="E1869" s="271"/>
      <c r="F1869" s="272">
        <f t="shared" si="558"/>
        <v>0</v>
      </c>
      <c r="G1869" s="275">
        <f t="shared" si="560"/>
        <v>0</v>
      </c>
    </row>
    <row r="1870" spans="1:141" s="276" customFormat="1" ht="24" customHeight="1" x14ac:dyDescent="0.2">
      <c r="A1870" s="267" t="str">
        <f t="shared" si="556"/>
        <v/>
      </c>
      <c r="B1870" s="268" t="str">
        <f t="shared" si="559"/>
        <v/>
      </c>
      <c r="C1870" s="269"/>
      <c r="D1870" s="270" t="str">
        <f t="shared" si="557"/>
        <v/>
      </c>
      <c r="E1870" s="271"/>
      <c r="F1870" s="272">
        <f t="shared" si="558"/>
        <v>0</v>
      </c>
      <c r="G1870" s="275">
        <f t="shared" si="560"/>
        <v>0</v>
      </c>
    </row>
    <row r="1871" spans="1:141" s="276" customFormat="1" ht="24" customHeight="1" x14ac:dyDescent="0.2">
      <c r="A1871" s="267" t="str">
        <f t="shared" si="556"/>
        <v/>
      </c>
      <c r="B1871" s="268" t="str">
        <f t="shared" si="559"/>
        <v/>
      </c>
      <c r="C1871" s="269"/>
      <c r="D1871" s="270" t="str">
        <f t="shared" si="557"/>
        <v/>
      </c>
      <c r="E1871" s="271"/>
      <c r="F1871" s="272">
        <f t="shared" si="558"/>
        <v>0</v>
      </c>
      <c r="G1871" s="275">
        <f t="shared" si="560"/>
        <v>0</v>
      </c>
    </row>
    <row r="1872" spans="1:141" s="276" customFormat="1" ht="24" customHeight="1" x14ac:dyDescent="0.2">
      <c r="A1872" s="267" t="str">
        <f t="shared" si="556"/>
        <v/>
      </c>
      <c r="B1872" s="268" t="str">
        <f t="shared" si="559"/>
        <v/>
      </c>
      <c r="C1872" s="269"/>
      <c r="D1872" s="270" t="str">
        <f t="shared" si="557"/>
        <v/>
      </c>
      <c r="E1872" s="271"/>
      <c r="F1872" s="272">
        <f t="shared" si="558"/>
        <v>0</v>
      </c>
      <c r="G1872" s="275">
        <f t="shared" si="560"/>
        <v>0</v>
      </c>
    </row>
    <row r="1873" spans="1:7" s="276" customFormat="1" ht="24" customHeight="1" x14ac:dyDescent="0.2">
      <c r="A1873" s="267" t="str">
        <f t="shared" si="556"/>
        <v/>
      </c>
      <c r="B1873" s="268" t="str">
        <f t="shared" si="559"/>
        <v/>
      </c>
      <c r="C1873" s="269"/>
      <c r="D1873" s="270" t="str">
        <f t="shared" si="557"/>
        <v/>
      </c>
      <c r="E1873" s="271"/>
      <c r="F1873" s="272">
        <f t="shared" si="558"/>
        <v>0</v>
      </c>
      <c r="G1873" s="275">
        <f t="shared" si="560"/>
        <v>0</v>
      </c>
    </row>
    <row r="1874" spans="1:7" s="276" customFormat="1" ht="24" customHeight="1" x14ac:dyDescent="0.2">
      <c r="A1874" s="267" t="str">
        <f t="shared" si="556"/>
        <v/>
      </c>
      <c r="B1874" s="268" t="str">
        <f t="shared" si="559"/>
        <v/>
      </c>
      <c r="C1874" s="269"/>
      <c r="D1874" s="270" t="str">
        <f t="shared" si="557"/>
        <v/>
      </c>
      <c r="E1874" s="271"/>
      <c r="F1874" s="272">
        <f t="shared" si="558"/>
        <v>0</v>
      </c>
      <c r="G1874" s="275">
        <f t="shared" si="560"/>
        <v>0</v>
      </c>
    </row>
    <row r="1875" spans="1:7" s="276" customFormat="1" ht="24" customHeight="1" x14ac:dyDescent="0.2">
      <c r="A1875" s="267" t="str">
        <f t="shared" si="556"/>
        <v/>
      </c>
      <c r="B1875" s="268" t="str">
        <f t="shared" si="559"/>
        <v/>
      </c>
      <c r="C1875" s="269"/>
      <c r="D1875" s="270" t="str">
        <f t="shared" si="557"/>
        <v/>
      </c>
      <c r="E1875" s="271"/>
      <c r="F1875" s="272">
        <f t="shared" si="558"/>
        <v>0</v>
      </c>
      <c r="G1875" s="275">
        <f t="shared" si="560"/>
        <v>0</v>
      </c>
    </row>
    <row r="1876" spans="1:7" s="276" customFormat="1" ht="24" customHeight="1" x14ac:dyDescent="0.2">
      <c r="A1876" s="267" t="str">
        <f t="shared" si="556"/>
        <v/>
      </c>
      <c r="B1876" s="268" t="str">
        <f t="shared" si="559"/>
        <v/>
      </c>
      <c r="C1876" s="269"/>
      <c r="D1876" s="270" t="str">
        <f t="shared" si="557"/>
        <v/>
      </c>
      <c r="E1876" s="271"/>
      <c r="F1876" s="273">
        <f t="shared" si="558"/>
        <v>0</v>
      </c>
      <c r="G1876" s="275">
        <f t="shared" si="560"/>
        <v>0</v>
      </c>
    </row>
    <row r="1877" spans="1:7" ht="24" customHeight="1" x14ac:dyDescent="0.2">
      <c r="A1877" s="125"/>
      <c r="B1877" s="99"/>
      <c r="C1877" s="99"/>
      <c r="D1877" s="110"/>
      <c r="E1877" s="111"/>
      <c r="F1877" s="188" t="s">
        <v>33</v>
      </c>
      <c r="G1877" s="126">
        <f>SUBTOTAL(9,G1863:G1876)</f>
        <v>0</v>
      </c>
    </row>
    <row r="1878" spans="1:7" ht="24" customHeight="1" x14ac:dyDescent="0.2">
      <c r="A1878" s="125"/>
      <c r="B1878" s="99"/>
      <c r="C1878" s="127" t="s">
        <v>722</v>
      </c>
      <c r="D1878" s="110"/>
      <c r="E1878" s="111"/>
      <c r="F1878" s="112"/>
      <c r="G1878" s="128"/>
    </row>
    <row r="1879" spans="1:7" s="276" customFormat="1" ht="24" customHeight="1" x14ac:dyDescent="0.2">
      <c r="A1879" s="267" t="str">
        <f t="shared" ref="A1879:A1886" si="561">IFERROR(VLOOKUP(C1879,Tabla_Insumos,4,FALSE),"")</f>
        <v/>
      </c>
      <c r="B1879" s="268" t="str">
        <f t="shared" ref="B1879:B1886" si="562">IFERROR(VLOOKUP(C1879,Tabla_Insumos,5,FALSE),"")</f>
        <v/>
      </c>
      <c r="C1879" s="269"/>
      <c r="D1879" s="270" t="str">
        <f t="shared" ref="D1879:D1886" si="563">IFERROR(VLOOKUP(C1879,Tabla_Insumos,2,FALSE),"")</f>
        <v/>
      </c>
      <c r="E1879" s="271"/>
      <c r="F1879" s="274">
        <f t="shared" ref="F1879:F1886" si="564">IFERROR(VLOOKUP(C1879,Tabla_Insumos,3,FALSE),0)</f>
        <v>0</v>
      </c>
      <c r="G1879" s="275">
        <f>ROUND(E1879*F1879,2)</f>
        <v>0</v>
      </c>
    </row>
    <row r="1880" spans="1:7" s="276" customFormat="1" ht="24" customHeight="1" x14ac:dyDescent="0.2">
      <c r="A1880" s="267" t="str">
        <f t="shared" si="561"/>
        <v/>
      </c>
      <c r="B1880" s="268" t="str">
        <f t="shared" si="562"/>
        <v/>
      </c>
      <c r="C1880" s="269"/>
      <c r="D1880" s="270" t="str">
        <f t="shared" si="563"/>
        <v/>
      </c>
      <c r="E1880" s="271"/>
      <c r="F1880" s="274">
        <f t="shared" si="564"/>
        <v>0</v>
      </c>
      <c r="G1880" s="275">
        <f>ROUND(E1880*F1880,2)</f>
        <v>0</v>
      </c>
    </row>
    <row r="1881" spans="1:7" s="276" customFormat="1" ht="24" customHeight="1" x14ac:dyDescent="0.2">
      <c r="A1881" s="267" t="str">
        <f t="shared" si="561"/>
        <v/>
      </c>
      <c r="B1881" s="268" t="str">
        <f t="shared" si="562"/>
        <v/>
      </c>
      <c r="C1881" s="269"/>
      <c r="D1881" s="270" t="str">
        <f t="shared" si="563"/>
        <v/>
      </c>
      <c r="E1881" s="271"/>
      <c r="F1881" s="274">
        <f t="shared" si="564"/>
        <v>0</v>
      </c>
      <c r="G1881" s="275">
        <f t="shared" ref="G1881:G1886" si="565">ROUND(E1881*F1881,2)</f>
        <v>0</v>
      </c>
    </row>
    <row r="1882" spans="1:7" s="276" customFormat="1" ht="24" customHeight="1" x14ac:dyDescent="0.2">
      <c r="A1882" s="267" t="str">
        <f t="shared" si="561"/>
        <v/>
      </c>
      <c r="B1882" s="268" t="str">
        <f t="shared" si="562"/>
        <v/>
      </c>
      <c r="C1882" s="269"/>
      <c r="D1882" s="270" t="str">
        <f t="shared" si="563"/>
        <v/>
      </c>
      <c r="E1882" s="271"/>
      <c r="F1882" s="274">
        <f t="shared" si="564"/>
        <v>0</v>
      </c>
      <c r="G1882" s="275">
        <f t="shared" si="565"/>
        <v>0</v>
      </c>
    </row>
    <row r="1883" spans="1:7" s="276" customFormat="1" ht="24" customHeight="1" x14ac:dyDescent="0.2">
      <c r="A1883" s="267" t="str">
        <f t="shared" si="561"/>
        <v/>
      </c>
      <c r="B1883" s="268" t="str">
        <f t="shared" si="562"/>
        <v/>
      </c>
      <c r="C1883" s="269"/>
      <c r="D1883" s="270" t="str">
        <f t="shared" si="563"/>
        <v/>
      </c>
      <c r="E1883" s="271"/>
      <c r="F1883" s="272">
        <f t="shared" si="564"/>
        <v>0</v>
      </c>
      <c r="G1883" s="275">
        <f t="shared" si="565"/>
        <v>0</v>
      </c>
    </row>
    <row r="1884" spans="1:7" s="276" customFormat="1" ht="24" customHeight="1" x14ac:dyDescent="0.2">
      <c r="A1884" s="267" t="str">
        <f t="shared" si="561"/>
        <v/>
      </c>
      <c r="B1884" s="268" t="str">
        <f t="shared" si="562"/>
        <v/>
      </c>
      <c r="C1884" s="269"/>
      <c r="D1884" s="270" t="str">
        <f t="shared" si="563"/>
        <v/>
      </c>
      <c r="E1884" s="271"/>
      <c r="F1884" s="272">
        <f t="shared" si="564"/>
        <v>0</v>
      </c>
      <c r="G1884" s="275">
        <f t="shared" si="565"/>
        <v>0</v>
      </c>
    </row>
    <row r="1885" spans="1:7" s="276" customFormat="1" ht="24" customHeight="1" x14ac:dyDescent="0.2">
      <c r="A1885" s="267" t="str">
        <f t="shared" si="561"/>
        <v/>
      </c>
      <c r="B1885" s="268" t="str">
        <f t="shared" si="562"/>
        <v/>
      </c>
      <c r="C1885" s="269"/>
      <c r="D1885" s="270" t="str">
        <f t="shared" si="563"/>
        <v/>
      </c>
      <c r="E1885" s="271"/>
      <c r="F1885" s="272">
        <f t="shared" si="564"/>
        <v>0</v>
      </c>
      <c r="G1885" s="275">
        <f t="shared" si="565"/>
        <v>0</v>
      </c>
    </row>
    <row r="1886" spans="1:7" s="276" customFormat="1" ht="24" customHeight="1" x14ac:dyDescent="0.2">
      <c r="A1886" s="267" t="str">
        <f t="shared" si="561"/>
        <v/>
      </c>
      <c r="B1886" s="268" t="str">
        <f t="shared" si="562"/>
        <v/>
      </c>
      <c r="C1886" s="269"/>
      <c r="D1886" s="270" t="str">
        <f t="shared" si="563"/>
        <v/>
      </c>
      <c r="E1886" s="271"/>
      <c r="F1886" s="272">
        <f t="shared" si="564"/>
        <v>0</v>
      </c>
      <c r="G1886" s="275">
        <f t="shared" si="565"/>
        <v>0</v>
      </c>
    </row>
    <row r="1887" spans="1:7" ht="24" customHeight="1" x14ac:dyDescent="0.2">
      <c r="A1887" s="125"/>
      <c r="B1887" s="99"/>
      <c r="C1887" s="99"/>
      <c r="D1887" s="110"/>
      <c r="E1887" s="111"/>
      <c r="F1887" s="188" t="s">
        <v>34</v>
      </c>
      <c r="G1887" s="126">
        <f>SUBTOTAL(9,G1879:G1886)</f>
        <v>0</v>
      </c>
    </row>
    <row r="1888" spans="1:7" ht="24" customHeight="1" x14ac:dyDescent="0.2">
      <c r="A1888" s="125"/>
      <c r="B1888" s="99"/>
      <c r="C1888" s="127" t="s">
        <v>723</v>
      </c>
      <c r="D1888" s="110"/>
      <c r="E1888" s="111"/>
      <c r="F1888" s="112"/>
      <c r="G1888" s="128"/>
    </row>
    <row r="1889" spans="1:8" s="276" customFormat="1" ht="24" customHeight="1" x14ac:dyDescent="0.2">
      <c r="A1889" s="267" t="str">
        <f t="shared" ref="A1889:A1897" si="566">IFERROR(VLOOKUP(C1889,Tabla_Insumos,4,FALSE),"")</f>
        <v/>
      </c>
      <c r="B1889" s="268" t="str">
        <f t="shared" ref="B1889:B1897" si="567">IFERROR(VLOOKUP(C1889,Tabla_Insumos,5,FALSE),"")</f>
        <v/>
      </c>
      <c r="C1889" s="269"/>
      <c r="D1889" s="270" t="str">
        <f t="shared" ref="D1889:D1897" si="568">IFERROR(VLOOKUP(C1889,Tabla_Insumos,2,FALSE),"")</f>
        <v/>
      </c>
      <c r="E1889" s="271"/>
      <c r="F1889" s="272">
        <f t="shared" ref="F1889:F1897" si="569">IFERROR(VLOOKUP(C1889,Tabla_Insumos,3,FALSE),0)</f>
        <v>0</v>
      </c>
      <c r="G1889" s="275">
        <f t="shared" ref="G1889:G1897" si="570">ROUND(E1889*F1889,2)</f>
        <v>0</v>
      </c>
    </row>
    <row r="1890" spans="1:8" s="276" customFormat="1" ht="24" customHeight="1" x14ac:dyDescent="0.2">
      <c r="A1890" s="267" t="str">
        <f t="shared" si="566"/>
        <v/>
      </c>
      <c r="B1890" s="268" t="str">
        <f t="shared" si="567"/>
        <v/>
      </c>
      <c r="C1890" s="269"/>
      <c r="D1890" s="270" t="str">
        <f t="shared" si="568"/>
        <v/>
      </c>
      <c r="E1890" s="271"/>
      <c r="F1890" s="272">
        <f t="shared" si="569"/>
        <v>0</v>
      </c>
      <c r="G1890" s="275">
        <f t="shared" si="570"/>
        <v>0</v>
      </c>
    </row>
    <row r="1891" spans="1:8" s="276" customFormat="1" ht="24" customHeight="1" x14ac:dyDescent="0.2">
      <c r="A1891" s="267" t="str">
        <f t="shared" si="566"/>
        <v/>
      </c>
      <c r="B1891" s="268" t="str">
        <f t="shared" si="567"/>
        <v/>
      </c>
      <c r="C1891" s="269"/>
      <c r="D1891" s="270" t="str">
        <f t="shared" si="568"/>
        <v/>
      </c>
      <c r="E1891" s="271"/>
      <c r="F1891" s="272">
        <f t="shared" si="569"/>
        <v>0</v>
      </c>
      <c r="G1891" s="275">
        <f t="shared" si="570"/>
        <v>0</v>
      </c>
    </row>
    <row r="1892" spans="1:8" s="276" customFormat="1" ht="24" customHeight="1" x14ac:dyDescent="0.2">
      <c r="A1892" s="267" t="str">
        <f t="shared" si="566"/>
        <v/>
      </c>
      <c r="B1892" s="268" t="str">
        <f t="shared" si="567"/>
        <v/>
      </c>
      <c r="C1892" s="269"/>
      <c r="D1892" s="270" t="str">
        <f t="shared" si="568"/>
        <v/>
      </c>
      <c r="E1892" s="271"/>
      <c r="F1892" s="272">
        <f t="shared" si="569"/>
        <v>0</v>
      </c>
      <c r="G1892" s="275">
        <f t="shared" si="570"/>
        <v>0</v>
      </c>
    </row>
    <row r="1893" spans="1:8" s="276" customFormat="1" ht="24" customHeight="1" x14ac:dyDescent="0.2">
      <c r="A1893" s="267" t="str">
        <f t="shared" si="566"/>
        <v/>
      </c>
      <c r="B1893" s="268" t="str">
        <f t="shared" si="567"/>
        <v/>
      </c>
      <c r="C1893" s="269"/>
      <c r="D1893" s="270" t="str">
        <f t="shared" si="568"/>
        <v/>
      </c>
      <c r="E1893" s="271"/>
      <c r="F1893" s="272">
        <f t="shared" si="569"/>
        <v>0</v>
      </c>
      <c r="G1893" s="275">
        <f t="shared" si="570"/>
        <v>0</v>
      </c>
    </row>
    <row r="1894" spans="1:8" s="276" customFormat="1" ht="24" customHeight="1" x14ac:dyDescent="0.2">
      <c r="A1894" s="267" t="str">
        <f t="shared" si="566"/>
        <v/>
      </c>
      <c r="B1894" s="268" t="str">
        <f t="shared" si="567"/>
        <v/>
      </c>
      <c r="C1894" s="269"/>
      <c r="D1894" s="270" t="str">
        <f t="shared" si="568"/>
        <v/>
      </c>
      <c r="E1894" s="271"/>
      <c r="F1894" s="272">
        <f t="shared" si="569"/>
        <v>0</v>
      </c>
      <c r="G1894" s="275">
        <f t="shared" si="570"/>
        <v>0</v>
      </c>
    </row>
    <row r="1895" spans="1:8" s="276" customFormat="1" ht="24" customHeight="1" x14ac:dyDescent="0.2">
      <c r="A1895" s="267" t="str">
        <f t="shared" si="566"/>
        <v/>
      </c>
      <c r="B1895" s="268" t="str">
        <f t="shared" si="567"/>
        <v/>
      </c>
      <c r="C1895" s="269"/>
      <c r="D1895" s="270" t="str">
        <f t="shared" si="568"/>
        <v/>
      </c>
      <c r="E1895" s="271"/>
      <c r="F1895" s="272">
        <f t="shared" si="569"/>
        <v>0</v>
      </c>
      <c r="G1895" s="275">
        <f t="shared" si="570"/>
        <v>0</v>
      </c>
    </row>
    <row r="1896" spans="1:8" s="276" customFormat="1" ht="24" customHeight="1" x14ac:dyDescent="0.2">
      <c r="A1896" s="267" t="str">
        <f t="shared" si="566"/>
        <v/>
      </c>
      <c r="B1896" s="268" t="str">
        <f t="shared" si="567"/>
        <v/>
      </c>
      <c r="C1896" s="269"/>
      <c r="D1896" s="270" t="str">
        <f t="shared" si="568"/>
        <v/>
      </c>
      <c r="E1896" s="271"/>
      <c r="F1896" s="272">
        <f t="shared" si="569"/>
        <v>0</v>
      </c>
      <c r="G1896" s="275">
        <f t="shared" si="570"/>
        <v>0</v>
      </c>
    </row>
    <row r="1897" spans="1:8" s="276" customFormat="1" ht="24" customHeight="1" x14ac:dyDescent="0.2">
      <c r="A1897" s="267" t="str">
        <f t="shared" si="566"/>
        <v/>
      </c>
      <c r="B1897" s="268" t="str">
        <f t="shared" si="567"/>
        <v/>
      </c>
      <c r="C1897" s="269"/>
      <c r="D1897" s="270" t="str">
        <f t="shared" si="568"/>
        <v/>
      </c>
      <c r="E1897" s="271"/>
      <c r="F1897" s="272">
        <f t="shared" si="569"/>
        <v>0</v>
      </c>
      <c r="G1897" s="275">
        <f t="shared" si="570"/>
        <v>0</v>
      </c>
    </row>
    <row r="1898" spans="1:8" ht="24" customHeight="1" x14ac:dyDescent="0.2">
      <c r="A1898" s="129"/>
      <c r="B1898" s="110"/>
      <c r="C1898" s="99"/>
      <c r="D1898" s="110"/>
      <c r="E1898" s="111"/>
      <c r="F1898" s="188" t="s">
        <v>35</v>
      </c>
      <c r="G1898" s="126">
        <f>SUBTOTAL(9,G1889:G1897)</f>
        <v>0</v>
      </c>
    </row>
    <row r="1899" spans="1:8" ht="24" customHeight="1" thickBot="1" x14ac:dyDescent="0.25">
      <c r="A1899" s="130"/>
      <c r="B1899" s="131"/>
      <c r="C1899" s="132"/>
      <c r="D1899" s="131"/>
      <c r="E1899" s="133"/>
      <c r="F1899" s="134"/>
      <c r="G1899" s="135"/>
    </row>
    <row r="1900" spans="1:8" ht="24" customHeight="1" thickBot="1" x14ac:dyDescent="0.25">
      <c r="A1900" s="136" t="str">
        <f>B1858</f>
        <v>11.1</v>
      </c>
      <c r="B1900" s="137" t="str">
        <f>C1858</f>
        <v>Fuerza motriz</v>
      </c>
      <c r="C1900" s="138"/>
      <c r="D1900" s="138" t="s">
        <v>36</v>
      </c>
      <c r="E1900" s="139"/>
      <c r="F1900" s="140" t="s">
        <v>37</v>
      </c>
      <c r="G1900" s="141">
        <f>SUBTOTAL(9,G1863:G1899)</f>
        <v>0</v>
      </c>
    </row>
    <row r="1901" spans="1:8" ht="24" customHeight="1" thickTop="1" thickBot="1" x14ac:dyDescent="0.25"/>
    <row r="1902" spans="1:8" ht="24" customHeight="1" thickTop="1" x14ac:dyDescent="0.2">
      <c r="A1902" s="173" t="s">
        <v>39</v>
      </c>
      <c r="B1902" s="174"/>
      <c r="C1902" s="174"/>
      <c r="D1902" s="174"/>
      <c r="E1902" s="174"/>
      <c r="F1902" s="174"/>
      <c r="G1902" s="175"/>
      <c r="H1902" s="100">
        <f>COUNTIF($A$2:A1908,"ANALISIS DE PRECIOS")</f>
        <v>39</v>
      </c>
    </row>
    <row r="1903" spans="1:8" ht="24" customHeight="1" x14ac:dyDescent="0.2">
      <c r="A1903" s="101" t="s">
        <v>719</v>
      </c>
      <c r="B1903" s="102" t="str">
        <f>Comitente</f>
        <v>DIRECCIÓN DE INFRAESTRUCTURA ESCOLAR</v>
      </c>
      <c r="C1903" s="96"/>
      <c r="D1903" s="103"/>
      <c r="E1903" s="103"/>
      <c r="F1903" s="104"/>
      <c r="G1903" s="105"/>
    </row>
    <row r="1904" spans="1:8" ht="24" customHeight="1" x14ac:dyDescent="0.2">
      <c r="A1904" s="101" t="s">
        <v>720</v>
      </c>
      <c r="B1904" s="102">
        <f>Contratista</f>
        <v>0</v>
      </c>
      <c r="C1904" s="97"/>
      <c r="D1904" s="97"/>
      <c r="E1904" s="97"/>
      <c r="F1904" s="106"/>
      <c r="G1904" s="107"/>
    </row>
    <row r="1905" spans="1:141" ht="24" customHeight="1" x14ac:dyDescent="0.2">
      <c r="A1905" s="101" t="s">
        <v>26</v>
      </c>
      <c r="B1905" s="102" t="str">
        <f>Obra</f>
        <v>ESCUELA BATALLA DE TUCUMAN</v>
      </c>
      <c r="C1905" s="97"/>
      <c r="D1905" s="97"/>
      <c r="E1905" s="97"/>
      <c r="F1905" s="106" t="s">
        <v>40</v>
      </c>
      <c r="G1905" s="108">
        <f>Fecha_Base</f>
        <v>0</v>
      </c>
    </row>
    <row r="1906" spans="1:141" ht="24" customHeight="1" x14ac:dyDescent="0.2">
      <c r="A1906" s="109" t="s">
        <v>718</v>
      </c>
      <c r="B1906" s="98" t="str">
        <f>Ubicación</f>
        <v>Calle Mendoza y Calle Nº17 - Pocito</v>
      </c>
      <c r="C1906" s="98"/>
      <c r="D1906" s="110"/>
      <c r="E1906" s="111"/>
      <c r="F1906" s="112"/>
      <c r="G1906" s="113"/>
    </row>
    <row r="1907" spans="1:141" ht="24" customHeight="1" x14ac:dyDescent="0.2">
      <c r="A1907" s="109" t="s">
        <v>41</v>
      </c>
      <c r="B1907" s="114" t="str">
        <f>IFERROR(VALUE(LEFT(B1908,FIND("-",B1908)-1)),"")</f>
        <v/>
      </c>
      <c r="C1907" s="99" t="str">
        <f>IFERROR(VLOOKUP(B1907,Tabla_CyP,2,FALSE),"")</f>
        <v/>
      </c>
      <c r="E1907" s="111"/>
      <c r="F1907" s="112"/>
      <c r="G1907" s="113"/>
    </row>
    <row r="1908" spans="1:141" ht="24" customHeight="1" x14ac:dyDescent="0.2">
      <c r="A1908" s="109" t="s">
        <v>27</v>
      </c>
      <c r="B1908" s="115" t="str">
        <f>IFERROR(VLOOKUP(COUNTIF($A$2:A1908,"ANALISIS DE PRECIOS"),Tabla_NumeroItem,4,FALSE),"")</f>
        <v>11.2</v>
      </c>
      <c r="C1908" s="99" t="str">
        <f>IFERROR(VLOOKUP(B1908,Tabla_CyP,2,FALSE),"")</f>
        <v>Media tensión</v>
      </c>
      <c r="D1908" s="110"/>
      <c r="E1908" s="111"/>
      <c r="F1908" s="106" t="s">
        <v>28</v>
      </c>
      <c r="G1908" s="116" t="str">
        <f>IFERROR(VLOOKUP(B1908,Tabla_CyP,4,FALSE),"")</f>
        <v>gl</v>
      </c>
    </row>
    <row r="1909" spans="1:141" ht="24" customHeight="1" x14ac:dyDescent="0.2">
      <c r="A1909" s="109"/>
      <c r="B1909" s="98"/>
      <c r="C1909" s="99"/>
      <c r="D1909" s="110"/>
      <c r="E1909" s="111"/>
      <c r="F1909" s="112"/>
      <c r="G1909" s="113"/>
    </row>
    <row r="1910" spans="1:141" ht="24" customHeight="1" x14ac:dyDescent="0.2">
      <c r="A1910" s="381" t="s">
        <v>584</v>
      </c>
      <c r="B1910" s="382"/>
      <c r="C1910" s="383" t="s">
        <v>0</v>
      </c>
      <c r="D1910" s="383" t="s">
        <v>29</v>
      </c>
      <c r="E1910" s="385" t="s">
        <v>30</v>
      </c>
      <c r="F1910" s="387" t="s">
        <v>31</v>
      </c>
      <c r="G1910" s="389" t="s">
        <v>32</v>
      </c>
    </row>
    <row r="1911" spans="1:141" s="119" customFormat="1" ht="24" customHeight="1" x14ac:dyDescent="0.2">
      <c r="A1911" s="117" t="s">
        <v>585</v>
      </c>
      <c r="B1911" s="118" t="s">
        <v>586</v>
      </c>
      <c r="C1911" s="384"/>
      <c r="D1911" s="384"/>
      <c r="E1911" s="386"/>
      <c r="F1911" s="388"/>
      <c r="G1911" s="390"/>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277"/>
      <c r="AF1911" s="277"/>
      <c r="AG1911" s="277"/>
      <c r="AH1911" s="277"/>
      <c r="AI1911" s="277"/>
      <c r="AJ1911" s="277"/>
      <c r="AK1911" s="277"/>
      <c r="AL1911" s="277"/>
      <c r="AM1911" s="277"/>
      <c r="AN1911" s="277"/>
      <c r="AO1911" s="277"/>
      <c r="AP1911" s="277"/>
      <c r="AQ1911" s="277"/>
      <c r="AR1911" s="277"/>
      <c r="AS1911" s="277"/>
      <c r="AT1911" s="277"/>
      <c r="AU1911" s="277"/>
      <c r="AV1911" s="277"/>
      <c r="AW1911" s="277"/>
      <c r="AX1911" s="277"/>
      <c r="AY1911" s="277"/>
      <c r="AZ1911" s="277"/>
      <c r="BA1911" s="277"/>
      <c r="BB1911" s="277"/>
      <c r="BC1911" s="277"/>
      <c r="BD1911" s="277"/>
      <c r="BE1911" s="277"/>
      <c r="BF1911" s="277"/>
      <c r="BG1911" s="277"/>
      <c r="BH1911" s="277"/>
      <c r="BI1911" s="277"/>
      <c r="BJ1911" s="277"/>
      <c r="BK1911" s="277"/>
      <c r="BL1911" s="277"/>
      <c r="BM1911" s="277"/>
      <c r="BN1911" s="277"/>
      <c r="BO1911" s="277"/>
      <c r="BP1911" s="277"/>
      <c r="BQ1911" s="277"/>
      <c r="BR1911" s="277"/>
      <c r="BS1911" s="277"/>
      <c r="BT1911" s="277"/>
      <c r="BU1911" s="277"/>
      <c r="BV1911" s="277"/>
      <c r="BW1911" s="277"/>
      <c r="BX1911" s="277"/>
      <c r="BY1911" s="277"/>
      <c r="BZ1911" s="277"/>
      <c r="CA1911" s="277"/>
      <c r="CB1911" s="277"/>
      <c r="CC1911" s="277"/>
      <c r="CD1911" s="277"/>
      <c r="CE1911" s="277"/>
      <c r="CF1911" s="277"/>
      <c r="CG1911" s="277"/>
      <c r="CH1911" s="277"/>
      <c r="CI1911" s="277"/>
      <c r="CJ1911" s="277"/>
      <c r="CK1911" s="277"/>
      <c r="CL1911" s="277"/>
      <c r="CM1911" s="277"/>
      <c r="CN1911" s="277"/>
      <c r="CO1911" s="277"/>
      <c r="CP1911" s="277"/>
      <c r="CQ1911" s="277"/>
      <c r="CR1911" s="277"/>
      <c r="CS1911" s="277"/>
      <c r="CT1911" s="277"/>
      <c r="CU1911" s="277"/>
      <c r="CV1911" s="277"/>
      <c r="CW1911" s="277"/>
      <c r="CX1911" s="277"/>
      <c r="CY1911" s="277"/>
      <c r="CZ1911" s="277"/>
      <c r="DA1911" s="277"/>
      <c r="DB1911" s="277"/>
      <c r="DC1911" s="277"/>
      <c r="DD1911" s="277"/>
      <c r="DE1911" s="277"/>
      <c r="DF1911" s="277"/>
      <c r="DG1911" s="277"/>
      <c r="DH1911" s="277"/>
      <c r="DI1911" s="277"/>
      <c r="DJ1911" s="277"/>
      <c r="DK1911" s="277"/>
      <c r="DL1911" s="277"/>
      <c r="DM1911" s="277"/>
      <c r="DN1911" s="277"/>
      <c r="DO1911" s="277"/>
      <c r="DP1911" s="277"/>
      <c r="DQ1911" s="277"/>
      <c r="DR1911" s="277"/>
      <c r="DS1911" s="277"/>
      <c r="DT1911" s="277"/>
      <c r="DU1911" s="277"/>
      <c r="DV1911" s="277"/>
      <c r="DW1911" s="277"/>
      <c r="DX1911" s="277"/>
      <c r="DY1911" s="277"/>
      <c r="DZ1911" s="277"/>
      <c r="EA1911" s="277"/>
      <c r="EB1911" s="277"/>
      <c r="EC1911" s="277"/>
      <c r="ED1911" s="277"/>
      <c r="EE1911" s="277"/>
      <c r="EF1911" s="277"/>
      <c r="EG1911" s="277"/>
      <c r="EH1911" s="277"/>
      <c r="EI1911" s="277"/>
      <c r="EJ1911" s="277"/>
      <c r="EK1911" s="277"/>
    </row>
    <row r="1912" spans="1:141" ht="24" customHeight="1" x14ac:dyDescent="0.2">
      <c r="A1912" s="187"/>
      <c r="B1912" s="120"/>
      <c r="C1912" s="185" t="s">
        <v>721</v>
      </c>
      <c r="D1912" s="121"/>
      <c r="E1912" s="122"/>
      <c r="F1912" s="123"/>
      <c r="G1912" s="124"/>
    </row>
    <row r="1913" spans="1:141" s="276" customFormat="1" ht="24" customHeight="1" x14ac:dyDescent="0.2">
      <c r="A1913" s="267" t="str">
        <f t="shared" ref="A1913:A1926" si="571">IFERROR(VLOOKUP(C1913,Tabla_Insumos,4,FALSE),"")</f>
        <v/>
      </c>
      <c r="B1913" s="268" t="str">
        <f>IFERROR(VLOOKUP(C1913,Tabla_Insumos,5,FALSE),"")</f>
        <v/>
      </c>
      <c r="C1913" s="269"/>
      <c r="D1913" s="270" t="str">
        <f t="shared" ref="D1913:D1926" si="572">IFERROR(VLOOKUP(C1913,Tabla_Insumos,2,FALSE),"")</f>
        <v/>
      </c>
      <c r="E1913" s="271"/>
      <c r="F1913" s="272">
        <f t="shared" ref="F1913:F1926" si="573">IFERROR(VLOOKUP(C1913,Tabla_Insumos,3,FALSE),0)</f>
        <v>0</v>
      </c>
      <c r="G1913" s="275">
        <f>ROUND(E1913*F1913,2)</f>
        <v>0</v>
      </c>
    </row>
    <row r="1914" spans="1:141" s="276" customFormat="1" ht="24" customHeight="1" x14ac:dyDescent="0.2">
      <c r="A1914" s="267" t="str">
        <f t="shared" si="571"/>
        <v/>
      </c>
      <c r="B1914" s="268" t="str">
        <f t="shared" ref="B1914:B1926" si="574">IFERROR(VLOOKUP(C1914,Tabla_Insumos,5,FALSE),"")</f>
        <v/>
      </c>
      <c r="C1914" s="269"/>
      <c r="D1914" s="270" t="str">
        <f t="shared" si="572"/>
        <v/>
      </c>
      <c r="E1914" s="271"/>
      <c r="F1914" s="272">
        <f t="shared" si="573"/>
        <v>0</v>
      </c>
      <c r="G1914" s="275">
        <f t="shared" ref="G1914:G1926" si="575">ROUND(E1914*F1914,2)</f>
        <v>0</v>
      </c>
    </row>
    <row r="1915" spans="1:141" s="276" customFormat="1" ht="24" customHeight="1" x14ac:dyDescent="0.2">
      <c r="A1915" s="267" t="str">
        <f t="shared" si="571"/>
        <v/>
      </c>
      <c r="B1915" s="268" t="str">
        <f t="shared" si="574"/>
        <v/>
      </c>
      <c r="C1915" s="269"/>
      <c r="D1915" s="270" t="str">
        <f t="shared" si="572"/>
        <v/>
      </c>
      <c r="E1915" s="271"/>
      <c r="F1915" s="272">
        <f t="shared" si="573"/>
        <v>0</v>
      </c>
      <c r="G1915" s="275">
        <f t="shared" si="575"/>
        <v>0</v>
      </c>
    </row>
    <row r="1916" spans="1:141" s="276" customFormat="1" ht="24" customHeight="1" x14ac:dyDescent="0.2">
      <c r="A1916" s="267" t="str">
        <f t="shared" si="571"/>
        <v/>
      </c>
      <c r="B1916" s="268" t="str">
        <f t="shared" si="574"/>
        <v/>
      </c>
      <c r="C1916" s="269"/>
      <c r="D1916" s="270" t="str">
        <f t="shared" si="572"/>
        <v/>
      </c>
      <c r="E1916" s="271"/>
      <c r="F1916" s="272">
        <f t="shared" si="573"/>
        <v>0</v>
      </c>
      <c r="G1916" s="275">
        <f t="shared" si="575"/>
        <v>0</v>
      </c>
    </row>
    <row r="1917" spans="1:141" s="276" customFormat="1" ht="24" customHeight="1" x14ac:dyDescent="0.2">
      <c r="A1917" s="267" t="str">
        <f t="shared" si="571"/>
        <v/>
      </c>
      <c r="B1917" s="268" t="str">
        <f t="shared" si="574"/>
        <v/>
      </c>
      <c r="C1917" s="269"/>
      <c r="D1917" s="270" t="str">
        <f t="shared" si="572"/>
        <v/>
      </c>
      <c r="E1917" s="271"/>
      <c r="F1917" s="272">
        <f t="shared" si="573"/>
        <v>0</v>
      </c>
      <c r="G1917" s="275">
        <f t="shared" si="575"/>
        <v>0</v>
      </c>
    </row>
    <row r="1918" spans="1:141" s="276" customFormat="1" ht="24" customHeight="1" x14ac:dyDescent="0.2">
      <c r="A1918" s="267" t="str">
        <f t="shared" si="571"/>
        <v/>
      </c>
      <c r="B1918" s="268" t="str">
        <f t="shared" si="574"/>
        <v/>
      </c>
      <c r="C1918" s="269"/>
      <c r="D1918" s="270" t="str">
        <f t="shared" si="572"/>
        <v/>
      </c>
      <c r="E1918" s="271"/>
      <c r="F1918" s="272">
        <f t="shared" si="573"/>
        <v>0</v>
      </c>
      <c r="G1918" s="275">
        <f t="shared" si="575"/>
        <v>0</v>
      </c>
    </row>
    <row r="1919" spans="1:141" s="276" customFormat="1" ht="24" customHeight="1" x14ac:dyDescent="0.2">
      <c r="A1919" s="267" t="str">
        <f t="shared" si="571"/>
        <v/>
      </c>
      <c r="B1919" s="268" t="str">
        <f t="shared" si="574"/>
        <v/>
      </c>
      <c r="C1919" s="269"/>
      <c r="D1919" s="270" t="str">
        <f t="shared" si="572"/>
        <v/>
      </c>
      <c r="E1919" s="271"/>
      <c r="F1919" s="272">
        <f t="shared" si="573"/>
        <v>0</v>
      </c>
      <c r="G1919" s="275">
        <f t="shared" si="575"/>
        <v>0</v>
      </c>
    </row>
    <row r="1920" spans="1:141" s="276" customFormat="1" ht="24" customHeight="1" x14ac:dyDescent="0.2">
      <c r="A1920" s="267" t="str">
        <f t="shared" si="571"/>
        <v/>
      </c>
      <c r="B1920" s="268" t="str">
        <f t="shared" si="574"/>
        <v/>
      </c>
      <c r="C1920" s="269"/>
      <c r="D1920" s="270" t="str">
        <f t="shared" si="572"/>
        <v/>
      </c>
      <c r="E1920" s="271"/>
      <c r="F1920" s="272">
        <f t="shared" si="573"/>
        <v>0</v>
      </c>
      <c r="G1920" s="275">
        <f t="shared" si="575"/>
        <v>0</v>
      </c>
    </row>
    <row r="1921" spans="1:7" s="276" customFormat="1" ht="24" customHeight="1" x14ac:dyDescent="0.2">
      <c r="A1921" s="267" t="str">
        <f t="shared" si="571"/>
        <v/>
      </c>
      <c r="B1921" s="268" t="str">
        <f t="shared" si="574"/>
        <v/>
      </c>
      <c r="C1921" s="269"/>
      <c r="D1921" s="270" t="str">
        <f t="shared" si="572"/>
        <v/>
      </c>
      <c r="E1921" s="271"/>
      <c r="F1921" s="272">
        <f t="shared" si="573"/>
        <v>0</v>
      </c>
      <c r="G1921" s="275">
        <f t="shared" si="575"/>
        <v>0</v>
      </c>
    </row>
    <row r="1922" spans="1:7" s="276" customFormat="1" ht="24" customHeight="1" x14ac:dyDescent="0.2">
      <c r="A1922" s="267" t="str">
        <f t="shared" si="571"/>
        <v/>
      </c>
      <c r="B1922" s="268" t="str">
        <f t="shared" si="574"/>
        <v/>
      </c>
      <c r="C1922" s="269"/>
      <c r="D1922" s="270" t="str">
        <f t="shared" si="572"/>
        <v/>
      </c>
      <c r="E1922" s="271"/>
      <c r="F1922" s="272">
        <f t="shared" si="573"/>
        <v>0</v>
      </c>
      <c r="G1922" s="275">
        <f t="shared" si="575"/>
        <v>0</v>
      </c>
    </row>
    <row r="1923" spans="1:7" s="276" customFormat="1" ht="24" customHeight="1" x14ac:dyDescent="0.2">
      <c r="A1923" s="267" t="str">
        <f t="shared" si="571"/>
        <v/>
      </c>
      <c r="B1923" s="268" t="str">
        <f t="shared" si="574"/>
        <v/>
      </c>
      <c r="C1923" s="269"/>
      <c r="D1923" s="270" t="str">
        <f t="shared" si="572"/>
        <v/>
      </c>
      <c r="E1923" s="271"/>
      <c r="F1923" s="272">
        <f t="shared" si="573"/>
        <v>0</v>
      </c>
      <c r="G1923" s="275">
        <f t="shared" si="575"/>
        <v>0</v>
      </c>
    </row>
    <row r="1924" spans="1:7" s="276" customFormat="1" ht="24" customHeight="1" x14ac:dyDescent="0.2">
      <c r="A1924" s="267" t="str">
        <f t="shared" si="571"/>
        <v/>
      </c>
      <c r="B1924" s="268" t="str">
        <f t="shared" si="574"/>
        <v/>
      </c>
      <c r="C1924" s="269"/>
      <c r="D1924" s="270" t="str">
        <f t="shared" si="572"/>
        <v/>
      </c>
      <c r="E1924" s="271"/>
      <c r="F1924" s="272">
        <f t="shared" si="573"/>
        <v>0</v>
      </c>
      <c r="G1924" s="275">
        <f t="shared" si="575"/>
        <v>0</v>
      </c>
    </row>
    <row r="1925" spans="1:7" s="276" customFormat="1" ht="24" customHeight="1" x14ac:dyDescent="0.2">
      <c r="A1925" s="267" t="str">
        <f t="shared" si="571"/>
        <v/>
      </c>
      <c r="B1925" s="268" t="str">
        <f t="shared" si="574"/>
        <v/>
      </c>
      <c r="C1925" s="269"/>
      <c r="D1925" s="270" t="str">
        <f t="shared" si="572"/>
        <v/>
      </c>
      <c r="E1925" s="271"/>
      <c r="F1925" s="272">
        <f t="shared" si="573"/>
        <v>0</v>
      </c>
      <c r="G1925" s="275">
        <f t="shared" si="575"/>
        <v>0</v>
      </c>
    </row>
    <row r="1926" spans="1:7" s="276" customFormat="1" ht="24" customHeight="1" x14ac:dyDescent="0.2">
      <c r="A1926" s="267" t="str">
        <f t="shared" si="571"/>
        <v/>
      </c>
      <c r="B1926" s="268" t="str">
        <f t="shared" si="574"/>
        <v/>
      </c>
      <c r="C1926" s="269"/>
      <c r="D1926" s="270" t="str">
        <f t="shared" si="572"/>
        <v/>
      </c>
      <c r="E1926" s="271"/>
      <c r="F1926" s="273">
        <f t="shared" si="573"/>
        <v>0</v>
      </c>
      <c r="G1926" s="275">
        <f t="shared" si="575"/>
        <v>0</v>
      </c>
    </row>
    <row r="1927" spans="1:7" ht="24" customHeight="1" x14ac:dyDescent="0.2">
      <c r="A1927" s="125"/>
      <c r="B1927" s="99"/>
      <c r="C1927" s="99"/>
      <c r="D1927" s="110"/>
      <c r="E1927" s="111"/>
      <c r="F1927" s="188" t="s">
        <v>33</v>
      </c>
      <c r="G1927" s="126">
        <f>SUBTOTAL(9,G1913:G1926)</f>
        <v>0</v>
      </c>
    </row>
    <row r="1928" spans="1:7" ht="24" customHeight="1" x14ac:dyDescent="0.2">
      <c r="A1928" s="125"/>
      <c r="B1928" s="99"/>
      <c r="C1928" s="127" t="s">
        <v>722</v>
      </c>
      <c r="D1928" s="110"/>
      <c r="E1928" s="111"/>
      <c r="F1928" s="112"/>
      <c r="G1928" s="128"/>
    </row>
    <row r="1929" spans="1:7" s="276" customFormat="1" ht="24" customHeight="1" x14ac:dyDescent="0.2">
      <c r="A1929" s="267" t="str">
        <f t="shared" ref="A1929:A1936" si="576">IFERROR(VLOOKUP(C1929,Tabla_Insumos,4,FALSE),"")</f>
        <v/>
      </c>
      <c r="B1929" s="268" t="str">
        <f t="shared" ref="B1929:B1936" si="577">IFERROR(VLOOKUP(C1929,Tabla_Insumos,5,FALSE),"")</f>
        <v/>
      </c>
      <c r="C1929" s="269"/>
      <c r="D1929" s="270" t="str">
        <f t="shared" ref="D1929:D1936" si="578">IFERROR(VLOOKUP(C1929,Tabla_Insumos,2,FALSE),"")</f>
        <v/>
      </c>
      <c r="E1929" s="271"/>
      <c r="F1929" s="274">
        <f t="shared" ref="F1929:F1936" si="579">IFERROR(VLOOKUP(C1929,Tabla_Insumos,3,FALSE),0)</f>
        <v>0</v>
      </c>
      <c r="G1929" s="275">
        <f>ROUND(E1929*F1929,2)</f>
        <v>0</v>
      </c>
    </row>
    <row r="1930" spans="1:7" s="276" customFormat="1" ht="24" customHeight="1" x14ac:dyDescent="0.2">
      <c r="A1930" s="267" t="str">
        <f t="shared" si="576"/>
        <v/>
      </c>
      <c r="B1930" s="268" t="str">
        <f t="shared" si="577"/>
        <v/>
      </c>
      <c r="C1930" s="269"/>
      <c r="D1930" s="270" t="str">
        <f t="shared" si="578"/>
        <v/>
      </c>
      <c r="E1930" s="271"/>
      <c r="F1930" s="274">
        <f t="shared" si="579"/>
        <v>0</v>
      </c>
      <c r="G1930" s="275">
        <f>ROUND(E1930*F1930,2)</f>
        <v>0</v>
      </c>
    </row>
    <row r="1931" spans="1:7" s="276" customFormat="1" ht="24" customHeight="1" x14ac:dyDescent="0.2">
      <c r="A1931" s="267" t="str">
        <f t="shared" si="576"/>
        <v/>
      </c>
      <c r="B1931" s="268" t="str">
        <f t="shared" si="577"/>
        <v/>
      </c>
      <c r="C1931" s="269"/>
      <c r="D1931" s="270" t="str">
        <f t="shared" si="578"/>
        <v/>
      </c>
      <c r="E1931" s="271"/>
      <c r="F1931" s="274">
        <f t="shared" si="579"/>
        <v>0</v>
      </c>
      <c r="G1931" s="275">
        <f t="shared" ref="G1931:G1936" si="580">ROUND(E1931*F1931,2)</f>
        <v>0</v>
      </c>
    </row>
    <row r="1932" spans="1:7" s="276" customFormat="1" ht="24" customHeight="1" x14ac:dyDescent="0.2">
      <c r="A1932" s="267" t="str">
        <f t="shared" si="576"/>
        <v/>
      </c>
      <c r="B1932" s="268" t="str">
        <f t="shared" si="577"/>
        <v/>
      </c>
      <c r="C1932" s="269"/>
      <c r="D1932" s="270" t="str">
        <f t="shared" si="578"/>
        <v/>
      </c>
      <c r="E1932" s="271"/>
      <c r="F1932" s="274">
        <f t="shared" si="579"/>
        <v>0</v>
      </c>
      <c r="G1932" s="275">
        <f t="shared" si="580"/>
        <v>0</v>
      </c>
    </row>
    <row r="1933" spans="1:7" s="276" customFormat="1" ht="24" customHeight="1" x14ac:dyDescent="0.2">
      <c r="A1933" s="267" t="str">
        <f t="shared" si="576"/>
        <v/>
      </c>
      <c r="B1933" s="268" t="str">
        <f t="shared" si="577"/>
        <v/>
      </c>
      <c r="C1933" s="269"/>
      <c r="D1933" s="270" t="str">
        <f t="shared" si="578"/>
        <v/>
      </c>
      <c r="E1933" s="271"/>
      <c r="F1933" s="272">
        <f t="shared" si="579"/>
        <v>0</v>
      </c>
      <c r="G1933" s="275">
        <f t="shared" si="580"/>
        <v>0</v>
      </c>
    </row>
    <row r="1934" spans="1:7" s="276" customFormat="1" ht="24" customHeight="1" x14ac:dyDescent="0.2">
      <c r="A1934" s="267" t="str">
        <f t="shared" si="576"/>
        <v/>
      </c>
      <c r="B1934" s="268" t="str">
        <f t="shared" si="577"/>
        <v/>
      </c>
      <c r="C1934" s="269"/>
      <c r="D1934" s="270" t="str">
        <f t="shared" si="578"/>
        <v/>
      </c>
      <c r="E1934" s="271"/>
      <c r="F1934" s="272">
        <f t="shared" si="579"/>
        <v>0</v>
      </c>
      <c r="G1934" s="275">
        <f t="shared" si="580"/>
        <v>0</v>
      </c>
    </row>
    <row r="1935" spans="1:7" s="276" customFormat="1" ht="24" customHeight="1" x14ac:dyDescent="0.2">
      <c r="A1935" s="267" t="str">
        <f t="shared" si="576"/>
        <v/>
      </c>
      <c r="B1935" s="268" t="str">
        <f t="shared" si="577"/>
        <v/>
      </c>
      <c r="C1935" s="269"/>
      <c r="D1935" s="270" t="str">
        <f t="shared" si="578"/>
        <v/>
      </c>
      <c r="E1935" s="271"/>
      <c r="F1935" s="272">
        <f t="shared" si="579"/>
        <v>0</v>
      </c>
      <c r="G1935" s="275">
        <f t="shared" si="580"/>
        <v>0</v>
      </c>
    </row>
    <row r="1936" spans="1:7" s="276" customFormat="1" ht="24" customHeight="1" x14ac:dyDescent="0.2">
      <c r="A1936" s="267" t="str">
        <f t="shared" si="576"/>
        <v/>
      </c>
      <c r="B1936" s="268" t="str">
        <f t="shared" si="577"/>
        <v/>
      </c>
      <c r="C1936" s="269"/>
      <c r="D1936" s="270" t="str">
        <f t="shared" si="578"/>
        <v/>
      </c>
      <c r="E1936" s="271"/>
      <c r="F1936" s="272">
        <f t="shared" si="579"/>
        <v>0</v>
      </c>
      <c r="G1936" s="275">
        <f t="shared" si="580"/>
        <v>0</v>
      </c>
    </row>
    <row r="1937" spans="1:8" ht="24" customHeight="1" x14ac:dyDescent="0.2">
      <c r="A1937" s="125"/>
      <c r="B1937" s="99"/>
      <c r="C1937" s="99"/>
      <c r="D1937" s="110"/>
      <c r="E1937" s="111"/>
      <c r="F1937" s="188" t="s">
        <v>34</v>
      </c>
      <c r="G1937" s="126">
        <f>SUBTOTAL(9,G1929:G1936)</f>
        <v>0</v>
      </c>
    </row>
    <row r="1938" spans="1:8" ht="24" customHeight="1" x14ac:dyDescent="0.2">
      <c r="A1938" s="125"/>
      <c r="B1938" s="99"/>
      <c r="C1938" s="127" t="s">
        <v>723</v>
      </c>
      <c r="D1938" s="110"/>
      <c r="E1938" s="111"/>
      <c r="F1938" s="112"/>
      <c r="G1938" s="128"/>
    </row>
    <row r="1939" spans="1:8" s="276" customFormat="1" ht="24" customHeight="1" x14ac:dyDescent="0.2">
      <c r="A1939" s="267" t="str">
        <f t="shared" ref="A1939:A1947" si="581">IFERROR(VLOOKUP(C1939,Tabla_Insumos,4,FALSE),"")</f>
        <v/>
      </c>
      <c r="B1939" s="268" t="str">
        <f t="shared" ref="B1939:B1947" si="582">IFERROR(VLOOKUP(C1939,Tabla_Insumos,5,FALSE),"")</f>
        <v/>
      </c>
      <c r="C1939" s="269"/>
      <c r="D1939" s="270" t="str">
        <f t="shared" ref="D1939:D1947" si="583">IFERROR(VLOOKUP(C1939,Tabla_Insumos,2,FALSE),"")</f>
        <v/>
      </c>
      <c r="E1939" s="271"/>
      <c r="F1939" s="272">
        <f t="shared" ref="F1939:F1947" si="584">IFERROR(VLOOKUP(C1939,Tabla_Insumos,3,FALSE),0)</f>
        <v>0</v>
      </c>
      <c r="G1939" s="275">
        <f t="shared" ref="G1939:G1947" si="585">ROUND(E1939*F1939,2)</f>
        <v>0</v>
      </c>
    </row>
    <row r="1940" spans="1:8" s="276" customFormat="1" ht="24" customHeight="1" x14ac:dyDescent="0.2">
      <c r="A1940" s="267" t="str">
        <f t="shared" si="581"/>
        <v/>
      </c>
      <c r="B1940" s="268" t="str">
        <f t="shared" si="582"/>
        <v/>
      </c>
      <c r="C1940" s="269"/>
      <c r="D1940" s="270" t="str">
        <f t="shared" si="583"/>
        <v/>
      </c>
      <c r="E1940" s="271"/>
      <c r="F1940" s="272">
        <f t="shared" si="584"/>
        <v>0</v>
      </c>
      <c r="G1940" s="275">
        <f t="shared" si="585"/>
        <v>0</v>
      </c>
    </row>
    <row r="1941" spans="1:8" s="276" customFormat="1" ht="24" customHeight="1" x14ac:dyDescent="0.2">
      <c r="A1941" s="267" t="str">
        <f t="shared" si="581"/>
        <v/>
      </c>
      <c r="B1941" s="268" t="str">
        <f t="shared" si="582"/>
        <v/>
      </c>
      <c r="C1941" s="269"/>
      <c r="D1941" s="270" t="str">
        <f t="shared" si="583"/>
        <v/>
      </c>
      <c r="E1941" s="271"/>
      <c r="F1941" s="272">
        <f t="shared" si="584"/>
        <v>0</v>
      </c>
      <c r="G1941" s="275">
        <f t="shared" si="585"/>
        <v>0</v>
      </c>
    </row>
    <row r="1942" spans="1:8" s="276" customFormat="1" ht="24" customHeight="1" x14ac:dyDescent="0.2">
      <c r="A1942" s="267" t="str">
        <f t="shared" si="581"/>
        <v/>
      </c>
      <c r="B1942" s="268" t="str">
        <f t="shared" si="582"/>
        <v/>
      </c>
      <c r="C1942" s="269"/>
      <c r="D1942" s="270" t="str">
        <f t="shared" si="583"/>
        <v/>
      </c>
      <c r="E1942" s="271"/>
      <c r="F1942" s="272">
        <f t="shared" si="584"/>
        <v>0</v>
      </c>
      <c r="G1942" s="275">
        <f t="shared" si="585"/>
        <v>0</v>
      </c>
    </row>
    <row r="1943" spans="1:8" s="276" customFormat="1" ht="24" customHeight="1" x14ac:dyDescent="0.2">
      <c r="A1943" s="267" t="str">
        <f t="shared" si="581"/>
        <v/>
      </c>
      <c r="B1943" s="268" t="str">
        <f t="shared" si="582"/>
        <v/>
      </c>
      <c r="C1943" s="269"/>
      <c r="D1943" s="270" t="str">
        <f t="shared" si="583"/>
        <v/>
      </c>
      <c r="E1943" s="271"/>
      <c r="F1943" s="272">
        <f t="shared" si="584"/>
        <v>0</v>
      </c>
      <c r="G1943" s="275">
        <f t="shared" si="585"/>
        <v>0</v>
      </c>
    </row>
    <row r="1944" spans="1:8" s="276" customFormat="1" ht="24" customHeight="1" x14ac:dyDescent="0.2">
      <c r="A1944" s="267" t="str">
        <f t="shared" si="581"/>
        <v/>
      </c>
      <c r="B1944" s="268" t="str">
        <f t="shared" si="582"/>
        <v/>
      </c>
      <c r="C1944" s="269"/>
      <c r="D1944" s="270" t="str">
        <f t="shared" si="583"/>
        <v/>
      </c>
      <c r="E1944" s="271"/>
      <c r="F1944" s="272">
        <f t="shared" si="584"/>
        <v>0</v>
      </c>
      <c r="G1944" s="275">
        <f t="shared" si="585"/>
        <v>0</v>
      </c>
    </row>
    <row r="1945" spans="1:8" s="276" customFormat="1" ht="24" customHeight="1" x14ac:dyDescent="0.2">
      <c r="A1945" s="267" t="str">
        <f t="shared" si="581"/>
        <v/>
      </c>
      <c r="B1945" s="268" t="str">
        <f t="shared" si="582"/>
        <v/>
      </c>
      <c r="C1945" s="269"/>
      <c r="D1945" s="270" t="str">
        <f t="shared" si="583"/>
        <v/>
      </c>
      <c r="E1945" s="271"/>
      <c r="F1945" s="272">
        <f t="shared" si="584"/>
        <v>0</v>
      </c>
      <c r="G1945" s="275">
        <f t="shared" si="585"/>
        <v>0</v>
      </c>
    </row>
    <row r="1946" spans="1:8" s="276" customFormat="1" ht="24" customHeight="1" x14ac:dyDescent="0.2">
      <c r="A1946" s="267" t="str">
        <f t="shared" si="581"/>
        <v/>
      </c>
      <c r="B1946" s="268" t="str">
        <f t="shared" si="582"/>
        <v/>
      </c>
      <c r="C1946" s="269"/>
      <c r="D1946" s="270" t="str">
        <f t="shared" si="583"/>
        <v/>
      </c>
      <c r="E1946" s="271"/>
      <c r="F1946" s="272">
        <f t="shared" si="584"/>
        <v>0</v>
      </c>
      <c r="G1946" s="275">
        <f t="shared" si="585"/>
        <v>0</v>
      </c>
    </row>
    <row r="1947" spans="1:8" s="276" customFormat="1" ht="24" customHeight="1" x14ac:dyDescent="0.2">
      <c r="A1947" s="267" t="str">
        <f t="shared" si="581"/>
        <v/>
      </c>
      <c r="B1947" s="268" t="str">
        <f t="shared" si="582"/>
        <v/>
      </c>
      <c r="C1947" s="269"/>
      <c r="D1947" s="270" t="str">
        <f t="shared" si="583"/>
        <v/>
      </c>
      <c r="E1947" s="271"/>
      <c r="F1947" s="272">
        <f t="shared" si="584"/>
        <v>0</v>
      </c>
      <c r="G1947" s="275">
        <f t="shared" si="585"/>
        <v>0</v>
      </c>
    </row>
    <row r="1948" spans="1:8" ht="24" customHeight="1" x14ac:dyDescent="0.2">
      <c r="A1948" s="129"/>
      <c r="B1948" s="110"/>
      <c r="C1948" s="99"/>
      <c r="D1948" s="110"/>
      <c r="E1948" s="111"/>
      <c r="F1948" s="188" t="s">
        <v>35</v>
      </c>
      <c r="G1948" s="126">
        <f>SUBTOTAL(9,G1939:G1947)</f>
        <v>0</v>
      </c>
    </row>
    <row r="1949" spans="1:8" ht="24" customHeight="1" thickBot="1" x14ac:dyDescent="0.25">
      <c r="A1949" s="130"/>
      <c r="B1949" s="131"/>
      <c r="C1949" s="132"/>
      <c r="D1949" s="131"/>
      <c r="E1949" s="133"/>
      <c r="F1949" s="134"/>
      <c r="G1949" s="135"/>
    </row>
    <row r="1950" spans="1:8" ht="24" customHeight="1" thickBot="1" x14ac:dyDescent="0.25">
      <c r="A1950" s="136" t="str">
        <f>B1908</f>
        <v>11.2</v>
      </c>
      <c r="B1950" s="137" t="str">
        <f>C1908</f>
        <v>Media tensión</v>
      </c>
      <c r="C1950" s="138"/>
      <c r="D1950" s="138" t="s">
        <v>36</v>
      </c>
      <c r="E1950" s="139"/>
      <c r="F1950" s="140" t="s">
        <v>37</v>
      </c>
      <c r="G1950" s="141">
        <f>SUBTOTAL(9,G1913:G1949)</f>
        <v>0</v>
      </c>
    </row>
    <row r="1951" spans="1:8" ht="24" customHeight="1" thickTop="1" thickBot="1" x14ac:dyDescent="0.25"/>
    <row r="1952" spans="1:8" ht="24" customHeight="1" thickTop="1" x14ac:dyDescent="0.2">
      <c r="A1952" s="173" t="s">
        <v>39</v>
      </c>
      <c r="B1952" s="174"/>
      <c r="C1952" s="174"/>
      <c r="D1952" s="174"/>
      <c r="E1952" s="174"/>
      <c r="F1952" s="174"/>
      <c r="G1952" s="175"/>
      <c r="H1952" s="100">
        <f>COUNTIF($A$2:A1958,"ANALISIS DE PRECIOS")</f>
        <v>40</v>
      </c>
    </row>
    <row r="1953" spans="1:141" ht="24" customHeight="1" x14ac:dyDescent="0.2">
      <c r="A1953" s="101" t="s">
        <v>719</v>
      </c>
      <c r="B1953" s="102" t="str">
        <f>Comitente</f>
        <v>DIRECCIÓN DE INFRAESTRUCTURA ESCOLAR</v>
      </c>
      <c r="C1953" s="96"/>
      <c r="D1953" s="103"/>
      <c r="E1953" s="103"/>
      <c r="F1953" s="104"/>
      <c r="G1953" s="105"/>
    </row>
    <row r="1954" spans="1:141" ht="24" customHeight="1" x14ac:dyDescent="0.2">
      <c r="A1954" s="101" t="s">
        <v>720</v>
      </c>
      <c r="B1954" s="102">
        <f>Contratista</f>
        <v>0</v>
      </c>
      <c r="C1954" s="97"/>
      <c r="D1954" s="97"/>
      <c r="E1954" s="97"/>
      <c r="F1954" s="106"/>
      <c r="G1954" s="107"/>
    </row>
    <row r="1955" spans="1:141" ht="24" customHeight="1" x14ac:dyDescent="0.2">
      <c r="A1955" s="101" t="s">
        <v>26</v>
      </c>
      <c r="B1955" s="102" t="str">
        <f>Obra</f>
        <v>ESCUELA BATALLA DE TUCUMAN</v>
      </c>
      <c r="C1955" s="97"/>
      <c r="D1955" s="97"/>
      <c r="E1955" s="97"/>
      <c r="F1955" s="106" t="s">
        <v>40</v>
      </c>
      <c r="G1955" s="108">
        <f>Fecha_Base</f>
        <v>0</v>
      </c>
    </row>
    <row r="1956" spans="1:141" ht="24" customHeight="1" x14ac:dyDescent="0.2">
      <c r="A1956" s="109" t="s">
        <v>718</v>
      </c>
      <c r="B1956" s="98" t="str">
        <f>Ubicación</f>
        <v>Calle Mendoza y Calle Nº17 - Pocito</v>
      </c>
      <c r="C1956" s="98"/>
      <c r="D1956" s="110"/>
      <c r="E1956" s="111"/>
      <c r="F1956" s="112"/>
      <c r="G1956" s="113"/>
    </row>
    <row r="1957" spans="1:141" ht="24" customHeight="1" x14ac:dyDescent="0.2">
      <c r="A1957" s="109" t="s">
        <v>41</v>
      </c>
      <c r="B1957" s="114" t="str">
        <f>IFERROR(VALUE(LEFT(B1958,FIND("-",B1958)-1)),"")</f>
        <v/>
      </c>
      <c r="C1957" s="99" t="str">
        <f>IFERROR(VLOOKUP(B1957,Tabla_CyP,2,FALSE),"")</f>
        <v/>
      </c>
      <c r="E1957" s="111"/>
      <c r="F1957" s="112"/>
      <c r="G1957" s="113"/>
    </row>
    <row r="1958" spans="1:141" ht="24" customHeight="1" x14ac:dyDescent="0.2">
      <c r="A1958" s="109" t="s">
        <v>27</v>
      </c>
      <c r="B1958" s="115" t="str">
        <f>IFERROR(VLOOKUP(COUNTIF($A$2:A1958,"ANALISIS DE PRECIOS"),Tabla_NumeroItem,4,FALSE),"")</f>
        <v>11.3</v>
      </c>
      <c r="C1958" s="99" t="str">
        <f>IFERROR(VLOOKUP(B1958,Tabla_CyP,2,FALSE),"")</f>
        <v>Baja tensión</v>
      </c>
      <c r="D1958" s="110"/>
      <c r="E1958" s="111"/>
      <c r="F1958" s="106" t="s">
        <v>28</v>
      </c>
      <c r="G1958" s="116" t="str">
        <f>IFERROR(VLOOKUP(B1958,Tabla_CyP,4,FALSE),"")</f>
        <v>gl</v>
      </c>
    </row>
    <row r="1959" spans="1:141" ht="24" customHeight="1" x14ac:dyDescent="0.2">
      <c r="A1959" s="109"/>
      <c r="B1959" s="98"/>
      <c r="C1959" s="99"/>
      <c r="D1959" s="110"/>
      <c r="E1959" s="111"/>
      <c r="F1959" s="112"/>
      <c r="G1959" s="113"/>
    </row>
    <row r="1960" spans="1:141" ht="24" customHeight="1" x14ac:dyDescent="0.2">
      <c r="A1960" s="381" t="s">
        <v>584</v>
      </c>
      <c r="B1960" s="382"/>
      <c r="C1960" s="383" t="s">
        <v>0</v>
      </c>
      <c r="D1960" s="383" t="s">
        <v>29</v>
      </c>
      <c r="E1960" s="385" t="s">
        <v>30</v>
      </c>
      <c r="F1960" s="387" t="s">
        <v>31</v>
      </c>
      <c r="G1960" s="389" t="s">
        <v>32</v>
      </c>
    </row>
    <row r="1961" spans="1:141" s="119" customFormat="1" ht="24" customHeight="1" x14ac:dyDescent="0.2">
      <c r="A1961" s="117" t="s">
        <v>585</v>
      </c>
      <c r="B1961" s="118" t="s">
        <v>586</v>
      </c>
      <c r="C1961" s="384"/>
      <c r="D1961" s="384"/>
      <c r="E1961" s="386"/>
      <c r="F1961" s="388"/>
      <c r="G1961" s="390"/>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77"/>
      <c r="AE1961" s="277"/>
      <c r="AF1961" s="277"/>
      <c r="AG1961" s="277"/>
      <c r="AH1961" s="277"/>
      <c r="AI1961" s="277"/>
      <c r="AJ1961" s="277"/>
      <c r="AK1961" s="277"/>
      <c r="AL1961" s="277"/>
      <c r="AM1961" s="277"/>
      <c r="AN1961" s="277"/>
      <c r="AO1961" s="277"/>
      <c r="AP1961" s="277"/>
      <c r="AQ1961" s="277"/>
      <c r="AR1961" s="277"/>
      <c r="AS1961" s="277"/>
      <c r="AT1961" s="277"/>
      <c r="AU1961" s="277"/>
      <c r="AV1961" s="277"/>
      <c r="AW1961" s="277"/>
      <c r="AX1961" s="277"/>
      <c r="AY1961" s="277"/>
      <c r="AZ1961" s="277"/>
      <c r="BA1961" s="277"/>
      <c r="BB1961" s="277"/>
      <c r="BC1961" s="277"/>
      <c r="BD1961" s="277"/>
      <c r="BE1961" s="277"/>
      <c r="BF1961" s="277"/>
      <c r="BG1961" s="277"/>
      <c r="BH1961" s="277"/>
      <c r="BI1961" s="277"/>
      <c r="BJ1961" s="277"/>
      <c r="BK1961" s="277"/>
      <c r="BL1961" s="277"/>
      <c r="BM1961" s="277"/>
      <c r="BN1961" s="277"/>
      <c r="BO1961" s="277"/>
      <c r="BP1961" s="277"/>
      <c r="BQ1961" s="277"/>
      <c r="BR1961" s="277"/>
      <c r="BS1961" s="277"/>
      <c r="BT1961" s="277"/>
      <c r="BU1961" s="277"/>
      <c r="BV1961" s="277"/>
      <c r="BW1961" s="277"/>
      <c r="BX1961" s="277"/>
      <c r="BY1961" s="277"/>
      <c r="BZ1961" s="277"/>
      <c r="CA1961" s="277"/>
      <c r="CB1961" s="277"/>
      <c r="CC1961" s="277"/>
      <c r="CD1961" s="277"/>
      <c r="CE1961" s="277"/>
      <c r="CF1961" s="277"/>
      <c r="CG1961" s="277"/>
      <c r="CH1961" s="277"/>
      <c r="CI1961" s="277"/>
      <c r="CJ1961" s="277"/>
      <c r="CK1961" s="277"/>
      <c r="CL1961" s="277"/>
      <c r="CM1961" s="277"/>
      <c r="CN1961" s="277"/>
      <c r="CO1961" s="277"/>
      <c r="CP1961" s="277"/>
      <c r="CQ1961" s="277"/>
      <c r="CR1961" s="277"/>
      <c r="CS1961" s="277"/>
      <c r="CT1961" s="277"/>
      <c r="CU1961" s="277"/>
      <c r="CV1961" s="277"/>
      <c r="CW1961" s="277"/>
      <c r="CX1961" s="277"/>
      <c r="CY1961" s="277"/>
      <c r="CZ1961" s="277"/>
      <c r="DA1961" s="277"/>
      <c r="DB1961" s="277"/>
      <c r="DC1961" s="277"/>
      <c r="DD1961" s="277"/>
      <c r="DE1961" s="277"/>
      <c r="DF1961" s="277"/>
      <c r="DG1961" s="277"/>
      <c r="DH1961" s="277"/>
      <c r="DI1961" s="277"/>
      <c r="DJ1961" s="277"/>
      <c r="DK1961" s="277"/>
      <c r="DL1961" s="277"/>
      <c r="DM1961" s="277"/>
      <c r="DN1961" s="277"/>
      <c r="DO1961" s="277"/>
      <c r="DP1961" s="277"/>
      <c r="DQ1961" s="277"/>
      <c r="DR1961" s="277"/>
      <c r="DS1961" s="277"/>
      <c r="DT1961" s="277"/>
      <c r="DU1961" s="277"/>
      <c r="DV1961" s="277"/>
      <c r="DW1961" s="277"/>
      <c r="DX1961" s="277"/>
      <c r="DY1961" s="277"/>
      <c r="DZ1961" s="277"/>
      <c r="EA1961" s="277"/>
      <c r="EB1961" s="277"/>
      <c r="EC1961" s="277"/>
      <c r="ED1961" s="277"/>
      <c r="EE1961" s="277"/>
      <c r="EF1961" s="277"/>
      <c r="EG1961" s="277"/>
      <c r="EH1961" s="277"/>
      <c r="EI1961" s="277"/>
      <c r="EJ1961" s="277"/>
      <c r="EK1961" s="277"/>
    </row>
    <row r="1962" spans="1:141" ht="24" customHeight="1" x14ac:dyDescent="0.2">
      <c r="A1962" s="187"/>
      <c r="B1962" s="120"/>
      <c r="C1962" s="185" t="s">
        <v>721</v>
      </c>
      <c r="D1962" s="121"/>
      <c r="E1962" s="122"/>
      <c r="F1962" s="123"/>
      <c r="G1962" s="124"/>
    </row>
    <row r="1963" spans="1:141" s="276" customFormat="1" ht="24" customHeight="1" x14ac:dyDescent="0.2">
      <c r="A1963" s="267" t="str">
        <f t="shared" ref="A1963:A1976" si="586">IFERROR(VLOOKUP(C1963,Tabla_Insumos,4,FALSE),"")</f>
        <v/>
      </c>
      <c r="B1963" s="268" t="str">
        <f>IFERROR(VLOOKUP(C1963,Tabla_Insumos,5,FALSE),"")</f>
        <v/>
      </c>
      <c r="C1963" s="269"/>
      <c r="D1963" s="270" t="str">
        <f t="shared" ref="D1963:D1976" si="587">IFERROR(VLOOKUP(C1963,Tabla_Insumos,2,FALSE),"")</f>
        <v/>
      </c>
      <c r="E1963" s="271"/>
      <c r="F1963" s="272">
        <f t="shared" ref="F1963:F1976" si="588">IFERROR(VLOOKUP(C1963,Tabla_Insumos,3,FALSE),0)</f>
        <v>0</v>
      </c>
      <c r="G1963" s="275">
        <f>ROUND(E1963*F1963,2)</f>
        <v>0</v>
      </c>
    </row>
    <row r="1964" spans="1:141" s="276" customFormat="1" ht="24" customHeight="1" x14ac:dyDescent="0.2">
      <c r="A1964" s="267" t="str">
        <f t="shared" si="586"/>
        <v/>
      </c>
      <c r="B1964" s="268" t="str">
        <f t="shared" ref="B1964:B1976" si="589">IFERROR(VLOOKUP(C1964,Tabla_Insumos,5,FALSE),"")</f>
        <v/>
      </c>
      <c r="C1964" s="269"/>
      <c r="D1964" s="270" t="str">
        <f t="shared" si="587"/>
        <v/>
      </c>
      <c r="E1964" s="271"/>
      <c r="F1964" s="272">
        <f t="shared" si="588"/>
        <v>0</v>
      </c>
      <c r="G1964" s="275">
        <f t="shared" ref="G1964:G1976" si="590">ROUND(E1964*F1964,2)</f>
        <v>0</v>
      </c>
    </row>
    <row r="1965" spans="1:141" s="276" customFormat="1" ht="24" customHeight="1" x14ac:dyDescent="0.2">
      <c r="A1965" s="267" t="str">
        <f t="shared" si="586"/>
        <v/>
      </c>
      <c r="B1965" s="268" t="str">
        <f t="shared" si="589"/>
        <v/>
      </c>
      <c r="C1965" s="269"/>
      <c r="D1965" s="270" t="str">
        <f t="shared" si="587"/>
        <v/>
      </c>
      <c r="E1965" s="271"/>
      <c r="F1965" s="272">
        <f t="shared" si="588"/>
        <v>0</v>
      </c>
      <c r="G1965" s="275">
        <f t="shared" si="590"/>
        <v>0</v>
      </c>
    </row>
    <row r="1966" spans="1:141" s="276" customFormat="1" ht="24" customHeight="1" x14ac:dyDescent="0.2">
      <c r="A1966" s="267" t="str">
        <f t="shared" si="586"/>
        <v/>
      </c>
      <c r="B1966" s="268" t="str">
        <f t="shared" si="589"/>
        <v/>
      </c>
      <c r="C1966" s="269"/>
      <c r="D1966" s="270" t="str">
        <f t="shared" si="587"/>
        <v/>
      </c>
      <c r="E1966" s="271"/>
      <c r="F1966" s="272">
        <f t="shared" si="588"/>
        <v>0</v>
      </c>
      <c r="G1966" s="275">
        <f t="shared" si="590"/>
        <v>0</v>
      </c>
    </row>
    <row r="1967" spans="1:141" s="276" customFormat="1" ht="24" customHeight="1" x14ac:dyDescent="0.2">
      <c r="A1967" s="267" t="str">
        <f t="shared" si="586"/>
        <v/>
      </c>
      <c r="B1967" s="268" t="str">
        <f t="shared" si="589"/>
        <v/>
      </c>
      <c r="C1967" s="269"/>
      <c r="D1967" s="270" t="str">
        <f t="shared" si="587"/>
        <v/>
      </c>
      <c r="E1967" s="271"/>
      <c r="F1967" s="272">
        <f t="shared" si="588"/>
        <v>0</v>
      </c>
      <c r="G1967" s="275">
        <f t="shared" si="590"/>
        <v>0</v>
      </c>
    </row>
    <row r="1968" spans="1:141" s="276" customFormat="1" ht="24" customHeight="1" x14ac:dyDescent="0.2">
      <c r="A1968" s="267" t="str">
        <f t="shared" si="586"/>
        <v/>
      </c>
      <c r="B1968" s="268" t="str">
        <f t="shared" si="589"/>
        <v/>
      </c>
      <c r="C1968" s="269"/>
      <c r="D1968" s="270" t="str">
        <f t="shared" si="587"/>
        <v/>
      </c>
      <c r="E1968" s="271"/>
      <c r="F1968" s="272">
        <f t="shared" si="588"/>
        <v>0</v>
      </c>
      <c r="G1968" s="275">
        <f t="shared" si="590"/>
        <v>0</v>
      </c>
    </row>
    <row r="1969" spans="1:7" s="276" customFormat="1" ht="24" customHeight="1" x14ac:dyDescent="0.2">
      <c r="A1969" s="267" t="str">
        <f t="shared" si="586"/>
        <v/>
      </c>
      <c r="B1969" s="268" t="str">
        <f t="shared" si="589"/>
        <v/>
      </c>
      <c r="C1969" s="269"/>
      <c r="D1969" s="270" t="str">
        <f t="shared" si="587"/>
        <v/>
      </c>
      <c r="E1969" s="271"/>
      <c r="F1969" s="272">
        <f t="shared" si="588"/>
        <v>0</v>
      </c>
      <c r="G1969" s="275">
        <f t="shared" si="590"/>
        <v>0</v>
      </c>
    </row>
    <row r="1970" spans="1:7" s="276" customFormat="1" ht="24" customHeight="1" x14ac:dyDescent="0.2">
      <c r="A1970" s="267" t="str">
        <f t="shared" si="586"/>
        <v/>
      </c>
      <c r="B1970" s="268" t="str">
        <f t="shared" si="589"/>
        <v/>
      </c>
      <c r="C1970" s="269"/>
      <c r="D1970" s="270" t="str">
        <f t="shared" si="587"/>
        <v/>
      </c>
      <c r="E1970" s="271"/>
      <c r="F1970" s="272">
        <f t="shared" si="588"/>
        <v>0</v>
      </c>
      <c r="G1970" s="275">
        <f t="shared" si="590"/>
        <v>0</v>
      </c>
    </row>
    <row r="1971" spans="1:7" s="276" customFormat="1" ht="24" customHeight="1" x14ac:dyDescent="0.2">
      <c r="A1971" s="267" t="str">
        <f t="shared" si="586"/>
        <v/>
      </c>
      <c r="B1971" s="268" t="str">
        <f t="shared" si="589"/>
        <v/>
      </c>
      <c r="C1971" s="269"/>
      <c r="D1971" s="270" t="str">
        <f t="shared" si="587"/>
        <v/>
      </c>
      <c r="E1971" s="271"/>
      <c r="F1971" s="272">
        <f t="shared" si="588"/>
        <v>0</v>
      </c>
      <c r="G1971" s="275">
        <f t="shared" si="590"/>
        <v>0</v>
      </c>
    </row>
    <row r="1972" spans="1:7" s="276" customFormat="1" ht="24" customHeight="1" x14ac:dyDescent="0.2">
      <c r="A1972" s="267" t="str">
        <f t="shared" si="586"/>
        <v/>
      </c>
      <c r="B1972" s="268" t="str">
        <f t="shared" si="589"/>
        <v/>
      </c>
      <c r="C1972" s="269"/>
      <c r="D1972" s="270" t="str">
        <f t="shared" si="587"/>
        <v/>
      </c>
      <c r="E1972" s="271"/>
      <c r="F1972" s="272">
        <f t="shared" si="588"/>
        <v>0</v>
      </c>
      <c r="G1972" s="275">
        <f t="shared" si="590"/>
        <v>0</v>
      </c>
    </row>
    <row r="1973" spans="1:7" s="276" customFormat="1" ht="24" customHeight="1" x14ac:dyDescent="0.2">
      <c r="A1973" s="267" t="str">
        <f t="shared" si="586"/>
        <v/>
      </c>
      <c r="B1973" s="268" t="str">
        <f t="shared" si="589"/>
        <v/>
      </c>
      <c r="C1973" s="269"/>
      <c r="D1973" s="270" t="str">
        <f t="shared" si="587"/>
        <v/>
      </c>
      <c r="E1973" s="271"/>
      <c r="F1973" s="272">
        <f t="shared" si="588"/>
        <v>0</v>
      </c>
      <c r="G1973" s="275">
        <f t="shared" si="590"/>
        <v>0</v>
      </c>
    </row>
    <row r="1974" spans="1:7" s="276" customFormat="1" ht="24" customHeight="1" x14ac:dyDescent="0.2">
      <c r="A1974" s="267" t="str">
        <f t="shared" si="586"/>
        <v/>
      </c>
      <c r="B1974" s="268" t="str">
        <f t="shared" si="589"/>
        <v/>
      </c>
      <c r="C1974" s="269"/>
      <c r="D1974" s="270" t="str">
        <f t="shared" si="587"/>
        <v/>
      </c>
      <c r="E1974" s="271"/>
      <c r="F1974" s="272">
        <f t="shared" si="588"/>
        <v>0</v>
      </c>
      <c r="G1974" s="275">
        <f t="shared" si="590"/>
        <v>0</v>
      </c>
    </row>
    <row r="1975" spans="1:7" s="276" customFormat="1" ht="24" customHeight="1" x14ac:dyDescent="0.2">
      <c r="A1975" s="267" t="str">
        <f t="shared" si="586"/>
        <v/>
      </c>
      <c r="B1975" s="268" t="str">
        <f t="shared" si="589"/>
        <v/>
      </c>
      <c r="C1975" s="269"/>
      <c r="D1975" s="270" t="str">
        <f t="shared" si="587"/>
        <v/>
      </c>
      <c r="E1975" s="271"/>
      <c r="F1975" s="272">
        <f t="shared" si="588"/>
        <v>0</v>
      </c>
      <c r="G1975" s="275">
        <f t="shared" si="590"/>
        <v>0</v>
      </c>
    </row>
    <row r="1976" spans="1:7" s="276" customFormat="1" ht="24" customHeight="1" x14ac:dyDescent="0.2">
      <c r="A1976" s="267" t="str">
        <f t="shared" si="586"/>
        <v/>
      </c>
      <c r="B1976" s="268" t="str">
        <f t="shared" si="589"/>
        <v/>
      </c>
      <c r="C1976" s="269"/>
      <c r="D1976" s="270" t="str">
        <f t="shared" si="587"/>
        <v/>
      </c>
      <c r="E1976" s="271"/>
      <c r="F1976" s="273">
        <f t="shared" si="588"/>
        <v>0</v>
      </c>
      <c r="G1976" s="275">
        <f t="shared" si="590"/>
        <v>0</v>
      </c>
    </row>
    <row r="1977" spans="1:7" ht="24" customHeight="1" x14ac:dyDescent="0.2">
      <c r="A1977" s="125"/>
      <c r="B1977" s="99"/>
      <c r="C1977" s="99"/>
      <c r="D1977" s="110"/>
      <c r="E1977" s="111"/>
      <c r="F1977" s="188" t="s">
        <v>33</v>
      </c>
      <c r="G1977" s="126">
        <f>SUBTOTAL(9,G1963:G1976)</f>
        <v>0</v>
      </c>
    </row>
    <row r="1978" spans="1:7" ht="24" customHeight="1" x14ac:dyDescent="0.2">
      <c r="A1978" s="125"/>
      <c r="B1978" s="99"/>
      <c r="C1978" s="127" t="s">
        <v>722</v>
      </c>
      <c r="D1978" s="110"/>
      <c r="E1978" s="111"/>
      <c r="F1978" s="112"/>
      <c r="G1978" s="128"/>
    </row>
    <row r="1979" spans="1:7" s="276" customFormat="1" ht="24" customHeight="1" x14ac:dyDescent="0.2">
      <c r="A1979" s="267" t="str">
        <f t="shared" ref="A1979:A1986" si="591">IFERROR(VLOOKUP(C1979,Tabla_Insumos,4,FALSE),"")</f>
        <v/>
      </c>
      <c r="B1979" s="268" t="str">
        <f t="shared" ref="B1979:B1986" si="592">IFERROR(VLOOKUP(C1979,Tabla_Insumos,5,FALSE),"")</f>
        <v/>
      </c>
      <c r="C1979" s="269"/>
      <c r="D1979" s="270" t="str">
        <f t="shared" ref="D1979:D1986" si="593">IFERROR(VLOOKUP(C1979,Tabla_Insumos,2,FALSE),"")</f>
        <v/>
      </c>
      <c r="E1979" s="271"/>
      <c r="F1979" s="274">
        <f t="shared" ref="F1979:F1986" si="594">IFERROR(VLOOKUP(C1979,Tabla_Insumos,3,FALSE),0)</f>
        <v>0</v>
      </c>
      <c r="G1979" s="275">
        <f>ROUND(E1979*F1979,2)</f>
        <v>0</v>
      </c>
    </row>
    <row r="1980" spans="1:7" s="276" customFormat="1" ht="24" customHeight="1" x14ac:dyDescent="0.2">
      <c r="A1980" s="267" t="str">
        <f t="shared" si="591"/>
        <v/>
      </c>
      <c r="B1980" s="268" t="str">
        <f t="shared" si="592"/>
        <v/>
      </c>
      <c r="C1980" s="269"/>
      <c r="D1980" s="270" t="str">
        <f t="shared" si="593"/>
        <v/>
      </c>
      <c r="E1980" s="271"/>
      <c r="F1980" s="274">
        <f t="shared" si="594"/>
        <v>0</v>
      </c>
      <c r="G1980" s="275">
        <f>ROUND(E1980*F1980,2)</f>
        <v>0</v>
      </c>
    </row>
    <row r="1981" spans="1:7" s="276" customFormat="1" ht="24" customHeight="1" x14ac:dyDescent="0.2">
      <c r="A1981" s="267" t="str">
        <f t="shared" si="591"/>
        <v/>
      </c>
      <c r="B1981" s="268" t="str">
        <f t="shared" si="592"/>
        <v/>
      </c>
      <c r="C1981" s="269"/>
      <c r="D1981" s="270" t="str">
        <f t="shared" si="593"/>
        <v/>
      </c>
      <c r="E1981" s="271"/>
      <c r="F1981" s="274">
        <f t="shared" si="594"/>
        <v>0</v>
      </c>
      <c r="G1981" s="275">
        <f t="shared" ref="G1981:G1986" si="595">ROUND(E1981*F1981,2)</f>
        <v>0</v>
      </c>
    </row>
    <row r="1982" spans="1:7" s="276" customFormat="1" ht="24" customHeight="1" x14ac:dyDescent="0.2">
      <c r="A1982" s="267" t="str">
        <f t="shared" si="591"/>
        <v/>
      </c>
      <c r="B1982" s="268" t="str">
        <f t="shared" si="592"/>
        <v/>
      </c>
      <c r="C1982" s="269"/>
      <c r="D1982" s="270" t="str">
        <f t="shared" si="593"/>
        <v/>
      </c>
      <c r="E1982" s="271"/>
      <c r="F1982" s="274">
        <f t="shared" si="594"/>
        <v>0</v>
      </c>
      <c r="G1982" s="275">
        <f t="shared" si="595"/>
        <v>0</v>
      </c>
    </row>
    <row r="1983" spans="1:7" s="276" customFormat="1" ht="24" customHeight="1" x14ac:dyDescent="0.2">
      <c r="A1983" s="267" t="str">
        <f t="shared" si="591"/>
        <v/>
      </c>
      <c r="B1983" s="268" t="str">
        <f t="shared" si="592"/>
        <v/>
      </c>
      <c r="C1983" s="269"/>
      <c r="D1983" s="270" t="str">
        <f t="shared" si="593"/>
        <v/>
      </c>
      <c r="E1983" s="271"/>
      <c r="F1983" s="272">
        <f t="shared" si="594"/>
        <v>0</v>
      </c>
      <c r="G1983" s="275">
        <f t="shared" si="595"/>
        <v>0</v>
      </c>
    </row>
    <row r="1984" spans="1:7" s="276" customFormat="1" ht="24" customHeight="1" x14ac:dyDescent="0.2">
      <c r="A1984" s="267" t="str">
        <f t="shared" si="591"/>
        <v/>
      </c>
      <c r="B1984" s="268" t="str">
        <f t="shared" si="592"/>
        <v/>
      </c>
      <c r="C1984" s="269"/>
      <c r="D1984" s="270" t="str">
        <f t="shared" si="593"/>
        <v/>
      </c>
      <c r="E1984" s="271"/>
      <c r="F1984" s="272">
        <f t="shared" si="594"/>
        <v>0</v>
      </c>
      <c r="G1984" s="275">
        <f t="shared" si="595"/>
        <v>0</v>
      </c>
    </row>
    <row r="1985" spans="1:7" s="276" customFormat="1" ht="24" customHeight="1" x14ac:dyDescent="0.2">
      <c r="A1985" s="267" t="str">
        <f t="shared" si="591"/>
        <v/>
      </c>
      <c r="B1985" s="268" t="str">
        <f t="shared" si="592"/>
        <v/>
      </c>
      <c r="C1985" s="269"/>
      <c r="D1985" s="270" t="str">
        <f t="shared" si="593"/>
        <v/>
      </c>
      <c r="E1985" s="271"/>
      <c r="F1985" s="272">
        <f t="shared" si="594"/>
        <v>0</v>
      </c>
      <c r="G1985" s="275">
        <f t="shared" si="595"/>
        <v>0</v>
      </c>
    </row>
    <row r="1986" spans="1:7" s="276" customFormat="1" ht="24" customHeight="1" x14ac:dyDescent="0.2">
      <c r="A1986" s="267" t="str">
        <f t="shared" si="591"/>
        <v/>
      </c>
      <c r="B1986" s="268" t="str">
        <f t="shared" si="592"/>
        <v/>
      </c>
      <c r="C1986" s="269"/>
      <c r="D1986" s="270" t="str">
        <f t="shared" si="593"/>
        <v/>
      </c>
      <c r="E1986" s="271"/>
      <c r="F1986" s="272">
        <f t="shared" si="594"/>
        <v>0</v>
      </c>
      <c r="G1986" s="275">
        <f t="shared" si="595"/>
        <v>0</v>
      </c>
    </row>
    <row r="1987" spans="1:7" ht="24" customHeight="1" x14ac:dyDescent="0.2">
      <c r="A1987" s="125"/>
      <c r="B1987" s="99"/>
      <c r="C1987" s="99"/>
      <c r="D1987" s="110"/>
      <c r="E1987" s="111"/>
      <c r="F1987" s="188" t="s">
        <v>34</v>
      </c>
      <c r="G1987" s="126">
        <f>SUBTOTAL(9,G1979:G1986)</f>
        <v>0</v>
      </c>
    </row>
    <row r="1988" spans="1:7" ht="24" customHeight="1" x14ac:dyDescent="0.2">
      <c r="A1988" s="125"/>
      <c r="B1988" s="99"/>
      <c r="C1988" s="127" t="s">
        <v>723</v>
      </c>
      <c r="D1988" s="110"/>
      <c r="E1988" s="111"/>
      <c r="F1988" s="112"/>
      <c r="G1988" s="128"/>
    </row>
    <row r="1989" spans="1:7" s="276" customFormat="1" ht="24" customHeight="1" x14ac:dyDescent="0.2">
      <c r="A1989" s="267" t="str">
        <f t="shared" ref="A1989:A1997" si="596">IFERROR(VLOOKUP(C1989,Tabla_Insumos,4,FALSE),"")</f>
        <v/>
      </c>
      <c r="B1989" s="268" t="str">
        <f t="shared" ref="B1989:B1997" si="597">IFERROR(VLOOKUP(C1989,Tabla_Insumos,5,FALSE),"")</f>
        <v/>
      </c>
      <c r="C1989" s="269"/>
      <c r="D1989" s="270" t="str">
        <f t="shared" ref="D1989:D1997" si="598">IFERROR(VLOOKUP(C1989,Tabla_Insumos,2,FALSE),"")</f>
        <v/>
      </c>
      <c r="E1989" s="271"/>
      <c r="F1989" s="272">
        <f t="shared" ref="F1989:F1997" si="599">IFERROR(VLOOKUP(C1989,Tabla_Insumos,3,FALSE),0)</f>
        <v>0</v>
      </c>
      <c r="G1989" s="275">
        <f t="shared" ref="G1989:G1997" si="600">ROUND(E1989*F1989,2)</f>
        <v>0</v>
      </c>
    </row>
    <row r="1990" spans="1:7" s="276" customFormat="1" ht="24" customHeight="1" x14ac:dyDescent="0.2">
      <c r="A1990" s="267" t="str">
        <f t="shared" si="596"/>
        <v/>
      </c>
      <c r="B1990" s="268" t="str">
        <f t="shared" si="597"/>
        <v/>
      </c>
      <c r="C1990" s="269"/>
      <c r="D1990" s="270" t="str">
        <f t="shared" si="598"/>
        <v/>
      </c>
      <c r="E1990" s="271"/>
      <c r="F1990" s="272">
        <f t="shared" si="599"/>
        <v>0</v>
      </c>
      <c r="G1990" s="275">
        <f t="shared" si="600"/>
        <v>0</v>
      </c>
    </row>
    <row r="1991" spans="1:7" s="276" customFormat="1" ht="24" customHeight="1" x14ac:dyDescent="0.2">
      <c r="A1991" s="267" t="str">
        <f t="shared" si="596"/>
        <v/>
      </c>
      <c r="B1991" s="268" t="str">
        <f t="shared" si="597"/>
        <v/>
      </c>
      <c r="C1991" s="269"/>
      <c r="D1991" s="270" t="str">
        <f t="shared" si="598"/>
        <v/>
      </c>
      <c r="E1991" s="271"/>
      <c r="F1991" s="272">
        <f t="shared" si="599"/>
        <v>0</v>
      </c>
      <c r="G1991" s="275">
        <f t="shared" si="600"/>
        <v>0</v>
      </c>
    </row>
    <row r="1992" spans="1:7" s="276" customFormat="1" ht="24" customHeight="1" x14ac:dyDescent="0.2">
      <c r="A1992" s="267" t="str">
        <f t="shared" si="596"/>
        <v/>
      </c>
      <c r="B1992" s="268" t="str">
        <f t="shared" si="597"/>
        <v/>
      </c>
      <c r="C1992" s="269"/>
      <c r="D1992" s="270" t="str">
        <f t="shared" si="598"/>
        <v/>
      </c>
      <c r="E1992" s="271"/>
      <c r="F1992" s="272">
        <f t="shared" si="599"/>
        <v>0</v>
      </c>
      <c r="G1992" s="275">
        <f t="shared" si="600"/>
        <v>0</v>
      </c>
    </row>
    <row r="1993" spans="1:7" s="276" customFormat="1" ht="24" customHeight="1" x14ac:dyDescent="0.2">
      <c r="A1993" s="267" t="str">
        <f t="shared" si="596"/>
        <v/>
      </c>
      <c r="B1993" s="268" t="str">
        <f t="shared" si="597"/>
        <v/>
      </c>
      <c r="C1993" s="269"/>
      <c r="D1993" s="270" t="str">
        <f t="shared" si="598"/>
        <v/>
      </c>
      <c r="E1993" s="271"/>
      <c r="F1993" s="272">
        <f t="shared" si="599"/>
        <v>0</v>
      </c>
      <c r="G1993" s="275">
        <f t="shared" si="600"/>
        <v>0</v>
      </c>
    </row>
    <row r="1994" spans="1:7" s="276" customFormat="1" ht="24" customHeight="1" x14ac:dyDescent="0.2">
      <c r="A1994" s="267" t="str">
        <f t="shared" si="596"/>
        <v/>
      </c>
      <c r="B1994" s="268" t="str">
        <f t="shared" si="597"/>
        <v/>
      </c>
      <c r="C1994" s="269"/>
      <c r="D1994" s="270" t="str">
        <f t="shared" si="598"/>
        <v/>
      </c>
      <c r="E1994" s="271"/>
      <c r="F1994" s="272">
        <f t="shared" si="599"/>
        <v>0</v>
      </c>
      <c r="G1994" s="275">
        <f t="shared" si="600"/>
        <v>0</v>
      </c>
    </row>
    <row r="1995" spans="1:7" s="276" customFormat="1" ht="24" customHeight="1" x14ac:dyDescent="0.2">
      <c r="A1995" s="267" t="str">
        <f t="shared" si="596"/>
        <v/>
      </c>
      <c r="B1995" s="268" t="str">
        <f t="shared" si="597"/>
        <v/>
      </c>
      <c r="C1995" s="269"/>
      <c r="D1995" s="270" t="str">
        <f t="shared" si="598"/>
        <v/>
      </c>
      <c r="E1995" s="271"/>
      <c r="F1995" s="272">
        <f t="shared" si="599"/>
        <v>0</v>
      </c>
      <c r="G1995" s="275">
        <f t="shared" si="600"/>
        <v>0</v>
      </c>
    </row>
    <row r="1996" spans="1:7" s="276" customFormat="1" ht="24" customHeight="1" x14ac:dyDescent="0.2">
      <c r="A1996" s="267" t="str">
        <f t="shared" si="596"/>
        <v/>
      </c>
      <c r="B1996" s="268" t="str">
        <f t="shared" si="597"/>
        <v/>
      </c>
      <c r="C1996" s="269"/>
      <c r="D1996" s="270" t="str">
        <f t="shared" si="598"/>
        <v/>
      </c>
      <c r="E1996" s="271"/>
      <c r="F1996" s="272">
        <f t="shared" si="599"/>
        <v>0</v>
      </c>
      <c r="G1996" s="275">
        <f t="shared" si="600"/>
        <v>0</v>
      </c>
    </row>
    <row r="1997" spans="1:7" s="276" customFormat="1" ht="24" customHeight="1" x14ac:dyDescent="0.2">
      <c r="A1997" s="267" t="str">
        <f t="shared" si="596"/>
        <v/>
      </c>
      <c r="B1997" s="268" t="str">
        <f t="shared" si="597"/>
        <v/>
      </c>
      <c r="C1997" s="269"/>
      <c r="D1997" s="270" t="str">
        <f t="shared" si="598"/>
        <v/>
      </c>
      <c r="E1997" s="271"/>
      <c r="F1997" s="272">
        <f t="shared" si="599"/>
        <v>0</v>
      </c>
      <c r="G1997" s="275">
        <f t="shared" si="600"/>
        <v>0</v>
      </c>
    </row>
    <row r="1998" spans="1:7" ht="24" customHeight="1" x14ac:dyDescent="0.2">
      <c r="A1998" s="129"/>
      <c r="B1998" s="110"/>
      <c r="C1998" s="99"/>
      <c r="D1998" s="110"/>
      <c r="E1998" s="111"/>
      <c r="F1998" s="188" t="s">
        <v>35</v>
      </c>
      <c r="G1998" s="126">
        <f>SUBTOTAL(9,G1989:G1997)</f>
        <v>0</v>
      </c>
    </row>
    <row r="1999" spans="1:7" ht="24" customHeight="1" thickBot="1" x14ac:dyDescent="0.25">
      <c r="A1999" s="130"/>
      <c r="B1999" s="131"/>
      <c r="C1999" s="132"/>
      <c r="D1999" s="131"/>
      <c r="E1999" s="133"/>
      <c r="F1999" s="134"/>
      <c r="G1999" s="135"/>
    </row>
    <row r="2000" spans="1:7" ht="24" customHeight="1" thickBot="1" x14ac:dyDescent="0.25">
      <c r="A2000" s="136" t="str">
        <f>B1958</f>
        <v>11.3</v>
      </c>
      <c r="B2000" s="137" t="str">
        <f>C1958</f>
        <v>Baja tensión</v>
      </c>
      <c r="C2000" s="138"/>
      <c r="D2000" s="138" t="s">
        <v>36</v>
      </c>
      <c r="E2000" s="139"/>
      <c r="F2000" s="140" t="s">
        <v>37</v>
      </c>
      <c r="G2000" s="141">
        <f>SUBTOTAL(9,G1963:G1999)</f>
        <v>0</v>
      </c>
    </row>
    <row r="2001" spans="1:141" ht="24" customHeight="1" thickTop="1" thickBot="1" x14ac:dyDescent="0.25"/>
    <row r="2002" spans="1:141" ht="24" customHeight="1" thickTop="1" x14ac:dyDescent="0.2">
      <c r="A2002" s="173" t="s">
        <v>39</v>
      </c>
      <c r="B2002" s="174"/>
      <c r="C2002" s="174"/>
      <c r="D2002" s="174"/>
      <c r="E2002" s="174"/>
      <c r="F2002" s="174"/>
      <c r="G2002" s="175"/>
      <c r="H2002" s="100">
        <f>COUNTIF($A$2:A2008,"ANALISIS DE PRECIOS")</f>
        <v>41</v>
      </c>
    </row>
    <row r="2003" spans="1:141" ht="24" customHeight="1" x14ac:dyDescent="0.2">
      <c r="A2003" s="101" t="s">
        <v>719</v>
      </c>
      <c r="B2003" s="102" t="str">
        <f>Comitente</f>
        <v>DIRECCIÓN DE INFRAESTRUCTURA ESCOLAR</v>
      </c>
      <c r="C2003" s="96"/>
      <c r="D2003" s="103"/>
      <c r="E2003" s="103"/>
      <c r="F2003" s="104"/>
      <c r="G2003" s="105"/>
    </row>
    <row r="2004" spans="1:141" ht="24" customHeight="1" x14ac:dyDescent="0.2">
      <c r="A2004" s="101" t="s">
        <v>720</v>
      </c>
      <c r="B2004" s="102">
        <f>Contratista</f>
        <v>0</v>
      </c>
      <c r="C2004" s="97"/>
      <c r="D2004" s="97"/>
      <c r="E2004" s="97"/>
      <c r="F2004" s="106"/>
      <c r="G2004" s="107"/>
    </row>
    <row r="2005" spans="1:141" ht="24" customHeight="1" x14ac:dyDescent="0.2">
      <c r="A2005" s="101" t="s">
        <v>26</v>
      </c>
      <c r="B2005" s="102" t="str">
        <f>Obra</f>
        <v>ESCUELA BATALLA DE TUCUMAN</v>
      </c>
      <c r="C2005" s="97"/>
      <c r="D2005" s="97"/>
      <c r="E2005" s="97"/>
      <c r="F2005" s="106" t="s">
        <v>40</v>
      </c>
      <c r="G2005" s="108">
        <f>Fecha_Base</f>
        <v>0</v>
      </c>
    </row>
    <row r="2006" spans="1:141" ht="24" customHeight="1" x14ac:dyDescent="0.2">
      <c r="A2006" s="109" t="s">
        <v>718</v>
      </c>
      <c r="B2006" s="98" t="str">
        <f>Ubicación</f>
        <v>Calle Mendoza y Calle Nº17 - Pocito</v>
      </c>
      <c r="C2006" s="98"/>
      <c r="D2006" s="110"/>
      <c r="E2006" s="111"/>
      <c r="F2006" s="112"/>
      <c r="G2006" s="113"/>
    </row>
    <row r="2007" spans="1:141" ht="24" customHeight="1" x14ac:dyDescent="0.2">
      <c r="A2007" s="109" t="s">
        <v>41</v>
      </c>
      <c r="B2007" s="114" t="str">
        <f>IFERROR(VALUE(LEFT(B2008,FIND("-",B2008)-1)),"")</f>
        <v/>
      </c>
      <c r="C2007" s="99" t="str">
        <f>IFERROR(VLOOKUP(B2007,Tabla_CyP,2,FALSE),"")</f>
        <v/>
      </c>
      <c r="E2007" s="111"/>
      <c r="F2007" s="112"/>
      <c r="G2007" s="113"/>
    </row>
    <row r="2008" spans="1:141" ht="24" customHeight="1" x14ac:dyDescent="0.2">
      <c r="A2008" s="109" t="s">
        <v>27</v>
      </c>
      <c r="B2008" s="115" t="str">
        <f>IFERROR(VLOOKUP(COUNTIF($A$2:A2008,"ANALISIS DE PRECIOS"),Tabla_NumeroItem,4,FALSE),"")</f>
        <v>11.4</v>
      </c>
      <c r="C2008" s="99" t="str">
        <f>IFERROR(VLOOKUP(B2008,Tabla_CyP,2,FALSE),"")</f>
        <v>Artefactos</v>
      </c>
      <c r="D2008" s="110"/>
      <c r="E2008" s="111"/>
      <c r="F2008" s="106" t="s">
        <v>28</v>
      </c>
      <c r="G2008" s="116" t="str">
        <f>IFERROR(VLOOKUP(B2008,Tabla_CyP,4,FALSE),"")</f>
        <v>gl</v>
      </c>
    </row>
    <row r="2009" spans="1:141" ht="24" customHeight="1" x14ac:dyDescent="0.2">
      <c r="A2009" s="109"/>
      <c r="B2009" s="98"/>
      <c r="C2009" s="99"/>
      <c r="D2009" s="110"/>
      <c r="E2009" s="111"/>
      <c r="F2009" s="112"/>
      <c r="G2009" s="113"/>
    </row>
    <row r="2010" spans="1:141" ht="24" customHeight="1" x14ac:dyDescent="0.2">
      <c r="A2010" s="381" t="s">
        <v>584</v>
      </c>
      <c r="B2010" s="382"/>
      <c r="C2010" s="383" t="s">
        <v>0</v>
      </c>
      <c r="D2010" s="383" t="s">
        <v>29</v>
      </c>
      <c r="E2010" s="385" t="s">
        <v>30</v>
      </c>
      <c r="F2010" s="387" t="s">
        <v>31</v>
      </c>
      <c r="G2010" s="389" t="s">
        <v>32</v>
      </c>
    </row>
    <row r="2011" spans="1:141" s="119" customFormat="1" ht="24" customHeight="1" x14ac:dyDescent="0.2">
      <c r="A2011" s="117" t="s">
        <v>585</v>
      </c>
      <c r="B2011" s="118" t="s">
        <v>586</v>
      </c>
      <c r="C2011" s="384"/>
      <c r="D2011" s="384"/>
      <c r="E2011" s="386"/>
      <c r="F2011" s="388"/>
      <c r="G2011" s="390"/>
      <c r="I2011" s="277"/>
      <c r="J2011" s="277"/>
      <c r="K2011" s="277"/>
      <c r="L2011" s="277"/>
      <c r="M2011" s="277"/>
      <c r="N2011" s="277"/>
      <c r="O2011" s="277"/>
      <c r="P2011" s="277"/>
      <c r="Q2011" s="277"/>
      <c r="R2011" s="277"/>
      <c r="S2011" s="277"/>
      <c r="T2011" s="277"/>
      <c r="U2011" s="277"/>
      <c r="V2011" s="277"/>
      <c r="W2011" s="277"/>
      <c r="X2011" s="277"/>
      <c r="Y2011" s="277"/>
      <c r="Z2011" s="277"/>
      <c r="AA2011" s="277"/>
      <c r="AB2011" s="277"/>
      <c r="AC2011" s="277"/>
      <c r="AD2011" s="277"/>
      <c r="AE2011" s="277"/>
      <c r="AF2011" s="277"/>
      <c r="AG2011" s="277"/>
      <c r="AH2011" s="277"/>
      <c r="AI2011" s="277"/>
      <c r="AJ2011" s="277"/>
      <c r="AK2011" s="277"/>
      <c r="AL2011" s="277"/>
      <c r="AM2011" s="277"/>
      <c r="AN2011" s="277"/>
      <c r="AO2011" s="277"/>
      <c r="AP2011" s="277"/>
      <c r="AQ2011" s="277"/>
      <c r="AR2011" s="277"/>
      <c r="AS2011" s="277"/>
      <c r="AT2011" s="277"/>
      <c r="AU2011" s="277"/>
      <c r="AV2011" s="277"/>
      <c r="AW2011" s="277"/>
      <c r="AX2011" s="277"/>
      <c r="AY2011" s="277"/>
      <c r="AZ2011" s="277"/>
      <c r="BA2011" s="277"/>
      <c r="BB2011" s="277"/>
      <c r="BC2011" s="277"/>
      <c r="BD2011" s="277"/>
      <c r="BE2011" s="277"/>
      <c r="BF2011" s="277"/>
      <c r="BG2011" s="277"/>
      <c r="BH2011" s="277"/>
      <c r="BI2011" s="277"/>
      <c r="BJ2011" s="277"/>
      <c r="BK2011" s="277"/>
      <c r="BL2011" s="277"/>
      <c r="BM2011" s="277"/>
      <c r="BN2011" s="277"/>
      <c r="BO2011" s="277"/>
      <c r="BP2011" s="277"/>
      <c r="BQ2011" s="277"/>
      <c r="BR2011" s="277"/>
      <c r="BS2011" s="277"/>
      <c r="BT2011" s="277"/>
      <c r="BU2011" s="277"/>
      <c r="BV2011" s="277"/>
      <c r="BW2011" s="277"/>
      <c r="BX2011" s="277"/>
      <c r="BY2011" s="277"/>
      <c r="BZ2011" s="277"/>
      <c r="CA2011" s="277"/>
      <c r="CB2011" s="277"/>
      <c r="CC2011" s="277"/>
      <c r="CD2011" s="277"/>
      <c r="CE2011" s="277"/>
      <c r="CF2011" s="277"/>
      <c r="CG2011" s="277"/>
      <c r="CH2011" s="277"/>
      <c r="CI2011" s="277"/>
      <c r="CJ2011" s="277"/>
      <c r="CK2011" s="277"/>
      <c r="CL2011" s="277"/>
      <c r="CM2011" s="277"/>
      <c r="CN2011" s="277"/>
      <c r="CO2011" s="277"/>
      <c r="CP2011" s="277"/>
      <c r="CQ2011" s="277"/>
      <c r="CR2011" s="277"/>
      <c r="CS2011" s="277"/>
      <c r="CT2011" s="277"/>
      <c r="CU2011" s="277"/>
      <c r="CV2011" s="277"/>
      <c r="CW2011" s="277"/>
      <c r="CX2011" s="277"/>
      <c r="CY2011" s="277"/>
      <c r="CZ2011" s="277"/>
      <c r="DA2011" s="277"/>
      <c r="DB2011" s="277"/>
      <c r="DC2011" s="277"/>
      <c r="DD2011" s="277"/>
      <c r="DE2011" s="277"/>
      <c r="DF2011" s="277"/>
      <c r="DG2011" s="277"/>
      <c r="DH2011" s="277"/>
      <c r="DI2011" s="277"/>
      <c r="DJ2011" s="277"/>
      <c r="DK2011" s="277"/>
      <c r="DL2011" s="277"/>
      <c r="DM2011" s="277"/>
      <c r="DN2011" s="277"/>
      <c r="DO2011" s="277"/>
      <c r="DP2011" s="277"/>
      <c r="DQ2011" s="277"/>
      <c r="DR2011" s="277"/>
      <c r="DS2011" s="277"/>
      <c r="DT2011" s="277"/>
      <c r="DU2011" s="277"/>
      <c r="DV2011" s="277"/>
      <c r="DW2011" s="277"/>
      <c r="DX2011" s="277"/>
      <c r="DY2011" s="277"/>
      <c r="DZ2011" s="277"/>
      <c r="EA2011" s="277"/>
      <c r="EB2011" s="277"/>
      <c r="EC2011" s="277"/>
      <c r="ED2011" s="277"/>
      <c r="EE2011" s="277"/>
      <c r="EF2011" s="277"/>
      <c r="EG2011" s="277"/>
      <c r="EH2011" s="277"/>
      <c r="EI2011" s="277"/>
      <c r="EJ2011" s="277"/>
      <c r="EK2011" s="277"/>
    </row>
    <row r="2012" spans="1:141" ht="24" customHeight="1" x14ac:dyDescent="0.2">
      <c r="A2012" s="187"/>
      <c r="B2012" s="120"/>
      <c r="C2012" s="185" t="s">
        <v>721</v>
      </c>
      <c r="D2012" s="121"/>
      <c r="E2012" s="122"/>
      <c r="F2012" s="123"/>
      <c r="G2012" s="124"/>
    </row>
    <row r="2013" spans="1:141" s="276" customFormat="1" ht="24" customHeight="1" x14ac:dyDescent="0.2">
      <c r="A2013" s="267" t="str">
        <f t="shared" ref="A2013:A2026" si="601">IFERROR(VLOOKUP(C2013,Tabla_Insumos,4,FALSE),"")</f>
        <v/>
      </c>
      <c r="B2013" s="268" t="str">
        <f>IFERROR(VLOOKUP(C2013,Tabla_Insumos,5,FALSE),"")</f>
        <v/>
      </c>
      <c r="C2013" s="269"/>
      <c r="D2013" s="270" t="str">
        <f t="shared" ref="D2013:D2026" si="602">IFERROR(VLOOKUP(C2013,Tabla_Insumos,2,FALSE),"")</f>
        <v/>
      </c>
      <c r="E2013" s="271"/>
      <c r="F2013" s="272">
        <f t="shared" ref="F2013:F2026" si="603">IFERROR(VLOOKUP(C2013,Tabla_Insumos,3,FALSE),0)</f>
        <v>0</v>
      </c>
      <c r="G2013" s="275">
        <f>ROUND(E2013*F2013,2)</f>
        <v>0</v>
      </c>
    </row>
    <row r="2014" spans="1:141" s="276" customFormat="1" ht="24" customHeight="1" x14ac:dyDescent="0.2">
      <c r="A2014" s="267" t="str">
        <f t="shared" si="601"/>
        <v/>
      </c>
      <c r="B2014" s="268" t="str">
        <f t="shared" ref="B2014:B2026" si="604">IFERROR(VLOOKUP(C2014,Tabla_Insumos,5,FALSE),"")</f>
        <v/>
      </c>
      <c r="C2014" s="269"/>
      <c r="D2014" s="270" t="str">
        <f t="shared" si="602"/>
        <v/>
      </c>
      <c r="E2014" s="271"/>
      <c r="F2014" s="272">
        <f t="shared" si="603"/>
        <v>0</v>
      </c>
      <c r="G2014" s="275">
        <f t="shared" ref="G2014:G2026" si="605">ROUND(E2014*F2014,2)</f>
        <v>0</v>
      </c>
    </row>
    <row r="2015" spans="1:141" s="276" customFormat="1" ht="24" customHeight="1" x14ac:dyDescent="0.2">
      <c r="A2015" s="267" t="str">
        <f t="shared" si="601"/>
        <v/>
      </c>
      <c r="B2015" s="268" t="str">
        <f t="shared" si="604"/>
        <v/>
      </c>
      <c r="C2015" s="269"/>
      <c r="D2015" s="270" t="str">
        <f t="shared" si="602"/>
        <v/>
      </c>
      <c r="E2015" s="271"/>
      <c r="F2015" s="272">
        <f t="shared" si="603"/>
        <v>0</v>
      </c>
      <c r="G2015" s="275">
        <f t="shared" si="605"/>
        <v>0</v>
      </c>
    </row>
    <row r="2016" spans="1:141" s="276" customFormat="1" ht="24" customHeight="1" x14ac:dyDescent="0.2">
      <c r="A2016" s="267" t="str">
        <f t="shared" si="601"/>
        <v/>
      </c>
      <c r="B2016" s="268" t="str">
        <f t="shared" si="604"/>
        <v/>
      </c>
      <c r="C2016" s="269"/>
      <c r="D2016" s="270" t="str">
        <f t="shared" si="602"/>
        <v/>
      </c>
      <c r="E2016" s="271"/>
      <c r="F2016" s="272">
        <f t="shared" si="603"/>
        <v>0</v>
      </c>
      <c r="G2016" s="275">
        <f t="shared" si="605"/>
        <v>0</v>
      </c>
    </row>
    <row r="2017" spans="1:7" s="276" customFormat="1" ht="24" customHeight="1" x14ac:dyDescent="0.2">
      <c r="A2017" s="267" t="str">
        <f t="shared" si="601"/>
        <v/>
      </c>
      <c r="B2017" s="268" t="str">
        <f t="shared" si="604"/>
        <v/>
      </c>
      <c r="C2017" s="269"/>
      <c r="D2017" s="270" t="str">
        <f t="shared" si="602"/>
        <v/>
      </c>
      <c r="E2017" s="271"/>
      <c r="F2017" s="272">
        <f t="shared" si="603"/>
        <v>0</v>
      </c>
      <c r="G2017" s="275">
        <f t="shared" si="605"/>
        <v>0</v>
      </c>
    </row>
    <row r="2018" spans="1:7" s="276" customFormat="1" ht="24" customHeight="1" x14ac:dyDescent="0.2">
      <c r="A2018" s="267" t="str">
        <f t="shared" si="601"/>
        <v/>
      </c>
      <c r="B2018" s="268" t="str">
        <f t="shared" si="604"/>
        <v/>
      </c>
      <c r="C2018" s="269"/>
      <c r="D2018" s="270" t="str">
        <f t="shared" si="602"/>
        <v/>
      </c>
      <c r="E2018" s="271"/>
      <c r="F2018" s="272">
        <f t="shared" si="603"/>
        <v>0</v>
      </c>
      <c r="G2018" s="275">
        <f t="shared" si="605"/>
        <v>0</v>
      </c>
    </row>
    <row r="2019" spans="1:7" s="276" customFormat="1" ht="24" customHeight="1" x14ac:dyDescent="0.2">
      <c r="A2019" s="267" t="str">
        <f t="shared" si="601"/>
        <v/>
      </c>
      <c r="B2019" s="268" t="str">
        <f t="shared" si="604"/>
        <v/>
      </c>
      <c r="C2019" s="269"/>
      <c r="D2019" s="270" t="str">
        <f t="shared" si="602"/>
        <v/>
      </c>
      <c r="E2019" s="271"/>
      <c r="F2019" s="272">
        <f t="shared" si="603"/>
        <v>0</v>
      </c>
      <c r="G2019" s="275">
        <f t="shared" si="605"/>
        <v>0</v>
      </c>
    </row>
    <row r="2020" spans="1:7" s="276" customFormat="1" ht="24" customHeight="1" x14ac:dyDescent="0.2">
      <c r="A2020" s="267" t="str">
        <f t="shared" si="601"/>
        <v/>
      </c>
      <c r="B2020" s="268" t="str">
        <f t="shared" si="604"/>
        <v/>
      </c>
      <c r="C2020" s="269"/>
      <c r="D2020" s="270" t="str">
        <f t="shared" si="602"/>
        <v/>
      </c>
      <c r="E2020" s="271"/>
      <c r="F2020" s="272">
        <f t="shared" si="603"/>
        <v>0</v>
      </c>
      <c r="G2020" s="275">
        <f t="shared" si="605"/>
        <v>0</v>
      </c>
    </row>
    <row r="2021" spans="1:7" s="276" customFormat="1" ht="24" customHeight="1" x14ac:dyDescent="0.2">
      <c r="A2021" s="267" t="str">
        <f t="shared" si="601"/>
        <v/>
      </c>
      <c r="B2021" s="268" t="str">
        <f t="shared" si="604"/>
        <v/>
      </c>
      <c r="C2021" s="269"/>
      <c r="D2021" s="270" t="str">
        <f t="shared" si="602"/>
        <v/>
      </c>
      <c r="E2021" s="271"/>
      <c r="F2021" s="272">
        <f t="shared" si="603"/>
        <v>0</v>
      </c>
      <c r="G2021" s="275">
        <f t="shared" si="605"/>
        <v>0</v>
      </c>
    </row>
    <row r="2022" spans="1:7" s="276" customFormat="1" ht="24" customHeight="1" x14ac:dyDescent="0.2">
      <c r="A2022" s="267" t="str">
        <f t="shared" si="601"/>
        <v/>
      </c>
      <c r="B2022" s="268" t="str">
        <f t="shared" si="604"/>
        <v/>
      </c>
      <c r="C2022" s="269"/>
      <c r="D2022" s="270" t="str">
        <f t="shared" si="602"/>
        <v/>
      </c>
      <c r="E2022" s="271"/>
      <c r="F2022" s="272">
        <f t="shared" si="603"/>
        <v>0</v>
      </c>
      <c r="G2022" s="275">
        <f t="shared" si="605"/>
        <v>0</v>
      </c>
    </row>
    <row r="2023" spans="1:7" s="276" customFormat="1" ht="24" customHeight="1" x14ac:dyDescent="0.2">
      <c r="A2023" s="267" t="str">
        <f t="shared" si="601"/>
        <v/>
      </c>
      <c r="B2023" s="268" t="str">
        <f t="shared" si="604"/>
        <v/>
      </c>
      <c r="C2023" s="269"/>
      <c r="D2023" s="270" t="str">
        <f t="shared" si="602"/>
        <v/>
      </c>
      <c r="E2023" s="271"/>
      <c r="F2023" s="272">
        <f t="shared" si="603"/>
        <v>0</v>
      </c>
      <c r="G2023" s="275">
        <f t="shared" si="605"/>
        <v>0</v>
      </c>
    </row>
    <row r="2024" spans="1:7" s="276" customFormat="1" ht="24" customHeight="1" x14ac:dyDescent="0.2">
      <c r="A2024" s="267" t="str">
        <f t="shared" si="601"/>
        <v/>
      </c>
      <c r="B2024" s="268" t="str">
        <f t="shared" si="604"/>
        <v/>
      </c>
      <c r="C2024" s="269"/>
      <c r="D2024" s="270" t="str">
        <f t="shared" si="602"/>
        <v/>
      </c>
      <c r="E2024" s="271"/>
      <c r="F2024" s="272">
        <f t="shared" si="603"/>
        <v>0</v>
      </c>
      <c r="G2024" s="275">
        <f t="shared" si="605"/>
        <v>0</v>
      </c>
    </row>
    <row r="2025" spans="1:7" s="276" customFormat="1" ht="24" customHeight="1" x14ac:dyDescent="0.2">
      <c r="A2025" s="267" t="str">
        <f t="shared" si="601"/>
        <v/>
      </c>
      <c r="B2025" s="268" t="str">
        <f t="shared" si="604"/>
        <v/>
      </c>
      <c r="C2025" s="269"/>
      <c r="D2025" s="270" t="str">
        <f t="shared" si="602"/>
        <v/>
      </c>
      <c r="E2025" s="271"/>
      <c r="F2025" s="272">
        <f t="shared" si="603"/>
        <v>0</v>
      </c>
      <c r="G2025" s="275">
        <f t="shared" si="605"/>
        <v>0</v>
      </c>
    </row>
    <row r="2026" spans="1:7" s="276" customFormat="1" ht="24" customHeight="1" x14ac:dyDescent="0.2">
      <c r="A2026" s="267" t="str">
        <f t="shared" si="601"/>
        <v/>
      </c>
      <c r="B2026" s="268" t="str">
        <f t="shared" si="604"/>
        <v/>
      </c>
      <c r="C2026" s="269"/>
      <c r="D2026" s="270" t="str">
        <f t="shared" si="602"/>
        <v/>
      </c>
      <c r="E2026" s="271"/>
      <c r="F2026" s="273">
        <f t="shared" si="603"/>
        <v>0</v>
      </c>
      <c r="G2026" s="275">
        <f t="shared" si="605"/>
        <v>0</v>
      </c>
    </row>
    <row r="2027" spans="1:7" ht="24" customHeight="1" x14ac:dyDescent="0.2">
      <c r="A2027" s="125"/>
      <c r="B2027" s="99"/>
      <c r="C2027" s="99"/>
      <c r="D2027" s="110"/>
      <c r="E2027" s="111"/>
      <c r="F2027" s="188" t="s">
        <v>33</v>
      </c>
      <c r="G2027" s="126">
        <f>SUBTOTAL(9,G2013:G2026)</f>
        <v>0</v>
      </c>
    </row>
    <row r="2028" spans="1:7" ht="24" customHeight="1" x14ac:dyDescent="0.2">
      <c r="A2028" s="125"/>
      <c r="B2028" s="99"/>
      <c r="C2028" s="127" t="s">
        <v>722</v>
      </c>
      <c r="D2028" s="110"/>
      <c r="E2028" s="111"/>
      <c r="F2028" s="112"/>
      <c r="G2028" s="128"/>
    </row>
    <row r="2029" spans="1:7" s="276" customFormat="1" ht="24" customHeight="1" x14ac:dyDescent="0.2">
      <c r="A2029" s="267" t="str">
        <f t="shared" ref="A2029:A2036" si="606">IFERROR(VLOOKUP(C2029,Tabla_Insumos,4,FALSE),"")</f>
        <v/>
      </c>
      <c r="B2029" s="268" t="str">
        <f t="shared" ref="B2029:B2036" si="607">IFERROR(VLOOKUP(C2029,Tabla_Insumos,5,FALSE),"")</f>
        <v/>
      </c>
      <c r="C2029" s="269"/>
      <c r="D2029" s="270" t="str">
        <f t="shared" ref="D2029:D2036" si="608">IFERROR(VLOOKUP(C2029,Tabla_Insumos,2,FALSE),"")</f>
        <v/>
      </c>
      <c r="E2029" s="271"/>
      <c r="F2029" s="274">
        <f t="shared" ref="F2029:F2036" si="609">IFERROR(VLOOKUP(C2029,Tabla_Insumos,3,FALSE),0)</f>
        <v>0</v>
      </c>
      <c r="G2029" s="275">
        <f>ROUND(E2029*F2029,2)</f>
        <v>0</v>
      </c>
    </row>
    <row r="2030" spans="1:7" s="276" customFormat="1" ht="24" customHeight="1" x14ac:dyDescent="0.2">
      <c r="A2030" s="267" t="str">
        <f t="shared" si="606"/>
        <v/>
      </c>
      <c r="B2030" s="268" t="str">
        <f t="shared" si="607"/>
        <v/>
      </c>
      <c r="C2030" s="269"/>
      <c r="D2030" s="270" t="str">
        <f t="shared" si="608"/>
        <v/>
      </c>
      <c r="E2030" s="271"/>
      <c r="F2030" s="274">
        <f t="shared" si="609"/>
        <v>0</v>
      </c>
      <c r="G2030" s="275">
        <f>ROUND(E2030*F2030,2)</f>
        <v>0</v>
      </c>
    </row>
    <row r="2031" spans="1:7" s="276" customFormat="1" ht="24" customHeight="1" x14ac:dyDescent="0.2">
      <c r="A2031" s="267" t="str">
        <f t="shared" si="606"/>
        <v/>
      </c>
      <c r="B2031" s="268" t="str">
        <f t="shared" si="607"/>
        <v/>
      </c>
      <c r="C2031" s="269"/>
      <c r="D2031" s="270" t="str">
        <f t="shared" si="608"/>
        <v/>
      </c>
      <c r="E2031" s="271"/>
      <c r="F2031" s="274">
        <f t="shared" si="609"/>
        <v>0</v>
      </c>
      <c r="G2031" s="275">
        <f t="shared" ref="G2031:G2036" si="610">ROUND(E2031*F2031,2)</f>
        <v>0</v>
      </c>
    </row>
    <row r="2032" spans="1:7" s="276" customFormat="1" ht="24" customHeight="1" x14ac:dyDescent="0.2">
      <c r="A2032" s="267" t="str">
        <f t="shared" si="606"/>
        <v/>
      </c>
      <c r="B2032" s="268" t="str">
        <f t="shared" si="607"/>
        <v/>
      </c>
      <c r="C2032" s="269"/>
      <c r="D2032" s="270" t="str">
        <f t="shared" si="608"/>
        <v/>
      </c>
      <c r="E2032" s="271"/>
      <c r="F2032" s="274">
        <f t="shared" si="609"/>
        <v>0</v>
      </c>
      <c r="G2032" s="275">
        <f t="shared" si="610"/>
        <v>0</v>
      </c>
    </row>
    <row r="2033" spans="1:7" s="276" customFormat="1" ht="24" customHeight="1" x14ac:dyDescent="0.2">
      <c r="A2033" s="267" t="str">
        <f t="shared" si="606"/>
        <v/>
      </c>
      <c r="B2033" s="268" t="str">
        <f t="shared" si="607"/>
        <v/>
      </c>
      <c r="C2033" s="269"/>
      <c r="D2033" s="270" t="str">
        <f t="shared" si="608"/>
        <v/>
      </c>
      <c r="E2033" s="271"/>
      <c r="F2033" s="272">
        <f t="shared" si="609"/>
        <v>0</v>
      </c>
      <c r="G2033" s="275">
        <f t="shared" si="610"/>
        <v>0</v>
      </c>
    </row>
    <row r="2034" spans="1:7" s="276" customFormat="1" ht="24" customHeight="1" x14ac:dyDescent="0.2">
      <c r="A2034" s="267" t="str">
        <f t="shared" si="606"/>
        <v/>
      </c>
      <c r="B2034" s="268" t="str">
        <f t="shared" si="607"/>
        <v/>
      </c>
      <c r="C2034" s="269"/>
      <c r="D2034" s="270" t="str">
        <f t="shared" si="608"/>
        <v/>
      </c>
      <c r="E2034" s="271"/>
      <c r="F2034" s="272">
        <f t="shared" si="609"/>
        <v>0</v>
      </c>
      <c r="G2034" s="275">
        <f t="shared" si="610"/>
        <v>0</v>
      </c>
    </row>
    <row r="2035" spans="1:7" s="276" customFormat="1" ht="24" customHeight="1" x14ac:dyDescent="0.2">
      <c r="A2035" s="267" t="str">
        <f t="shared" si="606"/>
        <v/>
      </c>
      <c r="B2035" s="268" t="str">
        <f t="shared" si="607"/>
        <v/>
      </c>
      <c r="C2035" s="269"/>
      <c r="D2035" s="270" t="str">
        <f t="shared" si="608"/>
        <v/>
      </c>
      <c r="E2035" s="271"/>
      <c r="F2035" s="272">
        <f t="shared" si="609"/>
        <v>0</v>
      </c>
      <c r="G2035" s="275">
        <f t="shared" si="610"/>
        <v>0</v>
      </c>
    </row>
    <row r="2036" spans="1:7" s="276" customFormat="1" ht="24" customHeight="1" x14ac:dyDescent="0.2">
      <c r="A2036" s="267" t="str">
        <f t="shared" si="606"/>
        <v/>
      </c>
      <c r="B2036" s="268" t="str">
        <f t="shared" si="607"/>
        <v/>
      </c>
      <c r="C2036" s="269"/>
      <c r="D2036" s="270" t="str">
        <f t="shared" si="608"/>
        <v/>
      </c>
      <c r="E2036" s="271"/>
      <c r="F2036" s="272">
        <f t="shared" si="609"/>
        <v>0</v>
      </c>
      <c r="G2036" s="275">
        <f t="shared" si="610"/>
        <v>0</v>
      </c>
    </row>
    <row r="2037" spans="1:7" ht="24" customHeight="1" x14ac:dyDescent="0.2">
      <c r="A2037" s="125"/>
      <c r="B2037" s="99"/>
      <c r="C2037" s="99"/>
      <c r="D2037" s="110"/>
      <c r="E2037" s="111"/>
      <c r="F2037" s="188" t="s">
        <v>34</v>
      </c>
      <c r="G2037" s="126">
        <f>SUBTOTAL(9,G2029:G2036)</f>
        <v>0</v>
      </c>
    </row>
    <row r="2038" spans="1:7" ht="24" customHeight="1" x14ac:dyDescent="0.2">
      <c r="A2038" s="125"/>
      <c r="B2038" s="99"/>
      <c r="C2038" s="127" t="s">
        <v>723</v>
      </c>
      <c r="D2038" s="110"/>
      <c r="E2038" s="111"/>
      <c r="F2038" s="112"/>
      <c r="G2038" s="128"/>
    </row>
    <row r="2039" spans="1:7" s="276" customFormat="1" ht="24" customHeight="1" x14ac:dyDescent="0.2">
      <c r="A2039" s="267" t="str">
        <f t="shared" ref="A2039:A2047" si="611">IFERROR(VLOOKUP(C2039,Tabla_Insumos,4,FALSE),"")</f>
        <v/>
      </c>
      <c r="B2039" s="268" t="str">
        <f t="shared" ref="B2039:B2047" si="612">IFERROR(VLOOKUP(C2039,Tabla_Insumos,5,FALSE),"")</f>
        <v/>
      </c>
      <c r="C2039" s="269"/>
      <c r="D2039" s="270" t="str">
        <f t="shared" ref="D2039:D2047" si="613">IFERROR(VLOOKUP(C2039,Tabla_Insumos,2,FALSE),"")</f>
        <v/>
      </c>
      <c r="E2039" s="271"/>
      <c r="F2039" s="272">
        <f t="shared" ref="F2039:F2047" si="614">IFERROR(VLOOKUP(C2039,Tabla_Insumos,3,FALSE),0)</f>
        <v>0</v>
      </c>
      <c r="G2039" s="275">
        <f t="shared" ref="G2039:G2047" si="615">ROUND(E2039*F2039,2)</f>
        <v>0</v>
      </c>
    </row>
    <row r="2040" spans="1:7" s="276" customFormat="1" ht="24" customHeight="1" x14ac:dyDescent="0.2">
      <c r="A2040" s="267" t="str">
        <f t="shared" si="611"/>
        <v/>
      </c>
      <c r="B2040" s="268" t="str">
        <f t="shared" si="612"/>
        <v/>
      </c>
      <c r="C2040" s="269"/>
      <c r="D2040" s="270" t="str">
        <f t="shared" si="613"/>
        <v/>
      </c>
      <c r="E2040" s="271"/>
      <c r="F2040" s="272">
        <f t="shared" si="614"/>
        <v>0</v>
      </c>
      <c r="G2040" s="275">
        <f t="shared" si="615"/>
        <v>0</v>
      </c>
    </row>
    <row r="2041" spans="1:7" s="276" customFormat="1" ht="24" customHeight="1" x14ac:dyDescent="0.2">
      <c r="A2041" s="267" t="str">
        <f t="shared" si="611"/>
        <v/>
      </c>
      <c r="B2041" s="268" t="str">
        <f t="shared" si="612"/>
        <v/>
      </c>
      <c r="C2041" s="269"/>
      <c r="D2041" s="270" t="str">
        <f t="shared" si="613"/>
        <v/>
      </c>
      <c r="E2041" s="271"/>
      <c r="F2041" s="272">
        <f t="shared" si="614"/>
        <v>0</v>
      </c>
      <c r="G2041" s="275">
        <f t="shared" si="615"/>
        <v>0</v>
      </c>
    </row>
    <row r="2042" spans="1:7" s="276" customFormat="1" ht="24" customHeight="1" x14ac:dyDescent="0.2">
      <c r="A2042" s="267" t="str">
        <f t="shared" si="611"/>
        <v/>
      </c>
      <c r="B2042" s="268" t="str">
        <f t="shared" si="612"/>
        <v/>
      </c>
      <c r="C2042" s="269"/>
      <c r="D2042" s="270" t="str">
        <f t="shared" si="613"/>
        <v/>
      </c>
      <c r="E2042" s="271"/>
      <c r="F2042" s="272">
        <f t="shared" si="614"/>
        <v>0</v>
      </c>
      <c r="G2042" s="275">
        <f t="shared" si="615"/>
        <v>0</v>
      </c>
    </row>
    <row r="2043" spans="1:7" s="276" customFormat="1" ht="24" customHeight="1" x14ac:dyDescent="0.2">
      <c r="A2043" s="267" t="str">
        <f t="shared" si="611"/>
        <v/>
      </c>
      <c r="B2043" s="268" t="str">
        <f t="shared" si="612"/>
        <v/>
      </c>
      <c r="C2043" s="269"/>
      <c r="D2043" s="270" t="str">
        <f t="shared" si="613"/>
        <v/>
      </c>
      <c r="E2043" s="271"/>
      <c r="F2043" s="272">
        <f t="shared" si="614"/>
        <v>0</v>
      </c>
      <c r="G2043" s="275">
        <f t="shared" si="615"/>
        <v>0</v>
      </c>
    </row>
    <row r="2044" spans="1:7" s="276" customFormat="1" ht="24" customHeight="1" x14ac:dyDescent="0.2">
      <c r="A2044" s="267" t="str">
        <f t="shared" si="611"/>
        <v/>
      </c>
      <c r="B2044" s="268" t="str">
        <f t="shared" si="612"/>
        <v/>
      </c>
      <c r="C2044" s="269"/>
      <c r="D2044" s="270" t="str">
        <f t="shared" si="613"/>
        <v/>
      </c>
      <c r="E2044" s="271"/>
      <c r="F2044" s="272">
        <f t="shared" si="614"/>
        <v>0</v>
      </c>
      <c r="G2044" s="275">
        <f t="shared" si="615"/>
        <v>0</v>
      </c>
    </row>
    <row r="2045" spans="1:7" s="276" customFormat="1" ht="24" customHeight="1" x14ac:dyDescent="0.2">
      <c r="A2045" s="267" t="str">
        <f t="shared" si="611"/>
        <v/>
      </c>
      <c r="B2045" s="268" t="str">
        <f t="shared" si="612"/>
        <v/>
      </c>
      <c r="C2045" s="269"/>
      <c r="D2045" s="270" t="str">
        <f t="shared" si="613"/>
        <v/>
      </c>
      <c r="E2045" s="271"/>
      <c r="F2045" s="272">
        <f t="shared" si="614"/>
        <v>0</v>
      </c>
      <c r="G2045" s="275">
        <f t="shared" si="615"/>
        <v>0</v>
      </c>
    </row>
    <row r="2046" spans="1:7" s="276" customFormat="1" ht="24" customHeight="1" x14ac:dyDescent="0.2">
      <c r="A2046" s="267" t="str">
        <f t="shared" si="611"/>
        <v/>
      </c>
      <c r="B2046" s="268" t="str">
        <f t="shared" si="612"/>
        <v/>
      </c>
      <c r="C2046" s="269"/>
      <c r="D2046" s="270" t="str">
        <f t="shared" si="613"/>
        <v/>
      </c>
      <c r="E2046" s="271"/>
      <c r="F2046" s="272">
        <f t="shared" si="614"/>
        <v>0</v>
      </c>
      <c r="G2046" s="275">
        <f t="shared" si="615"/>
        <v>0</v>
      </c>
    </row>
    <row r="2047" spans="1:7" s="276" customFormat="1" ht="24" customHeight="1" x14ac:dyDescent="0.2">
      <c r="A2047" s="267" t="str">
        <f t="shared" si="611"/>
        <v/>
      </c>
      <c r="B2047" s="268" t="str">
        <f t="shared" si="612"/>
        <v/>
      </c>
      <c r="C2047" s="269"/>
      <c r="D2047" s="270" t="str">
        <f t="shared" si="613"/>
        <v/>
      </c>
      <c r="E2047" s="271"/>
      <c r="F2047" s="272">
        <f t="shared" si="614"/>
        <v>0</v>
      </c>
      <c r="G2047" s="275">
        <f t="shared" si="615"/>
        <v>0</v>
      </c>
    </row>
    <row r="2048" spans="1:7" ht="24" customHeight="1" x14ac:dyDescent="0.2">
      <c r="A2048" s="129"/>
      <c r="B2048" s="110"/>
      <c r="C2048" s="99"/>
      <c r="D2048" s="110"/>
      <c r="E2048" s="111"/>
      <c r="F2048" s="188" t="s">
        <v>35</v>
      </c>
      <c r="G2048" s="126">
        <f>SUBTOTAL(9,G2039:G2047)</f>
        <v>0</v>
      </c>
    </row>
    <row r="2049" spans="1:141" ht="24" customHeight="1" thickBot="1" x14ac:dyDescent="0.25">
      <c r="A2049" s="130"/>
      <c r="B2049" s="131"/>
      <c r="C2049" s="132"/>
      <c r="D2049" s="131"/>
      <c r="E2049" s="133"/>
      <c r="F2049" s="134"/>
      <c r="G2049" s="135"/>
    </row>
    <row r="2050" spans="1:141" ht="24" customHeight="1" thickBot="1" x14ac:dyDescent="0.25">
      <c r="A2050" s="136" t="str">
        <f>B2008</f>
        <v>11.4</v>
      </c>
      <c r="B2050" s="137" t="str">
        <f>C2008</f>
        <v>Artefactos</v>
      </c>
      <c r="C2050" s="138"/>
      <c r="D2050" s="138" t="s">
        <v>36</v>
      </c>
      <c r="E2050" s="139"/>
      <c r="F2050" s="140" t="s">
        <v>37</v>
      </c>
      <c r="G2050" s="141">
        <f>SUBTOTAL(9,G2013:G2049)</f>
        <v>0</v>
      </c>
    </row>
    <row r="2051" spans="1:141" ht="24" customHeight="1" thickTop="1" thickBot="1" x14ac:dyDescent="0.25"/>
    <row r="2052" spans="1:141" ht="24" customHeight="1" thickTop="1" x14ac:dyDescent="0.2">
      <c r="A2052" s="173" t="s">
        <v>39</v>
      </c>
      <c r="B2052" s="174"/>
      <c r="C2052" s="174"/>
      <c r="D2052" s="174"/>
      <c r="E2052" s="174"/>
      <c r="F2052" s="174"/>
      <c r="G2052" s="175"/>
      <c r="H2052" s="100">
        <f>COUNTIF($A$2:A2058,"ANALISIS DE PRECIOS")</f>
        <v>42</v>
      </c>
    </row>
    <row r="2053" spans="1:141" ht="24" customHeight="1" x14ac:dyDescent="0.2">
      <c r="A2053" s="101" t="s">
        <v>719</v>
      </c>
      <c r="B2053" s="102" t="str">
        <f>Comitente</f>
        <v>DIRECCIÓN DE INFRAESTRUCTURA ESCOLAR</v>
      </c>
      <c r="C2053" s="96"/>
      <c r="D2053" s="103"/>
      <c r="E2053" s="103"/>
      <c r="F2053" s="104"/>
      <c r="G2053" s="105"/>
    </row>
    <row r="2054" spans="1:141" ht="24" customHeight="1" x14ac:dyDescent="0.2">
      <c r="A2054" s="101" t="s">
        <v>720</v>
      </c>
      <c r="B2054" s="102">
        <f>Contratista</f>
        <v>0</v>
      </c>
      <c r="C2054" s="97"/>
      <c r="D2054" s="97"/>
      <c r="E2054" s="97"/>
      <c r="F2054" s="106"/>
      <c r="G2054" s="107"/>
    </row>
    <row r="2055" spans="1:141" ht="24" customHeight="1" x14ac:dyDescent="0.2">
      <c r="A2055" s="101" t="s">
        <v>26</v>
      </c>
      <c r="B2055" s="102" t="str">
        <f>Obra</f>
        <v>ESCUELA BATALLA DE TUCUMAN</v>
      </c>
      <c r="C2055" s="97"/>
      <c r="D2055" s="97"/>
      <c r="E2055" s="97"/>
      <c r="F2055" s="106" t="s">
        <v>40</v>
      </c>
      <c r="G2055" s="108">
        <f>Fecha_Base</f>
        <v>0</v>
      </c>
    </row>
    <row r="2056" spans="1:141" ht="24" customHeight="1" x14ac:dyDescent="0.2">
      <c r="A2056" s="109" t="s">
        <v>718</v>
      </c>
      <c r="B2056" s="98" t="str">
        <f>Ubicación</f>
        <v>Calle Mendoza y Calle Nº17 - Pocito</v>
      </c>
      <c r="C2056" s="98"/>
      <c r="D2056" s="110"/>
      <c r="E2056" s="111"/>
      <c r="F2056" s="112"/>
      <c r="G2056" s="113"/>
    </row>
    <row r="2057" spans="1:141" ht="24" customHeight="1" x14ac:dyDescent="0.2">
      <c r="A2057" s="109" t="s">
        <v>41</v>
      </c>
      <c r="B2057" s="114" t="str">
        <f>IFERROR(VALUE(LEFT(B2058,FIND("-",B2058)-1)),"")</f>
        <v/>
      </c>
      <c r="C2057" s="99" t="str">
        <f>IFERROR(VLOOKUP(B2057,Tabla_CyP,2,FALSE),"")</f>
        <v/>
      </c>
      <c r="E2057" s="111"/>
      <c r="F2057" s="112"/>
      <c r="G2057" s="113"/>
    </row>
    <row r="2058" spans="1:141" ht="24" customHeight="1" x14ac:dyDescent="0.2">
      <c r="A2058" s="109" t="s">
        <v>27</v>
      </c>
      <c r="B2058" s="115" t="str">
        <f>IFERROR(VLOOKUP(COUNTIF($A$2:A2058,"ANALISIS DE PRECIOS"),Tabla_NumeroItem,4,FALSE),"")</f>
        <v>12.1</v>
      </c>
      <c r="C2058" s="99" t="str">
        <f>IFERROR(VLOOKUP(B2058,Tabla_CyP,2,FALSE),"")</f>
        <v>Instalación base de cloacas, caños, cámaras</v>
      </c>
      <c r="D2058" s="110"/>
      <c r="E2058" s="111"/>
      <c r="F2058" s="106" t="s">
        <v>28</v>
      </c>
      <c r="G2058" s="116" t="str">
        <f>IFERROR(VLOOKUP(B2058,Tabla_CyP,4,FALSE),"")</f>
        <v>gl</v>
      </c>
    </row>
    <row r="2059" spans="1:141" ht="24" customHeight="1" x14ac:dyDescent="0.2">
      <c r="A2059" s="109"/>
      <c r="B2059" s="98"/>
      <c r="C2059" s="99"/>
      <c r="D2059" s="110"/>
      <c r="E2059" s="111"/>
      <c r="F2059" s="112"/>
      <c r="G2059" s="113"/>
    </row>
    <row r="2060" spans="1:141" ht="24" customHeight="1" x14ac:dyDescent="0.2">
      <c r="A2060" s="381" t="s">
        <v>584</v>
      </c>
      <c r="B2060" s="382"/>
      <c r="C2060" s="383" t="s">
        <v>0</v>
      </c>
      <c r="D2060" s="383" t="s">
        <v>29</v>
      </c>
      <c r="E2060" s="385" t="s">
        <v>30</v>
      </c>
      <c r="F2060" s="387" t="s">
        <v>31</v>
      </c>
      <c r="G2060" s="389" t="s">
        <v>32</v>
      </c>
    </row>
    <row r="2061" spans="1:141" s="119" customFormat="1" ht="24" customHeight="1" x14ac:dyDescent="0.2">
      <c r="A2061" s="117" t="s">
        <v>585</v>
      </c>
      <c r="B2061" s="118" t="s">
        <v>586</v>
      </c>
      <c r="C2061" s="384"/>
      <c r="D2061" s="384"/>
      <c r="E2061" s="386"/>
      <c r="F2061" s="388"/>
      <c r="G2061" s="390"/>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77"/>
      <c r="AE2061" s="277"/>
      <c r="AF2061" s="277"/>
      <c r="AG2061" s="277"/>
      <c r="AH2061" s="277"/>
      <c r="AI2061" s="277"/>
      <c r="AJ2061" s="277"/>
      <c r="AK2061" s="277"/>
      <c r="AL2061" s="277"/>
      <c r="AM2061" s="277"/>
      <c r="AN2061" s="277"/>
      <c r="AO2061" s="277"/>
      <c r="AP2061" s="277"/>
      <c r="AQ2061" s="277"/>
      <c r="AR2061" s="277"/>
      <c r="AS2061" s="277"/>
      <c r="AT2061" s="277"/>
      <c r="AU2061" s="277"/>
      <c r="AV2061" s="277"/>
      <c r="AW2061" s="277"/>
      <c r="AX2061" s="277"/>
      <c r="AY2061" s="277"/>
      <c r="AZ2061" s="277"/>
      <c r="BA2061" s="277"/>
      <c r="BB2061" s="277"/>
      <c r="BC2061" s="277"/>
      <c r="BD2061" s="277"/>
      <c r="BE2061" s="277"/>
      <c r="BF2061" s="277"/>
      <c r="BG2061" s="277"/>
      <c r="BH2061" s="277"/>
      <c r="BI2061" s="277"/>
      <c r="BJ2061" s="277"/>
      <c r="BK2061" s="277"/>
      <c r="BL2061" s="277"/>
      <c r="BM2061" s="277"/>
      <c r="BN2061" s="277"/>
      <c r="BO2061" s="277"/>
      <c r="BP2061" s="277"/>
      <c r="BQ2061" s="277"/>
      <c r="BR2061" s="277"/>
      <c r="BS2061" s="277"/>
      <c r="BT2061" s="277"/>
      <c r="BU2061" s="277"/>
      <c r="BV2061" s="277"/>
      <c r="BW2061" s="277"/>
      <c r="BX2061" s="277"/>
      <c r="BY2061" s="277"/>
      <c r="BZ2061" s="277"/>
      <c r="CA2061" s="277"/>
      <c r="CB2061" s="277"/>
      <c r="CC2061" s="277"/>
      <c r="CD2061" s="277"/>
      <c r="CE2061" s="277"/>
      <c r="CF2061" s="277"/>
      <c r="CG2061" s="277"/>
      <c r="CH2061" s="277"/>
      <c r="CI2061" s="277"/>
      <c r="CJ2061" s="277"/>
      <c r="CK2061" s="277"/>
      <c r="CL2061" s="277"/>
      <c r="CM2061" s="277"/>
      <c r="CN2061" s="277"/>
      <c r="CO2061" s="277"/>
      <c r="CP2061" s="277"/>
      <c r="CQ2061" s="277"/>
      <c r="CR2061" s="277"/>
      <c r="CS2061" s="277"/>
      <c r="CT2061" s="277"/>
      <c r="CU2061" s="277"/>
      <c r="CV2061" s="277"/>
      <c r="CW2061" s="277"/>
      <c r="CX2061" s="277"/>
      <c r="CY2061" s="277"/>
      <c r="CZ2061" s="277"/>
      <c r="DA2061" s="277"/>
      <c r="DB2061" s="277"/>
      <c r="DC2061" s="277"/>
      <c r="DD2061" s="277"/>
      <c r="DE2061" s="277"/>
      <c r="DF2061" s="277"/>
      <c r="DG2061" s="277"/>
      <c r="DH2061" s="277"/>
      <c r="DI2061" s="277"/>
      <c r="DJ2061" s="277"/>
      <c r="DK2061" s="277"/>
      <c r="DL2061" s="277"/>
      <c r="DM2061" s="277"/>
      <c r="DN2061" s="277"/>
      <c r="DO2061" s="277"/>
      <c r="DP2061" s="277"/>
      <c r="DQ2061" s="277"/>
      <c r="DR2061" s="277"/>
      <c r="DS2061" s="277"/>
      <c r="DT2061" s="277"/>
      <c r="DU2061" s="277"/>
      <c r="DV2061" s="277"/>
      <c r="DW2061" s="277"/>
      <c r="DX2061" s="277"/>
      <c r="DY2061" s="277"/>
      <c r="DZ2061" s="277"/>
      <c r="EA2061" s="277"/>
      <c r="EB2061" s="277"/>
      <c r="EC2061" s="277"/>
      <c r="ED2061" s="277"/>
      <c r="EE2061" s="277"/>
      <c r="EF2061" s="277"/>
      <c r="EG2061" s="277"/>
      <c r="EH2061" s="277"/>
      <c r="EI2061" s="277"/>
      <c r="EJ2061" s="277"/>
      <c r="EK2061" s="277"/>
    </row>
    <row r="2062" spans="1:141" ht="24" customHeight="1" x14ac:dyDescent="0.2">
      <c r="A2062" s="187"/>
      <c r="B2062" s="120"/>
      <c r="C2062" s="185" t="s">
        <v>721</v>
      </c>
      <c r="D2062" s="121"/>
      <c r="E2062" s="122"/>
      <c r="F2062" s="123"/>
      <c r="G2062" s="124"/>
    </row>
    <row r="2063" spans="1:141" s="276" customFormat="1" ht="24" customHeight="1" x14ac:dyDescent="0.2">
      <c r="A2063" s="267" t="str">
        <f t="shared" ref="A2063:A2076" si="616">IFERROR(VLOOKUP(C2063,Tabla_Insumos,4,FALSE),"")</f>
        <v/>
      </c>
      <c r="B2063" s="268" t="str">
        <f>IFERROR(VLOOKUP(C2063,Tabla_Insumos,5,FALSE),"")</f>
        <v/>
      </c>
      <c r="C2063" s="269"/>
      <c r="D2063" s="270" t="str">
        <f t="shared" ref="D2063:D2076" si="617">IFERROR(VLOOKUP(C2063,Tabla_Insumos,2,FALSE),"")</f>
        <v/>
      </c>
      <c r="E2063" s="271"/>
      <c r="F2063" s="272">
        <f t="shared" ref="F2063:F2076" si="618">IFERROR(VLOOKUP(C2063,Tabla_Insumos,3,FALSE),0)</f>
        <v>0</v>
      </c>
      <c r="G2063" s="275">
        <f>ROUND(E2063*F2063,2)</f>
        <v>0</v>
      </c>
    </row>
    <row r="2064" spans="1:141" s="276" customFormat="1" ht="24" customHeight="1" x14ac:dyDescent="0.2">
      <c r="A2064" s="267" t="str">
        <f t="shared" si="616"/>
        <v/>
      </c>
      <c r="B2064" s="268" t="str">
        <f t="shared" ref="B2064:B2076" si="619">IFERROR(VLOOKUP(C2064,Tabla_Insumos,5,FALSE),"")</f>
        <v/>
      </c>
      <c r="C2064" s="269"/>
      <c r="D2064" s="270" t="str">
        <f t="shared" si="617"/>
        <v/>
      </c>
      <c r="E2064" s="271"/>
      <c r="F2064" s="272">
        <f t="shared" si="618"/>
        <v>0</v>
      </c>
      <c r="G2064" s="275">
        <f t="shared" ref="G2064:G2076" si="620">ROUND(E2064*F2064,2)</f>
        <v>0</v>
      </c>
    </row>
    <row r="2065" spans="1:7" s="276" customFormat="1" ht="24" customHeight="1" x14ac:dyDescent="0.2">
      <c r="A2065" s="267" t="str">
        <f t="shared" si="616"/>
        <v/>
      </c>
      <c r="B2065" s="268" t="str">
        <f t="shared" si="619"/>
        <v/>
      </c>
      <c r="C2065" s="269"/>
      <c r="D2065" s="270" t="str">
        <f t="shared" si="617"/>
        <v/>
      </c>
      <c r="E2065" s="271"/>
      <c r="F2065" s="272">
        <f t="shared" si="618"/>
        <v>0</v>
      </c>
      <c r="G2065" s="275">
        <f t="shared" si="620"/>
        <v>0</v>
      </c>
    </row>
    <row r="2066" spans="1:7" s="276" customFormat="1" ht="24" customHeight="1" x14ac:dyDescent="0.2">
      <c r="A2066" s="267" t="str">
        <f t="shared" si="616"/>
        <v/>
      </c>
      <c r="B2066" s="268" t="str">
        <f t="shared" si="619"/>
        <v/>
      </c>
      <c r="C2066" s="269"/>
      <c r="D2066" s="270" t="str">
        <f t="shared" si="617"/>
        <v/>
      </c>
      <c r="E2066" s="271"/>
      <c r="F2066" s="272">
        <f t="shared" si="618"/>
        <v>0</v>
      </c>
      <c r="G2066" s="275">
        <f t="shared" si="620"/>
        <v>0</v>
      </c>
    </row>
    <row r="2067" spans="1:7" s="276" customFormat="1" ht="24" customHeight="1" x14ac:dyDescent="0.2">
      <c r="A2067" s="267" t="str">
        <f t="shared" si="616"/>
        <v/>
      </c>
      <c r="B2067" s="268" t="str">
        <f t="shared" si="619"/>
        <v/>
      </c>
      <c r="C2067" s="269"/>
      <c r="D2067" s="270" t="str">
        <f t="shared" si="617"/>
        <v/>
      </c>
      <c r="E2067" s="271"/>
      <c r="F2067" s="272">
        <f t="shared" si="618"/>
        <v>0</v>
      </c>
      <c r="G2067" s="275">
        <f t="shared" si="620"/>
        <v>0</v>
      </c>
    </row>
    <row r="2068" spans="1:7" s="276" customFormat="1" ht="24" customHeight="1" x14ac:dyDescent="0.2">
      <c r="A2068" s="267" t="str">
        <f t="shared" si="616"/>
        <v/>
      </c>
      <c r="B2068" s="268" t="str">
        <f t="shared" si="619"/>
        <v/>
      </c>
      <c r="C2068" s="269"/>
      <c r="D2068" s="270" t="str">
        <f t="shared" si="617"/>
        <v/>
      </c>
      <c r="E2068" s="271"/>
      <c r="F2068" s="272">
        <f t="shared" si="618"/>
        <v>0</v>
      </c>
      <c r="G2068" s="275">
        <f t="shared" si="620"/>
        <v>0</v>
      </c>
    </row>
    <row r="2069" spans="1:7" s="276" customFormat="1" ht="24" customHeight="1" x14ac:dyDescent="0.2">
      <c r="A2069" s="267" t="str">
        <f t="shared" si="616"/>
        <v/>
      </c>
      <c r="B2069" s="268" t="str">
        <f t="shared" si="619"/>
        <v/>
      </c>
      <c r="C2069" s="269"/>
      <c r="D2069" s="270" t="str">
        <f t="shared" si="617"/>
        <v/>
      </c>
      <c r="E2069" s="271"/>
      <c r="F2069" s="272">
        <f t="shared" si="618"/>
        <v>0</v>
      </c>
      <c r="G2069" s="275">
        <f t="shared" si="620"/>
        <v>0</v>
      </c>
    </row>
    <row r="2070" spans="1:7" s="276" customFormat="1" ht="24" customHeight="1" x14ac:dyDescent="0.2">
      <c r="A2070" s="267" t="str">
        <f t="shared" si="616"/>
        <v/>
      </c>
      <c r="B2070" s="268" t="str">
        <f t="shared" si="619"/>
        <v/>
      </c>
      <c r="C2070" s="269"/>
      <c r="D2070" s="270" t="str">
        <f t="shared" si="617"/>
        <v/>
      </c>
      <c r="E2070" s="271"/>
      <c r="F2070" s="272">
        <f t="shared" si="618"/>
        <v>0</v>
      </c>
      <c r="G2070" s="275">
        <f t="shared" si="620"/>
        <v>0</v>
      </c>
    </row>
    <row r="2071" spans="1:7" s="276" customFormat="1" ht="24" customHeight="1" x14ac:dyDescent="0.2">
      <c r="A2071" s="267" t="str">
        <f t="shared" si="616"/>
        <v/>
      </c>
      <c r="B2071" s="268" t="str">
        <f t="shared" si="619"/>
        <v/>
      </c>
      <c r="C2071" s="269"/>
      <c r="D2071" s="270" t="str">
        <f t="shared" si="617"/>
        <v/>
      </c>
      <c r="E2071" s="271"/>
      <c r="F2071" s="272">
        <f t="shared" si="618"/>
        <v>0</v>
      </c>
      <c r="G2071" s="275">
        <f t="shared" si="620"/>
        <v>0</v>
      </c>
    </row>
    <row r="2072" spans="1:7" s="276" customFormat="1" ht="24" customHeight="1" x14ac:dyDescent="0.2">
      <c r="A2072" s="267" t="str">
        <f t="shared" si="616"/>
        <v/>
      </c>
      <c r="B2072" s="268" t="str">
        <f t="shared" si="619"/>
        <v/>
      </c>
      <c r="C2072" s="269"/>
      <c r="D2072" s="270" t="str">
        <f t="shared" si="617"/>
        <v/>
      </c>
      <c r="E2072" s="271"/>
      <c r="F2072" s="272">
        <f t="shared" si="618"/>
        <v>0</v>
      </c>
      <c r="G2072" s="275">
        <f t="shared" si="620"/>
        <v>0</v>
      </c>
    </row>
    <row r="2073" spans="1:7" s="276" customFormat="1" ht="24" customHeight="1" x14ac:dyDescent="0.2">
      <c r="A2073" s="267" t="str">
        <f t="shared" si="616"/>
        <v/>
      </c>
      <c r="B2073" s="268" t="str">
        <f t="shared" si="619"/>
        <v/>
      </c>
      <c r="C2073" s="269"/>
      <c r="D2073" s="270" t="str">
        <f t="shared" si="617"/>
        <v/>
      </c>
      <c r="E2073" s="271"/>
      <c r="F2073" s="272">
        <f t="shared" si="618"/>
        <v>0</v>
      </c>
      <c r="G2073" s="275">
        <f t="shared" si="620"/>
        <v>0</v>
      </c>
    </row>
    <row r="2074" spans="1:7" s="276" customFormat="1" ht="24" customHeight="1" x14ac:dyDescent="0.2">
      <c r="A2074" s="267" t="str">
        <f t="shared" si="616"/>
        <v/>
      </c>
      <c r="B2074" s="268" t="str">
        <f t="shared" si="619"/>
        <v/>
      </c>
      <c r="C2074" s="269"/>
      <c r="D2074" s="270" t="str">
        <f t="shared" si="617"/>
        <v/>
      </c>
      <c r="E2074" s="271"/>
      <c r="F2074" s="272">
        <f t="shared" si="618"/>
        <v>0</v>
      </c>
      <c r="G2074" s="275">
        <f t="shared" si="620"/>
        <v>0</v>
      </c>
    </row>
    <row r="2075" spans="1:7" s="276" customFormat="1" ht="24" customHeight="1" x14ac:dyDescent="0.2">
      <c r="A2075" s="267" t="str">
        <f t="shared" si="616"/>
        <v/>
      </c>
      <c r="B2075" s="268" t="str">
        <f t="shared" si="619"/>
        <v/>
      </c>
      <c r="C2075" s="269"/>
      <c r="D2075" s="270" t="str">
        <f t="shared" si="617"/>
        <v/>
      </c>
      <c r="E2075" s="271"/>
      <c r="F2075" s="272">
        <f t="shared" si="618"/>
        <v>0</v>
      </c>
      <c r="G2075" s="275">
        <f t="shared" si="620"/>
        <v>0</v>
      </c>
    </row>
    <row r="2076" spans="1:7" s="276" customFormat="1" ht="24" customHeight="1" x14ac:dyDescent="0.2">
      <c r="A2076" s="267" t="str">
        <f t="shared" si="616"/>
        <v/>
      </c>
      <c r="B2076" s="268" t="str">
        <f t="shared" si="619"/>
        <v/>
      </c>
      <c r="C2076" s="269"/>
      <c r="D2076" s="270" t="str">
        <f t="shared" si="617"/>
        <v/>
      </c>
      <c r="E2076" s="271"/>
      <c r="F2076" s="273">
        <f t="shared" si="618"/>
        <v>0</v>
      </c>
      <c r="G2076" s="275">
        <f t="shared" si="620"/>
        <v>0</v>
      </c>
    </row>
    <row r="2077" spans="1:7" ht="24" customHeight="1" x14ac:dyDescent="0.2">
      <c r="A2077" s="125"/>
      <c r="B2077" s="99"/>
      <c r="C2077" s="99"/>
      <c r="D2077" s="110"/>
      <c r="E2077" s="111"/>
      <c r="F2077" s="188" t="s">
        <v>33</v>
      </c>
      <c r="G2077" s="126">
        <f>SUBTOTAL(9,G2063:G2076)</f>
        <v>0</v>
      </c>
    </row>
    <row r="2078" spans="1:7" ht="24" customHeight="1" x14ac:dyDescent="0.2">
      <c r="A2078" s="125"/>
      <c r="B2078" s="99"/>
      <c r="C2078" s="127" t="s">
        <v>722</v>
      </c>
      <c r="D2078" s="110"/>
      <c r="E2078" s="111"/>
      <c r="F2078" s="112"/>
      <c r="G2078" s="128"/>
    </row>
    <row r="2079" spans="1:7" s="276" customFormat="1" ht="24" customHeight="1" x14ac:dyDescent="0.2">
      <c r="A2079" s="267" t="str">
        <f t="shared" ref="A2079:A2086" si="621">IFERROR(VLOOKUP(C2079,Tabla_Insumos,4,FALSE),"")</f>
        <v/>
      </c>
      <c r="B2079" s="268" t="str">
        <f t="shared" ref="B2079:B2086" si="622">IFERROR(VLOOKUP(C2079,Tabla_Insumos,5,FALSE),"")</f>
        <v/>
      </c>
      <c r="C2079" s="269"/>
      <c r="D2079" s="270" t="str">
        <f t="shared" ref="D2079:D2086" si="623">IFERROR(VLOOKUP(C2079,Tabla_Insumos,2,FALSE),"")</f>
        <v/>
      </c>
      <c r="E2079" s="271"/>
      <c r="F2079" s="274">
        <f t="shared" ref="F2079:F2086" si="624">IFERROR(VLOOKUP(C2079,Tabla_Insumos,3,FALSE),0)</f>
        <v>0</v>
      </c>
      <c r="G2079" s="275">
        <f>ROUND(E2079*F2079,2)</f>
        <v>0</v>
      </c>
    </row>
    <row r="2080" spans="1:7" s="276" customFormat="1" ht="24" customHeight="1" x14ac:dyDescent="0.2">
      <c r="A2080" s="267" t="str">
        <f t="shared" si="621"/>
        <v/>
      </c>
      <c r="B2080" s="268" t="str">
        <f t="shared" si="622"/>
        <v/>
      </c>
      <c r="C2080" s="269"/>
      <c r="D2080" s="270" t="str">
        <f t="shared" si="623"/>
        <v/>
      </c>
      <c r="E2080" s="271"/>
      <c r="F2080" s="274">
        <f t="shared" si="624"/>
        <v>0</v>
      </c>
      <c r="G2080" s="275">
        <f>ROUND(E2080*F2080,2)</f>
        <v>0</v>
      </c>
    </row>
    <row r="2081" spans="1:7" s="276" customFormat="1" ht="24" customHeight="1" x14ac:dyDescent="0.2">
      <c r="A2081" s="267" t="str">
        <f t="shared" si="621"/>
        <v/>
      </c>
      <c r="B2081" s="268" t="str">
        <f t="shared" si="622"/>
        <v/>
      </c>
      <c r="C2081" s="269"/>
      <c r="D2081" s="270" t="str">
        <f t="shared" si="623"/>
        <v/>
      </c>
      <c r="E2081" s="271"/>
      <c r="F2081" s="274">
        <f t="shared" si="624"/>
        <v>0</v>
      </c>
      <c r="G2081" s="275">
        <f t="shared" ref="G2081:G2086" si="625">ROUND(E2081*F2081,2)</f>
        <v>0</v>
      </c>
    </row>
    <row r="2082" spans="1:7" s="276" customFormat="1" ht="24" customHeight="1" x14ac:dyDescent="0.2">
      <c r="A2082" s="267" t="str">
        <f t="shared" si="621"/>
        <v/>
      </c>
      <c r="B2082" s="268" t="str">
        <f t="shared" si="622"/>
        <v/>
      </c>
      <c r="C2082" s="269"/>
      <c r="D2082" s="270" t="str">
        <f t="shared" si="623"/>
        <v/>
      </c>
      <c r="E2082" s="271"/>
      <c r="F2082" s="274">
        <f t="shared" si="624"/>
        <v>0</v>
      </c>
      <c r="G2082" s="275">
        <f t="shared" si="625"/>
        <v>0</v>
      </c>
    </row>
    <row r="2083" spans="1:7" s="276" customFormat="1" ht="24" customHeight="1" x14ac:dyDescent="0.2">
      <c r="A2083" s="267" t="str">
        <f t="shared" si="621"/>
        <v/>
      </c>
      <c r="B2083" s="268" t="str">
        <f t="shared" si="622"/>
        <v/>
      </c>
      <c r="C2083" s="269"/>
      <c r="D2083" s="270" t="str">
        <f t="shared" si="623"/>
        <v/>
      </c>
      <c r="E2083" s="271"/>
      <c r="F2083" s="272">
        <f t="shared" si="624"/>
        <v>0</v>
      </c>
      <c r="G2083" s="275">
        <f t="shared" si="625"/>
        <v>0</v>
      </c>
    </row>
    <row r="2084" spans="1:7" s="276" customFormat="1" ht="24" customHeight="1" x14ac:dyDescent="0.2">
      <c r="A2084" s="267" t="str">
        <f t="shared" si="621"/>
        <v/>
      </c>
      <c r="B2084" s="268" t="str">
        <f t="shared" si="622"/>
        <v/>
      </c>
      <c r="C2084" s="269"/>
      <c r="D2084" s="270" t="str">
        <f t="shared" si="623"/>
        <v/>
      </c>
      <c r="E2084" s="271"/>
      <c r="F2084" s="272">
        <f t="shared" si="624"/>
        <v>0</v>
      </c>
      <c r="G2084" s="275">
        <f t="shared" si="625"/>
        <v>0</v>
      </c>
    </row>
    <row r="2085" spans="1:7" s="276" customFormat="1" ht="24" customHeight="1" x14ac:dyDescent="0.2">
      <c r="A2085" s="267" t="str">
        <f t="shared" si="621"/>
        <v/>
      </c>
      <c r="B2085" s="268" t="str">
        <f t="shared" si="622"/>
        <v/>
      </c>
      <c r="C2085" s="269"/>
      <c r="D2085" s="270" t="str">
        <f t="shared" si="623"/>
        <v/>
      </c>
      <c r="E2085" s="271"/>
      <c r="F2085" s="272">
        <f t="shared" si="624"/>
        <v>0</v>
      </c>
      <c r="G2085" s="275">
        <f t="shared" si="625"/>
        <v>0</v>
      </c>
    </row>
    <row r="2086" spans="1:7" s="276" customFormat="1" ht="24" customHeight="1" x14ac:dyDescent="0.2">
      <c r="A2086" s="267" t="str">
        <f t="shared" si="621"/>
        <v/>
      </c>
      <c r="B2086" s="268" t="str">
        <f t="shared" si="622"/>
        <v/>
      </c>
      <c r="C2086" s="269"/>
      <c r="D2086" s="270" t="str">
        <f t="shared" si="623"/>
        <v/>
      </c>
      <c r="E2086" s="271"/>
      <c r="F2086" s="272">
        <f t="shared" si="624"/>
        <v>0</v>
      </c>
      <c r="G2086" s="275">
        <f t="shared" si="625"/>
        <v>0</v>
      </c>
    </row>
    <row r="2087" spans="1:7" ht="24" customHeight="1" x14ac:dyDescent="0.2">
      <c r="A2087" s="125"/>
      <c r="B2087" s="99"/>
      <c r="C2087" s="99"/>
      <c r="D2087" s="110"/>
      <c r="E2087" s="111"/>
      <c r="F2087" s="188" t="s">
        <v>34</v>
      </c>
      <c r="G2087" s="126">
        <f>SUBTOTAL(9,G2079:G2086)</f>
        <v>0</v>
      </c>
    </row>
    <row r="2088" spans="1:7" ht="24" customHeight="1" x14ac:dyDescent="0.2">
      <c r="A2088" s="125"/>
      <c r="B2088" s="99"/>
      <c r="C2088" s="127" t="s">
        <v>723</v>
      </c>
      <c r="D2088" s="110"/>
      <c r="E2088" s="111"/>
      <c r="F2088" s="112"/>
      <c r="G2088" s="128"/>
    </row>
    <row r="2089" spans="1:7" s="276" customFormat="1" ht="24" customHeight="1" x14ac:dyDescent="0.2">
      <c r="A2089" s="267" t="str">
        <f t="shared" ref="A2089:A2097" si="626">IFERROR(VLOOKUP(C2089,Tabla_Insumos,4,FALSE),"")</f>
        <v/>
      </c>
      <c r="B2089" s="268" t="str">
        <f t="shared" ref="B2089:B2097" si="627">IFERROR(VLOOKUP(C2089,Tabla_Insumos,5,FALSE),"")</f>
        <v/>
      </c>
      <c r="C2089" s="269"/>
      <c r="D2089" s="270" t="str">
        <f t="shared" ref="D2089:D2097" si="628">IFERROR(VLOOKUP(C2089,Tabla_Insumos,2,FALSE),"")</f>
        <v/>
      </c>
      <c r="E2089" s="271"/>
      <c r="F2089" s="272">
        <f t="shared" ref="F2089:F2097" si="629">IFERROR(VLOOKUP(C2089,Tabla_Insumos,3,FALSE),0)</f>
        <v>0</v>
      </c>
      <c r="G2089" s="275">
        <f t="shared" ref="G2089:G2097" si="630">ROUND(E2089*F2089,2)</f>
        <v>0</v>
      </c>
    </row>
    <row r="2090" spans="1:7" s="276" customFormat="1" ht="24" customHeight="1" x14ac:dyDescent="0.2">
      <c r="A2090" s="267" t="str">
        <f t="shared" si="626"/>
        <v/>
      </c>
      <c r="B2090" s="268" t="str">
        <f t="shared" si="627"/>
        <v/>
      </c>
      <c r="C2090" s="269"/>
      <c r="D2090" s="270" t="str">
        <f t="shared" si="628"/>
        <v/>
      </c>
      <c r="E2090" s="271"/>
      <c r="F2090" s="272">
        <f t="shared" si="629"/>
        <v>0</v>
      </c>
      <c r="G2090" s="275">
        <f t="shared" si="630"/>
        <v>0</v>
      </c>
    </row>
    <row r="2091" spans="1:7" s="276" customFormat="1" ht="24" customHeight="1" x14ac:dyDescent="0.2">
      <c r="A2091" s="267" t="str">
        <f t="shared" si="626"/>
        <v/>
      </c>
      <c r="B2091" s="268" t="str">
        <f t="shared" si="627"/>
        <v/>
      </c>
      <c r="C2091" s="269"/>
      <c r="D2091" s="270" t="str">
        <f t="shared" si="628"/>
        <v/>
      </c>
      <c r="E2091" s="271"/>
      <c r="F2091" s="272">
        <f t="shared" si="629"/>
        <v>0</v>
      </c>
      <c r="G2091" s="275">
        <f t="shared" si="630"/>
        <v>0</v>
      </c>
    </row>
    <row r="2092" spans="1:7" s="276" customFormat="1" ht="24" customHeight="1" x14ac:dyDescent="0.2">
      <c r="A2092" s="267" t="str">
        <f t="shared" si="626"/>
        <v/>
      </c>
      <c r="B2092" s="268" t="str">
        <f t="shared" si="627"/>
        <v/>
      </c>
      <c r="C2092" s="269"/>
      <c r="D2092" s="270" t="str">
        <f t="shared" si="628"/>
        <v/>
      </c>
      <c r="E2092" s="271"/>
      <c r="F2092" s="272">
        <f t="shared" si="629"/>
        <v>0</v>
      </c>
      <c r="G2092" s="275">
        <f t="shared" si="630"/>
        <v>0</v>
      </c>
    </row>
    <row r="2093" spans="1:7" s="276" customFormat="1" ht="24" customHeight="1" x14ac:dyDescent="0.2">
      <c r="A2093" s="267" t="str">
        <f t="shared" si="626"/>
        <v/>
      </c>
      <c r="B2093" s="268" t="str">
        <f t="shared" si="627"/>
        <v/>
      </c>
      <c r="C2093" s="269"/>
      <c r="D2093" s="270" t="str">
        <f t="shared" si="628"/>
        <v/>
      </c>
      <c r="E2093" s="271"/>
      <c r="F2093" s="272">
        <f t="shared" si="629"/>
        <v>0</v>
      </c>
      <c r="G2093" s="275">
        <f t="shared" si="630"/>
        <v>0</v>
      </c>
    </row>
    <row r="2094" spans="1:7" s="276" customFormat="1" ht="24" customHeight="1" x14ac:dyDescent="0.2">
      <c r="A2094" s="267" t="str">
        <f t="shared" si="626"/>
        <v/>
      </c>
      <c r="B2094" s="268" t="str">
        <f t="shared" si="627"/>
        <v/>
      </c>
      <c r="C2094" s="269"/>
      <c r="D2094" s="270" t="str">
        <f t="shared" si="628"/>
        <v/>
      </c>
      <c r="E2094" s="271"/>
      <c r="F2094" s="272">
        <f t="shared" si="629"/>
        <v>0</v>
      </c>
      <c r="G2094" s="275">
        <f t="shared" si="630"/>
        <v>0</v>
      </c>
    </row>
    <row r="2095" spans="1:7" s="276" customFormat="1" ht="24" customHeight="1" x14ac:dyDescent="0.2">
      <c r="A2095" s="267" t="str">
        <f t="shared" si="626"/>
        <v/>
      </c>
      <c r="B2095" s="268" t="str">
        <f t="shared" si="627"/>
        <v/>
      </c>
      <c r="C2095" s="269"/>
      <c r="D2095" s="270" t="str">
        <f t="shared" si="628"/>
        <v/>
      </c>
      <c r="E2095" s="271"/>
      <c r="F2095" s="272">
        <f t="shared" si="629"/>
        <v>0</v>
      </c>
      <c r="G2095" s="275">
        <f t="shared" si="630"/>
        <v>0</v>
      </c>
    </row>
    <row r="2096" spans="1:7" s="276" customFormat="1" ht="24" customHeight="1" x14ac:dyDescent="0.2">
      <c r="A2096" s="267" t="str">
        <f t="shared" si="626"/>
        <v/>
      </c>
      <c r="B2096" s="268" t="str">
        <f t="shared" si="627"/>
        <v/>
      </c>
      <c r="C2096" s="269"/>
      <c r="D2096" s="270" t="str">
        <f t="shared" si="628"/>
        <v/>
      </c>
      <c r="E2096" s="271"/>
      <c r="F2096" s="272">
        <f t="shared" si="629"/>
        <v>0</v>
      </c>
      <c r="G2096" s="275">
        <f t="shared" si="630"/>
        <v>0</v>
      </c>
    </row>
    <row r="2097" spans="1:141" s="276" customFormat="1" ht="24" customHeight="1" x14ac:dyDescent="0.2">
      <c r="A2097" s="267" t="str">
        <f t="shared" si="626"/>
        <v/>
      </c>
      <c r="B2097" s="268" t="str">
        <f t="shared" si="627"/>
        <v/>
      </c>
      <c r="C2097" s="269"/>
      <c r="D2097" s="270" t="str">
        <f t="shared" si="628"/>
        <v/>
      </c>
      <c r="E2097" s="271"/>
      <c r="F2097" s="272">
        <f t="shared" si="629"/>
        <v>0</v>
      </c>
      <c r="G2097" s="275">
        <f t="shared" si="630"/>
        <v>0</v>
      </c>
    </row>
    <row r="2098" spans="1:141" ht="24" customHeight="1" x14ac:dyDescent="0.2">
      <c r="A2098" s="129"/>
      <c r="B2098" s="110"/>
      <c r="C2098" s="99"/>
      <c r="D2098" s="110"/>
      <c r="E2098" s="111"/>
      <c r="F2098" s="188" t="s">
        <v>35</v>
      </c>
      <c r="G2098" s="126">
        <f>SUBTOTAL(9,G2089:G2097)</f>
        <v>0</v>
      </c>
    </row>
    <row r="2099" spans="1:141" ht="24" customHeight="1" thickBot="1" x14ac:dyDescent="0.25">
      <c r="A2099" s="130"/>
      <c r="B2099" s="131"/>
      <c r="C2099" s="132"/>
      <c r="D2099" s="131"/>
      <c r="E2099" s="133"/>
      <c r="F2099" s="134"/>
      <c r="G2099" s="135"/>
    </row>
    <row r="2100" spans="1:141" ht="24" customHeight="1" thickBot="1" x14ac:dyDescent="0.25">
      <c r="A2100" s="136" t="str">
        <f>B2058</f>
        <v>12.1</v>
      </c>
      <c r="B2100" s="137" t="str">
        <f>C2058</f>
        <v>Instalación base de cloacas, caños, cámaras</v>
      </c>
      <c r="C2100" s="138"/>
      <c r="D2100" s="138" t="s">
        <v>36</v>
      </c>
      <c r="E2100" s="139"/>
      <c r="F2100" s="140" t="s">
        <v>37</v>
      </c>
      <c r="G2100" s="141">
        <f>SUBTOTAL(9,G2063:G2099)</f>
        <v>0</v>
      </c>
    </row>
    <row r="2101" spans="1:141" ht="24" customHeight="1" thickTop="1" thickBot="1" x14ac:dyDescent="0.25"/>
    <row r="2102" spans="1:141" ht="24" customHeight="1" thickTop="1" x14ac:dyDescent="0.2">
      <c r="A2102" s="173" t="s">
        <v>39</v>
      </c>
      <c r="B2102" s="174"/>
      <c r="C2102" s="174"/>
      <c r="D2102" s="174"/>
      <c r="E2102" s="174"/>
      <c r="F2102" s="174"/>
      <c r="G2102" s="175"/>
      <c r="H2102" s="100">
        <f>COUNTIF($A$2:A2108,"ANALISIS DE PRECIOS")</f>
        <v>43</v>
      </c>
    </row>
    <row r="2103" spans="1:141" ht="24" customHeight="1" x14ac:dyDescent="0.2">
      <c r="A2103" s="101" t="s">
        <v>719</v>
      </c>
      <c r="B2103" s="102" t="str">
        <f>Comitente</f>
        <v>DIRECCIÓN DE INFRAESTRUCTURA ESCOLAR</v>
      </c>
      <c r="C2103" s="96"/>
      <c r="D2103" s="103"/>
      <c r="E2103" s="103"/>
      <c r="F2103" s="104"/>
      <c r="G2103" s="105"/>
    </row>
    <row r="2104" spans="1:141" ht="24" customHeight="1" x14ac:dyDescent="0.2">
      <c r="A2104" s="101" t="s">
        <v>720</v>
      </c>
      <c r="B2104" s="102">
        <f>Contratista</f>
        <v>0</v>
      </c>
      <c r="C2104" s="97"/>
      <c r="D2104" s="97"/>
      <c r="E2104" s="97"/>
      <c r="F2104" s="106"/>
      <c r="G2104" s="107"/>
    </row>
    <row r="2105" spans="1:141" ht="24" customHeight="1" x14ac:dyDescent="0.2">
      <c r="A2105" s="101" t="s">
        <v>26</v>
      </c>
      <c r="B2105" s="102" t="str">
        <f>Obra</f>
        <v>ESCUELA BATALLA DE TUCUMAN</v>
      </c>
      <c r="C2105" s="97"/>
      <c r="D2105" s="97"/>
      <c r="E2105" s="97"/>
      <c r="F2105" s="106" t="s">
        <v>40</v>
      </c>
      <c r="G2105" s="108">
        <f>Fecha_Base</f>
        <v>0</v>
      </c>
    </row>
    <row r="2106" spans="1:141" ht="24" customHeight="1" x14ac:dyDescent="0.2">
      <c r="A2106" s="109" t="s">
        <v>718</v>
      </c>
      <c r="B2106" s="98" t="str">
        <f>Ubicación</f>
        <v>Calle Mendoza y Calle Nº17 - Pocito</v>
      </c>
      <c r="C2106" s="98"/>
      <c r="D2106" s="110"/>
      <c r="E2106" s="111"/>
      <c r="F2106" s="112"/>
      <c r="G2106" s="113"/>
    </row>
    <row r="2107" spans="1:141" ht="24" customHeight="1" x14ac:dyDescent="0.2">
      <c r="A2107" s="109" t="s">
        <v>41</v>
      </c>
      <c r="B2107" s="114" t="str">
        <f>IFERROR(VALUE(LEFT(B2108,FIND("-",B2108)-1)),"")</f>
        <v/>
      </c>
      <c r="C2107" s="99" t="str">
        <f>IFERROR(VLOOKUP(B2107,Tabla_CyP,2,FALSE),"")</f>
        <v/>
      </c>
      <c r="E2107" s="111"/>
      <c r="F2107" s="112"/>
      <c r="G2107" s="113"/>
    </row>
    <row r="2108" spans="1:141" ht="24" customHeight="1" x14ac:dyDescent="0.2">
      <c r="A2108" s="109" t="s">
        <v>27</v>
      </c>
      <c r="B2108" s="115" t="str">
        <f>IFERROR(VLOOKUP(COUNTIF($A$2:A2108,"ANALISIS DE PRECIOS"),Tabla_NumeroItem,4,FALSE),"")</f>
        <v>12.2</v>
      </c>
      <c r="C2108" s="99" t="str">
        <f>IFERROR(VLOOKUP(B2108,Tabla_CyP,2,FALSE),"")</f>
        <v>Ventilación</v>
      </c>
      <c r="D2108" s="110"/>
      <c r="E2108" s="111"/>
      <c r="F2108" s="106" t="s">
        <v>28</v>
      </c>
      <c r="G2108" s="116" t="str">
        <f>IFERROR(VLOOKUP(B2108,Tabla_CyP,4,FALSE),"")</f>
        <v>gl</v>
      </c>
    </row>
    <row r="2109" spans="1:141" ht="24" customHeight="1" x14ac:dyDescent="0.2">
      <c r="A2109" s="109"/>
      <c r="B2109" s="98"/>
      <c r="C2109" s="99"/>
      <c r="D2109" s="110"/>
      <c r="E2109" s="111"/>
      <c r="F2109" s="112"/>
      <c r="G2109" s="113"/>
    </row>
    <row r="2110" spans="1:141" ht="24" customHeight="1" x14ac:dyDescent="0.2">
      <c r="A2110" s="381" t="s">
        <v>584</v>
      </c>
      <c r="B2110" s="382"/>
      <c r="C2110" s="383" t="s">
        <v>0</v>
      </c>
      <c r="D2110" s="383" t="s">
        <v>29</v>
      </c>
      <c r="E2110" s="385" t="s">
        <v>30</v>
      </c>
      <c r="F2110" s="387" t="s">
        <v>31</v>
      </c>
      <c r="G2110" s="389" t="s">
        <v>32</v>
      </c>
    </row>
    <row r="2111" spans="1:141" s="119" customFormat="1" ht="24" customHeight="1" x14ac:dyDescent="0.2">
      <c r="A2111" s="117" t="s">
        <v>585</v>
      </c>
      <c r="B2111" s="118" t="s">
        <v>586</v>
      </c>
      <c r="C2111" s="384"/>
      <c r="D2111" s="384"/>
      <c r="E2111" s="386"/>
      <c r="F2111" s="388"/>
      <c r="G2111" s="390"/>
      <c r="I2111" s="277"/>
      <c r="J2111" s="277"/>
      <c r="K2111" s="277"/>
      <c r="L2111" s="277"/>
      <c r="M2111" s="277"/>
      <c r="N2111" s="277"/>
      <c r="O2111" s="277"/>
      <c r="P2111" s="277"/>
      <c r="Q2111" s="277"/>
      <c r="R2111" s="277"/>
      <c r="S2111" s="277"/>
      <c r="T2111" s="277"/>
      <c r="U2111" s="277"/>
      <c r="V2111" s="277"/>
      <c r="W2111" s="277"/>
      <c r="X2111" s="277"/>
      <c r="Y2111" s="277"/>
      <c r="Z2111" s="277"/>
      <c r="AA2111" s="277"/>
      <c r="AB2111" s="277"/>
      <c r="AC2111" s="277"/>
      <c r="AD2111" s="277"/>
      <c r="AE2111" s="277"/>
      <c r="AF2111" s="277"/>
      <c r="AG2111" s="277"/>
      <c r="AH2111" s="277"/>
      <c r="AI2111" s="277"/>
      <c r="AJ2111" s="277"/>
      <c r="AK2111" s="277"/>
      <c r="AL2111" s="277"/>
      <c r="AM2111" s="277"/>
      <c r="AN2111" s="277"/>
      <c r="AO2111" s="277"/>
      <c r="AP2111" s="277"/>
      <c r="AQ2111" s="277"/>
      <c r="AR2111" s="277"/>
      <c r="AS2111" s="277"/>
      <c r="AT2111" s="277"/>
      <c r="AU2111" s="277"/>
      <c r="AV2111" s="277"/>
      <c r="AW2111" s="277"/>
      <c r="AX2111" s="277"/>
      <c r="AY2111" s="277"/>
      <c r="AZ2111" s="277"/>
      <c r="BA2111" s="277"/>
      <c r="BB2111" s="277"/>
      <c r="BC2111" s="277"/>
      <c r="BD2111" s="277"/>
      <c r="BE2111" s="277"/>
      <c r="BF2111" s="277"/>
      <c r="BG2111" s="277"/>
      <c r="BH2111" s="277"/>
      <c r="BI2111" s="277"/>
      <c r="BJ2111" s="277"/>
      <c r="BK2111" s="277"/>
      <c r="BL2111" s="277"/>
      <c r="BM2111" s="277"/>
      <c r="BN2111" s="277"/>
      <c r="BO2111" s="277"/>
      <c r="BP2111" s="277"/>
      <c r="BQ2111" s="277"/>
      <c r="BR2111" s="277"/>
      <c r="BS2111" s="277"/>
      <c r="BT2111" s="277"/>
      <c r="BU2111" s="277"/>
      <c r="BV2111" s="277"/>
      <c r="BW2111" s="277"/>
      <c r="BX2111" s="277"/>
      <c r="BY2111" s="277"/>
      <c r="BZ2111" s="277"/>
      <c r="CA2111" s="277"/>
      <c r="CB2111" s="277"/>
      <c r="CC2111" s="277"/>
      <c r="CD2111" s="277"/>
      <c r="CE2111" s="277"/>
      <c r="CF2111" s="277"/>
      <c r="CG2111" s="277"/>
      <c r="CH2111" s="277"/>
      <c r="CI2111" s="277"/>
      <c r="CJ2111" s="277"/>
      <c r="CK2111" s="277"/>
      <c r="CL2111" s="277"/>
      <c r="CM2111" s="277"/>
      <c r="CN2111" s="277"/>
      <c r="CO2111" s="277"/>
      <c r="CP2111" s="277"/>
      <c r="CQ2111" s="277"/>
      <c r="CR2111" s="277"/>
      <c r="CS2111" s="277"/>
      <c r="CT2111" s="277"/>
      <c r="CU2111" s="277"/>
      <c r="CV2111" s="277"/>
      <c r="CW2111" s="277"/>
      <c r="CX2111" s="277"/>
      <c r="CY2111" s="277"/>
      <c r="CZ2111" s="277"/>
      <c r="DA2111" s="277"/>
      <c r="DB2111" s="277"/>
      <c r="DC2111" s="277"/>
      <c r="DD2111" s="277"/>
      <c r="DE2111" s="277"/>
      <c r="DF2111" s="277"/>
      <c r="DG2111" s="277"/>
      <c r="DH2111" s="277"/>
      <c r="DI2111" s="277"/>
      <c r="DJ2111" s="277"/>
      <c r="DK2111" s="277"/>
      <c r="DL2111" s="277"/>
      <c r="DM2111" s="277"/>
      <c r="DN2111" s="277"/>
      <c r="DO2111" s="277"/>
      <c r="DP2111" s="277"/>
      <c r="DQ2111" s="277"/>
      <c r="DR2111" s="277"/>
      <c r="DS2111" s="277"/>
      <c r="DT2111" s="277"/>
      <c r="DU2111" s="277"/>
      <c r="DV2111" s="277"/>
      <c r="DW2111" s="277"/>
      <c r="DX2111" s="277"/>
      <c r="DY2111" s="277"/>
      <c r="DZ2111" s="277"/>
      <c r="EA2111" s="277"/>
      <c r="EB2111" s="277"/>
      <c r="EC2111" s="277"/>
      <c r="ED2111" s="277"/>
      <c r="EE2111" s="277"/>
      <c r="EF2111" s="277"/>
      <c r="EG2111" s="277"/>
      <c r="EH2111" s="277"/>
      <c r="EI2111" s="277"/>
      <c r="EJ2111" s="277"/>
      <c r="EK2111" s="277"/>
    </row>
    <row r="2112" spans="1:141" ht="24" customHeight="1" x14ac:dyDescent="0.2">
      <c r="A2112" s="187"/>
      <c r="B2112" s="120"/>
      <c r="C2112" s="185" t="s">
        <v>721</v>
      </c>
      <c r="D2112" s="121"/>
      <c r="E2112" s="122"/>
      <c r="F2112" s="123"/>
      <c r="G2112" s="124"/>
    </row>
    <row r="2113" spans="1:7" s="276" customFormat="1" ht="24" customHeight="1" x14ac:dyDescent="0.2">
      <c r="A2113" s="267" t="str">
        <f t="shared" ref="A2113:A2126" si="631">IFERROR(VLOOKUP(C2113,Tabla_Insumos,4,FALSE),"")</f>
        <v/>
      </c>
      <c r="B2113" s="268" t="str">
        <f>IFERROR(VLOOKUP(C2113,Tabla_Insumos,5,FALSE),"")</f>
        <v/>
      </c>
      <c r="C2113" s="269"/>
      <c r="D2113" s="270" t="str">
        <f t="shared" ref="D2113:D2126" si="632">IFERROR(VLOOKUP(C2113,Tabla_Insumos,2,FALSE),"")</f>
        <v/>
      </c>
      <c r="E2113" s="271"/>
      <c r="F2113" s="272">
        <f t="shared" ref="F2113:F2126" si="633">IFERROR(VLOOKUP(C2113,Tabla_Insumos,3,FALSE),0)</f>
        <v>0</v>
      </c>
      <c r="G2113" s="275">
        <f>ROUND(E2113*F2113,2)</f>
        <v>0</v>
      </c>
    </row>
    <row r="2114" spans="1:7" s="276" customFormat="1" ht="24" customHeight="1" x14ac:dyDescent="0.2">
      <c r="A2114" s="267" t="str">
        <f t="shared" si="631"/>
        <v/>
      </c>
      <c r="B2114" s="268" t="str">
        <f t="shared" ref="B2114:B2126" si="634">IFERROR(VLOOKUP(C2114,Tabla_Insumos,5,FALSE),"")</f>
        <v/>
      </c>
      <c r="C2114" s="269"/>
      <c r="D2114" s="270" t="str">
        <f t="shared" si="632"/>
        <v/>
      </c>
      <c r="E2114" s="271"/>
      <c r="F2114" s="272">
        <f t="shared" si="633"/>
        <v>0</v>
      </c>
      <c r="G2114" s="275">
        <f t="shared" ref="G2114:G2126" si="635">ROUND(E2114*F2114,2)</f>
        <v>0</v>
      </c>
    </row>
    <row r="2115" spans="1:7" s="276" customFormat="1" ht="24" customHeight="1" x14ac:dyDescent="0.2">
      <c r="A2115" s="267" t="str">
        <f t="shared" si="631"/>
        <v/>
      </c>
      <c r="B2115" s="268" t="str">
        <f t="shared" si="634"/>
        <v/>
      </c>
      <c r="C2115" s="269"/>
      <c r="D2115" s="270" t="str">
        <f t="shared" si="632"/>
        <v/>
      </c>
      <c r="E2115" s="271"/>
      <c r="F2115" s="272">
        <f t="shared" si="633"/>
        <v>0</v>
      </c>
      <c r="G2115" s="275">
        <f t="shared" si="635"/>
        <v>0</v>
      </c>
    </row>
    <row r="2116" spans="1:7" s="276" customFormat="1" ht="24" customHeight="1" x14ac:dyDescent="0.2">
      <c r="A2116" s="267" t="str">
        <f t="shared" si="631"/>
        <v/>
      </c>
      <c r="B2116" s="268" t="str">
        <f t="shared" si="634"/>
        <v/>
      </c>
      <c r="C2116" s="269"/>
      <c r="D2116" s="270" t="str">
        <f t="shared" si="632"/>
        <v/>
      </c>
      <c r="E2116" s="271"/>
      <c r="F2116" s="272">
        <f t="shared" si="633"/>
        <v>0</v>
      </c>
      <c r="G2116" s="275">
        <f t="shared" si="635"/>
        <v>0</v>
      </c>
    </row>
    <row r="2117" spans="1:7" s="276" customFormat="1" ht="24" customHeight="1" x14ac:dyDescent="0.2">
      <c r="A2117" s="267" t="str">
        <f t="shared" si="631"/>
        <v/>
      </c>
      <c r="B2117" s="268" t="str">
        <f t="shared" si="634"/>
        <v/>
      </c>
      <c r="C2117" s="269"/>
      <c r="D2117" s="270" t="str">
        <f t="shared" si="632"/>
        <v/>
      </c>
      <c r="E2117" s="271"/>
      <c r="F2117" s="272">
        <f t="shared" si="633"/>
        <v>0</v>
      </c>
      <c r="G2117" s="275">
        <f t="shared" si="635"/>
        <v>0</v>
      </c>
    </row>
    <row r="2118" spans="1:7" s="276" customFormat="1" ht="24" customHeight="1" x14ac:dyDescent="0.2">
      <c r="A2118" s="267" t="str">
        <f t="shared" si="631"/>
        <v/>
      </c>
      <c r="B2118" s="268" t="str">
        <f t="shared" si="634"/>
        <v/>
      </c>
      <c r="C2118" s="269"/>
      <c r="D2118" s="270" t="str">
        <f t="shared" si="632"/>
        <v/>
      </c>
      <c r="E2118" s="271"/>
      <c r="F2118" s="272">
        <f t="shared" si="633"/>
        <v>0</v>
      </c>
      <c r="G2118" s="275">
        <f t="shared" si="635"/>
        <v>0</v>
      </c>
    </row>
    <row r="2119" spans="1:7" s="276" customFormat="1" ht="24" customHeight="1" x14ac:dyDescent="0.2">
      <c r="A2119" s="267" t="str">
        <f t="shared" si="631"/>
        <v/>
      </c>
      <c r="B2119" s="268" t="str">
        <f t="shared" si="634"/>
        <v/>
      </c>
      <c r="C2119" s="269"/>
      <c r="D2119" s="270" t="str">
        <f t="shared" si="632"/>
        <v/>
      </c>
      <c r="E2119" s="271"/>
      <c r="F2119" s="272">
        <f t="shared" si="633"/>
        <v>0</v>
      </c>
      <c r="G2119" s="275">
        <f t="shared" si="635"/>
        <v>0</v>
      </c>
    </row>
    <row r="2120" spans="1:7" s="276" customFormat="1" ht="24" customHeight="1" x14ac:dyDescent="0.2">
      <c r="A2120" s="267" t="str">
        <f t="shared" si="631"/>
        <v/>
      </c>
      <c r="B2120" s="268" t="str">
        <f t="shared" si="634"/>
        <v/>
      </c>
      <c r="C2120" s="269"/>
      <c r="D2120" s="270" t="str">
        <f t="shared" si="632"/>
        <v/>
      </c>
      <c r="E2120" s="271"/>
      <c r="F2120" s="272">
        <f t="shared" si="633"/>
        <v>0</v>
      </c>
      <c r="G2120" s="275">
        <f t="shared" si="635"/>
        <v>0</v>
      </c>
    </row>
    <row r="2121" spans="1:7" s="276" customFormat="1" ht="24" customHeight="1" x14ac:dyDescent="0.2">
      <c r="A2121" s="267" t="str">
        <f t="shared" si="631"/>
        <v/>
      </c>
      <c r="B2121" s="268" t="str">
        <f t="shared" si="634"/>
        <v/>
      </c>
      <c r="C2121" s="269"/>
      <c r="D2121" s="270" t="str">
        <f t="shared" si="632"/>
        <v/>
      </c>
      <c r="E2121" s="271"/>
      <c r="F2121" s="272">
        <f t="shared" si="633"/>
        <v>0</v>
      </c>
      <c r="G2121" s="275">
        <f t="shared" si="635"/>
        <v>0</v>
      </c>
    </row>
    <row r="2122" spans="1:7" s="276" customFormat="1" ht="24" customHeight="1" x14ac:dyDescent="0.2">
      <c r="A2122" s="267" t="str">
        <f t="shared" si="631"/>
        <v/>
      </c>
      <c r="B2122" s="268" t="str">
        <f t="shared" si="634"/>
        <v/>
      </c>
      <c r="C2122" s="269"/>
      <c r="D2122" s="270" t="str">
        <f t="shared" si="632"/>
        <v/>
      </c>
      <c r="E2122" s="271"/>
      <c r="F2122" s="272">
        <f t="shared" si="633"/>
        <v>0</v>
      </c>
      <c r="G2122" s="275">
        <f t="shared" si="635"/>
        <v>0</v>
      </c>
    </row>
    <row r="2123" spans="1:7" s="276" customFormat="1" ht="24" customHeight="1" x14ac:dyDescent="0.2">
      <c r="A2123" s="267" t="str">
        <f t="shared" si="631"/>
        <v/>
      </c>
      <c r="B2123" s="268" t="str">
        <f t="shared" si="634"/>
        <v/>
      </c>
      <c r="C2123" s="269"/>
      <c r="D2123" s="270" t="str">
        <f t="shared" si="632"/>
        <v/>
      </c>
      <c r="E2123" s="271"/>
      <c r="F2123" s="272">
        <f t="shared" si="633"/>
        <v>0</v>
      </c>
      <c r="G2123" s="275">
        <f t="shared" si="635"/>
        <v>0</v>
      </c>
    </row>
    <row r="2124" spans="1:7" s="276" customFormat="1" ht="24" customHeight="1" x14ac:dyDescent="0.2">
      <c r="A2124" s="267" t="str">
        <f t="shared" si="631"/>
        <v/>
      </c>
      <c r="B2124" s="268" t="str">
        <f t="shared" si="634"/>
        <v/>
      </c>
      <c r="C2124" s="269"/>
      <c r="D2124" s="270" t="str">
        <f t="shared" si="632"/>
        <v/>
      </c>
      <c r="E2124" s="271"/>
      <c r="F2124" s="272">
        <f t="shared" si="633"/>
        <v>0</v>
      </c>
      <c r="G2124" s="275">
        <f t="shared" si="635"/>
        <v>0</v>
      </c>
    </row>
    <row r="2125" spans="1:7" s="276" customFormat="1" ht="24" customHeight="1" x14ac:dyDescent="0.2">
      <c r="A2125" s="267" t="str">
        <f t="shared" si="631"/>
        <v/>
      </c>
      <c r="B2125" s="268" t="str">
        <f t="shared" si="634"/>
        <v/>
      </c>
      <c r="C2125" s="269"/>
      <c r="D2125" s="270" t="str">
        <f t="shared" si="632"/>
        <v/>
      </c>
      <c r="E2125" s="271"/>
      <c r="F2125" s="272">
        <f t="shared" si="633"/>
        <v>0</v>
      </c>
      <c r="G2125" s="275">
        <f t="shared" si="635"/>
        <v>0</v>
      </c>
    </row>
    <row r="2126" spans="1:7" s="276" customFormat="1" ht="24" customHeight="1" x14ac:dyDescent="0.2">
      <c r="A2126" s="267" t="str">
        <f t="shared" si="631"/>
        <v/>
      </c>
      <c r="B2126" s="268" t="str">
        <f t="shared" si="634"/>
        <v/>
      </c>
      <c r="C2126" s="269"/>
      <c r="D2126" s="270" t="str">
        <f t="shared" si="632"/>
        <v/>
      </c>
      <c r="E2126" s="271"/>
      <c r="F2126" s="273">
        <f t="shared" si="633"/>
        <v>0</v>
      </c>
      <c r="G2126" s="275">
        <f t="shared" si="635"/>
        <v>0</v>
      </c>
    </row>
    <row r="2127" spans="1:7" ht="24" customHeight="1" x14ac:dyDescent="0.2">
      <c r="A2127" s="125"/>
      <c r="B2127" s="99"/>
      <c r="C2127" s="99"/>
      <c r="D2127" s="110"/>
      <c r="E2127" s="111"/>
      <c r="F2127" s="188" t="s">
        <v>33</v>
      </c>
      <c r="G2127" s="126">
        <f>SUBTOTAL(9,G2113:G2126)</f>
        <v>0</v>
      </c>
    </row>
    <row r="2128" spans="1:7" ht="24" customHeight="1" x14ac:dyDescent="0.2">
      <c r="A2128" s="125"/>
      <c r="B2128" s="99"/>
      <c r="C2128" s="127" t="s">
        <v>722</v>
      </c>
      <c r="D2128" s="110"/>
      <c r="E2128" s="111"/>
      <c r="F2128" s="112"/>
      <c r="G2128" s="128"/>
    </row>
    <row r="2129" spans="1:7" s="276" customFormat="1" ht="24" customHeight="1" x14ac:dyDescent="0.2">
      <c r="A2129" s="267" t="str">
        <f t="shared" ref="A2129:A2136" si="636">IFERROR(VLOOKUP(C2129,Tabla_Insumos,4,FALSE),"")</f>
        <v/>
      </c>
      <c r="B2129" s="268" t="str">
        <f t="shared" ref="B2129:B2136" si="637">IFERROR(VLOOKUP(C2129,Tabla_Insumos,5,FALSE),"")</f>
        <v/>
      </c>
      <c r="C2129" s="269"/>
      <c r="D2129" s="270" t="str">
        <f t="shared" ref="D2129:D2136" si="638">IFERROR(VLOOKUP(C2129,Tabla_Insumos,2,FALSE),"")</f>
        <v/>
      </c>
      <c r="E2129" s="271"/>
      <c r="F2129" s="274">
        <f t="shared" ref="F2129:F2136" si="639">IFERROR(VLOOKUP(C2129,Tabla_Insumos,3,FALSE),0)</f>
        <v>0</v>
      </c>
      <c r="G2129" s="275">
        <f>ROUND(E2129*F2129,2)</f>
        <v>0</v>
      </c>
    </row>
    <row r="2130" spans="1:7" s="276" customFormat="1" ht="24" customHeight="1" x14ac:dyDescent="0.2">
      <c r="A2130" s="267" t="str">
        <f t="shared" si="636"/>
        <v/>
      </c>
      <c r="B2130" s="268" t="str">
        <f t="shared" si="637"/>
        <v/>
      </c>
      <c r="C2130" s="269"/>
      <c r="D2130" s="270" t="str">
        <f t="shared" si="638"/>
        <v/>
      </c>
      <c r="E2130" s="271"/>
      <c r="F2130" s="274">
        <f t="shared" si="639"/>
        <v>0</v>
      </c>
      <c r="G2130" s="275">
        <f>ROUND(E2130*F2130,2)</f>
        <v>0</v>
      </c>
    </row>
    <row r="2131" spans="1:7" s="276" customFormat="1" ht="24" customHeight="1" x14ac:dyDescent="0.2">
      <c r="A2131" s="267" t="str">
        <f t="shared" si="636"/>
        <v/>
      </c>
      <c r="B2131" s="268" t="str">
        <f t="shared" si="637"/>
        <v/>
      </c>
      <c r="C2131" s="269"/>
      <c r="D2131" s="270" t="str">
        <f t="shared" si="638"/>
        <v/>
      </c>
      <c r="E2131" s="271"/>
      <c r="F2131" s="274">
        <f t="shared" si="639"/>
        <v>0</v>
      </c>
      <c r="G2131" s="275">
        <f t="shared" ref="G2131:G2136" si="640">ROUND(E2131*F2131,2)</f>
        <v>0</v>
      </c>
    </row>
    <row r="2132" spans="1:7" s="276" customFormat="1" ht="24" customHeight="1" x14ac:dyDescent="0.2">
      <c r="A2132" s="267" t="str">
        <f t="shared" si="636"/>
        <v/>
      </c>
      <c r="B2132" s="268" t="str">
        <f t="shared" si="637"/>
        <v/>
      </c>
      <c r="C2132" s="269"/>
      <c r="D2132" s="270" t="str">
        <f t="shared" si="638"/>
        <v/>
      </c>
      <c r="E2132" s="271"/>
      <c r="F2132" s="274">
        <f t="shared" si="639"/>
        <v>0</v>
      </c>
      <c r="G2132" s="275">
        <f t="shared" si="640"/>
        <v>0</v>
      </c>
    </row>
    <row r="2133" spans="1:7" s="276" customFormat="1" ht="24" customHeight="1" x14ac:dyDescent="0.2">
      <c r="A2133" s="267" t="str">
        <f t="shared" si="636"/>
        <v/>
      </c>
      <c r="B2133" s="268" t="str">
        <f t="shared" si="637"/>
        <v/>
      </c>
      <c r="C2133" s="269"/>
      <c r="D2133" s="270" t="str">
        <f t="shared" si="638"/>
        <v/>
      </c>
      <c r="E2133" s="271"/>
      <c r="F2133" s="272">
        <f t="shared" si="639"/>
        <v>0</v>
      </c>
      <c r="G2133" s="275">
        <f t="shared" si="640"/>
        <v>0</v>
      </c>
    </row>
    <row r="2134" spans="1:7" s="276" customFormat="1" ht="24" customHeight="1" x14ac:dyDescent="0.2">
      <c r="A2134" s="267" t="str">
        <f t="shared" si="636"/>
        <v/>
      </c>
      <c r="B2134" s="268" t="str">
        <f t="shared" si="637"/>
        <v/>
      </c>
      <c r="C2134" s="269"/>
      <c r="D2134" s="270" t="str">
        <f t="shared" si="638"/>
        <v/>
      </c>
      <c r="E2134" s="271"/>
      <c r="F2134" s="272">
        <f t="shared" si="639"/>
        <v>0</v>
      </c>
      <c r="G2134" s="275">
        <f t="shared" si="640"/>
        <v>0</v>
      </c>
    </row>
    <row r="2135" spans="1:7" s="276" customFormat="1" ht="24" customHeight="1" x14ac:dyDescent="0.2">
      <c r="A2135" s="267" t="str">
        <f t="shared" si="636"/>
        <v/>
      </c>
      <c r="B2135" s="268" t="str">
        <f t="shared" si="637"/>
        <v/>
      </c>
      <c r="C2135" s="269"/>
      <c r="D2135" s="270" t="str">
        <f t="shared" si="638"/>
        <v/>
      </c>
      <c r="E2135" s="271"/>
      <c r="F2135" s="272">
        <f t="shared" si="639"/>
        <v>0</v>
      </c>
      <c r="G2135" s="275">
        <f t="shared" si="640"/>
        <v>0</v>
      </c>
    </row>
    <row r="2136" spans="1:7" s="276" customFormat="1" ht="24" customHeight="1" x14ac:dyDescent="0.2">
      <c r="A2136" s="267" t="str">
        <f t="shared" si="636"/>
        <v/>
      </c>
      <c r="B2136" s="268" t="str">
        <f t="shared" si="637"/>
        <v/>
      </c>
      <c r="C2136" s="269"/>
      <c r="D2136" s="270" t="str">
        <f t="shared" si="638"/>
        <v/>
      </c>
      <c r="E2136" s="271"/>
      <c r="F2136" s="272">
        <f t="shared" si="639"/>
        <v>0</v>
      </c>
      <c r="G2136" s="275">
        <f t="shared" si="640"/>
        <v>0</v>
      </c>
    </row>
    <row r="2137" spans="1:7" ht="24" customHeight="1" x14ac:dyDescent="0.2">
      <c r="A2137" s="125"/>
      <c r="B2137" s="99"/>
      <c r="C2137" s="99"/>
      <c r="D2137" s="110"/>
      <c r="E2137" s="111"/>
      <c r="F2137" s="188" t="s">
        <v>34</v>
      </c>
      <c r="G2137" s="126">
        <f>SUBTOTAL(9,G2129:G2136)</f>
        <v>0</v>
      </c>
    </row>
    <row r="2138" spans="1:7" ht="24" customHeight="1" x14ac:dyDescent="0.2">
      <c r="A2138" s="125"/>
      <c r="B2138" s="99"/>
      <c r="C2138" s="127" t="s">
        <v>723</v>
      </c>
      <c r="D2138" s="110"/>
      <c r="E2138" s="111"/>
      <c r="F2138" s="112"/>
      <c r="G2138" s="128"/>
    </row>
    <row r="2139" spans="1:7" s="276" customFormat="1" ht="24" customHeight="1" x14ac:dyDescent="0.2">
      <c r="A2139" s="267" t="str">
        <f t="shared" ref="A2139:A2147" si="641">IFERROR(VLOOKUP(C2139,Tabla_Insumos,4,FALSE),"")</f>
        <v/>
      </c>
      <c r="B2139" s="268" t="str">
        <f t="shared" ref="B2139:B2147" si="642">IFERROR(VLOOKUP(C2139,Tabla_Insumos,5,FALSE),"")</f>
        <v/>
      </c>
      <c r="C2139" s="269"/>
      <c r="D2139" s="270" t="str">
        <f t="shared" ref="D2139:D2147" si="643">IFERROR(VLOOKUP(C2139,Tabla_Insumos,2,FALSE),"")</f>
        <v/>
      </c>
      <c r="E2139" s="271"/>
      <c r="F2139" s="272">
        <f t="shared" ref="F2139:F2147" si="644">IFERROR(VLOOKUP(C2139,Tabla_Insumos,3,FALSE),0)</f>
        <v>0</v>
      </c>
      <c r="G2139" s="275">
        <f t="shared" ref="G2139:G2147" si="645">ROUND(E2139*F2139,2)</f>
        <v>0</v>
      </c>
    </row>
    <row r="2140" spans="1:7" s="276" customFormat="1" ht="24" customHeight="1" x14ac:dyDescent="0.2">
      <c r="A2140" s="267" t="str">
        <f t="shared" si="641"/>
        <v/>
      </c>
      <c r="B2140" s="268" t="str">
        <f t="shared" si="642"/>
        <v/>
      </c>
      <c r="C2140" s="269"/>
      <c r="D2140" s="270" t="str">
        <f t="shared" si="643"/>
        <v/>
      </c>
      <c r="E2140" s="271"/>
      <c r="F2140" s="272">
        <f t="shared" si="644"/>
        <v>0</v>
      </c>
      <c r="G2140" s="275">
        <f t="shared" si="645"/>
        <v>0</v>
      </c>
    </row>
    <row r="2141" spans="1:7" s="276" customFormat="1" ht="24" customHeight="1" x14ac:dyDescent="0.2">
      <c r="A2141" s="267" t="str">
        <f t="shared" si="641"/>
        <v/>
      </c>
      <c r="B2141" s="268" t="str">
        <f t="shared" si="642"/>
        <v/>
      </c>
      <c r="C2141" s="269"/>
      <c r="D2141" s="270" t="str">
        <f t="shared" si="643"/>
        <v/>
      </c>
      <c r="E2141" s="271"/>
      <c r="F2141" s="272">
        <f t="shared" si="644"/>
        <v>0</v>
      </c>
      <c r="G2141" s="275">
        <f t="shared" si="645"/>
        <v>0</v>
      </c>
    </row>
    <row r="2142" spans="1:7" s="276" customFormat="1" ht="24" customHeight="1" x14ac:dyDescent="0.2">
      <c r="A2142" s="267" t="str">
        <f t="shared" si="641"/>
        <v/>
      </c>
      <c r="B2142" s="268" t="str">
        <f t="shared" si="642"/>
        <v/>
      </c>
      <c r="C2142" s="269"/>
      <c r="D2142" s="270" t="str">
        <f t="shared" si="643"/>
        <v/>
      </c>
      <c r="E2142" s="271"/>
      <c r="F2142" s="272">
        <f t="shared" si="644"/>
        <v>0</v>
      </c>
      <c r="G2142" s="275">
        <f t="shared" si="645"/>
        <v>0</v>
      </c>
    </row>
    <row r="2143" spans="1:7" s="276" customFormat="1" ht="24" customHeight="1" x14ac:dyDescent="0.2">
      <c r="A2143" s="267" t="str">
        <f t="shared" si="641"/>
        <v/>
      </c>
      <c r="B2143" s="268" t="str">
        <f t="shared" si="642"/>
        <v/>
      </c>
      <c r="C2143" s="269"/>
      <c r="D2143" s="270" t="str">
        <f t="shared" si="643"/>
        <v/>
      </c>
      <c r="E2143" s="271"/>
      <c r="F2143" s="272">
        <f t="shared" si="644"/>
        <v>0</v>
      </c>
      <c r="G2143" s="275">
        <f t="shared" si="645"/>
        <v>0</v>
      </c>
    </row>
    <row r="2144" spans="1:7" s="276" customFormat="1" ht="24" customHeight="1" x14ac:dyDescent="0.2">
      <c r="A2144" s="267" t="str">
        <f t="shared" si="641"/>
        <v/>
      </c>
      <c r="B2144" s="268" t="str">
        <f t="shared" si="642"/>
        <v/>
      </c>
      <c r="C2144" s="269"/>
      <c r="D2144" s="270" t="str">
        <f t="shared" si="643"/>
        <v/>
      </c>
      <c r="E2144" s="271"/>
      <c r="F2144" s="272">
        <f t="shared" si="644"/>
        <v>0</v>
      </c>
      <c r="G2144" s="275">
        <f t="shared" si="645"/>
        <v>0</v>
      </c>
    </row>
    <row r="2145" spans="1:8" s="276" customFormat="1" ht="24" customHeight="1" x14ac:dyDescent="0.2">
      <c r="A2145" s="267" t="str">
        <f t="shared" si="641"/>
        <v/>
      </c>
      <c r="B2145" s="268" t="str">
        <f t="shared" si="642"/>
        <v/>
      </c>
      <c r="C2145" s="269"/>
      <c r="D2145" s="270" t="str">
        <f t="shared" si="643"/>
        <v/>
      </c>
      <c r="E2145" s="271"/>
      <c r="F2145" s="272">
        <f t="shared" si="644"/>
        <v>0</v>
      </c>
      <c r="G2145" s="275">
        <f t="shared" si="645"/>
        <v>0</v>
      </c>
    </row>
    <row r="2146" spans="1:8" s="276" customFormat="1" ht="24" customHeight="1" x14ac:dyDescent="0.2">
      <c r="A2146" s="267" t="str">
        <f t="shared" si="641"/>
        <v/>
      </c>
      <c r="B2146" s="268" t="str">
        <f t="shared" si="642"/>
        <v/>
      </c>
      <c r="C2146" s="269"/>
      <c r="D2146" s="270" t="str">
        <f t="shared" si="643"/>
        <v/>
      </c>
      <c r="E2146" s="271"/>
      <c r="F2146" s="272">
        <f t="shared" si="644"/>
        <v>0</v>
      </c>
      <c r="G2146" s="275">
        <f t="shared" si="645"/>
        <v>0</v>
      </c>
    </row>
    <row r="2147" spans="1:8" s="276" customFormat="1" ht="24" customHeight="1" x14ac:dyDescent="0.2">
      <c r="A2147" s="267" t="str">
        <f t="shared" si="641"/>
        <v/>
      </c>
      <c r="B2147" s="268" t="str">
        <f t="shared" si="642"/>
        <v/>
      </c>
      <c r="C2147" s="269"/>
      <c r="D2147" s="270" t="str">
        <f t="shared" si="643"/>
        <v/>
      </c>
      <c r="E2147" s="271"/>
      <c r="F2147" s="272">
        <f t="shared" si="644"/>
        <v>0</v>
      </c>
      <c r="G2147" s="275">
        <f t="shared" si="645"/>
        <v>0</v>
      </c>
    </row>
    <row r="2148" spans="1:8" ht="24" customHeight="1" x14ac:dyDescent="0.2">
      <c r="A2148" s="129"/>
      <c r="B2148" s="110"/>
      <c r="C2148" s="99"/>
      <c r="D2148" s="110"/>
      <c r="E2148" s="111"/>
      <c r="F2148" s="188" t="s">
        <v>35</v>
      </c>
      <c r="G2148" s="126">
        <f>SUBTOTAL(9,G2139:G2147)</f>
        <v>0</v>
      </c>
    </row>
    <row r="2149" spans="1:8" ht="24" customHeight="1" thickBot="1" x14ac:dyDescent="0.25">
      <c r="A2149" s="130"/>
      <c r="B2149" s="131"/>
      <c r="C2149" s="132"/>
      <c r="D2149" s="131"/>
      <c r="E2149" s="133"/>
      <c r="F2149" s="134"/>
      <c r="G2149" s="135"/>
    </row>
    <row r="2150" spans="1:8" ht="24" customHeight="1" thickBot="1" x14ac:dyDescent="0.25">
      <c r="A2150" s="136" t="str">
        <f>B2108</f>
        <v>12.2</v>
      </c>
      <c r="B2150" s="137" t="str">
        <f>C2108</f>
        <v>Ventilación</v>
      </c>
      <c r="C2150" s="138"/>
      <c r="D2150" s="138" t="s">
        <v>36</v>
      </c>
      <c r="E2150" s="139"/>
      <c r="F2150" s="140" t="s">
        <v>37</v>
      </c>
      <c r="G2150" s="141">
        <f>SUBTOTAL(9,G2113:G2149)</f>
        <v>0</v>
      </c>
    </row>
    <row r="2151" spans="1:8" ht="24" customHeight="1" thickTop="1" thickBot="1" x14ac:dyDescent="0.25"/>
    <row r="2152" spans="1:8" ht="24" customHeight="1" thickTop="1" x14ac:dyDescent="0.2">
      <c r="A2152" s="173" t="s">
        <v>39</v>
      </c>
      <c r="B2152" s="174"/>
      <c r="C2152" s="174"/>
      <c r="D2152" s="174"/>
      <c r="E2152" s="174"/>
      <c r="F2152" s="174"/>
      <c r="G2152" s="175"/>
      <c r="H2152" s="100">
        <f>COUNTIF($A$2:A2158,"ANALISIS DE PRECIOS")</f>
        <v>44</v>
      </c>
    </row>
    <row r="2153" spans="1:8" ht="24" customHeight="1" x14ac:dyDescent="0.2">
      <c r="A2153" s="101" t="s">
        <v>719</v>
      </c>
      <c r="B2153" s="102" t="str">
        <f>Comitente</f>
        <v>DIRECCIÓN DE INFRAESTRUCTURA ESCOLAR</v>
      </c>
      <c r="C2153" s="96"/>
      <c r="D2153" s="103"/>
      <c r="E2153" s="103"/>
      <c r="F2153" s="104"/>
      <c r="G2153" s="105"/>
    </row>
    <row r="2154" spans="1:8" ht="24" customHeight="1" x14ac:dyDescent="0.2">
      <c r="A2154" s="101" t="s">
        <v>720</v>
      </c>
      <c r="B2154" s="102">
        <f>Contratista</f>
        <v>0</v>
      </c>
      <c r="C2154" s="97"/>
      <c r="D2154" s="97"/>
      <c r="E2154" s="97"/>
      <c r="F2154" s="106"/>
      <c r="G2154" s="107"/>
    </row>
    <row r="2155" spans="1:8" ht="24" customHeight="1" x14ac:dyDescent="0.2">
      <c r="A2155" s="101" t="s">
        <v>26</v>
      </c>
      <c r="B2155" s="102" t="str">
        <f>Obra</f>
        <v>ESCUELA BATALLA DE TUCUMAN</v>
      </c>
      <c r="C2155" s="97"/>
      <c r="D2155" s="97"/>
      <c r="E2155" s="97"/>
      <c r="F2155" s="106" t="s">
        <v>40</v>
      </c>
      <c r="G2155" s="108">
        <f>Fecha_Base</f>
        <v>0</v>
      </c>
    </row>
    <row r="2156" spans="1:8" ht="24" customHeight="1" x14ac:dyDescent="0.2">
      <c r="A2156" s="109" t="s">
        <v>718</v>
      </c>
      <c r="B2156" s="98" t="str">
        <f>Ubicación</f>
        <v>Calle Mendoza y Calle Nº17 - Pocito</v>
      </c>
      <c r="C2156" s="98"/>
      <c r="D2156" s="110"/>
      <c r="E2156" s="111"/>
      <c r="F2156" s="112"/>
      <c r="G2156" s="113"/>
    </row>
    <row r="2157" spans="1:8" ht="24" customHeight="1" x14ac:dyDescent="0.2">
      <c r="A2157" s="109" t="s">
        <v>41</v>
      </c>
      <c r="B2157" s="114" t="str">
        <f>IFERROR(VALUE(LEFT(B2158,FIND("-",B2158)-1)),"")</f>
        <v/>
      </c>
      <c r="C2157" s="99" t="str">
        <f>IFERROR(VLOOKUP(B2157,Tabla_CyP,2,FALSE),"")</f>
        <v/>
      </c>
      <c r="E2157" s="111"/>
      <c r="F2157" s="112"/>
      <c r="G2157" s="113"/>
    </row>
    <row r="2158" spans="1:8" ht="24" customHeight="1" x14ac:dyDescent="0.2">
      <c r="A2158" s="109" t="s">
        <v>27</v>
      </c>
      <c r="B2158" s="115" t="str">
        <f>IFERROR(VLOOKUP(COUNTIF($A$2:A2158,"ANALISIS DE PRECIOS"),Tabla_NumeroItem,4,FALSE),"")</f>
        <v>12.3</v>
      </c>
      <c r="C2158" s="99" t="str">
        <f>IFERROR(VLOOKUP(B2158,Tabla_CyP,2,FALSE),"")</f>
        <v>Dispositivos de tratamiento, cámara séptica y otros</v>
      </c>
      <c r="D2158" s="110"/>
      <c r="E2158" s="111"/>
      <c r="F2158" s="106" t="s">
        <v>28</v>
      </c>
      <c r="G2158" s="116" t="str">
        <f>IFERROR(VLOOKUP(B2158,Tabla_CyP,4,FALSE),"")</f>
        <v>gl</v>
      </c>
    </row>
    <row r="2159" spans="1:8" ht="24" customHeight="1" x14ac:dyDescent="0.2">
      <c r="A2159" s="109"/>
      <c r="B2159" s="98"/>
      <c r="C2159" s="99"/>
      <c r="D2159" s="110"/>
      <c r="E2159" s="111"/>
      <c r="F2159" s="112"/>
      <c r="G2159" s="113"/>
    </row>
    <row r="2160" spans="1:8" ht="24" customHeight="1" x14ac:dyDescent="0.2">
      <c r="A2160" s="381" t="s">
        <v>584</v>
      </c>
      <c r="B2160" s="382"/>
      <c r="C2160" s="383" t="s">
        <v>0</v>
      </c>
      <c r="D2160" s="383" t="s">
        <v>29</v>
      </c>
      <c r="E2160" s="385" t="s">
        <v>30</v>
      </c>
      <c r="F2160" s="387" t="s">
        <v>31</v>
      </c>
      <c r="G2160" s="389" t="s">
        <v>32</v>
      </c>
    </row>
    <row r="2161" spans="1:141" s="119" customFormat="1" ht="24" customHeight="1" x14ac:dyDescent="0.2">
      <c r="A2161" s="117" t="s">
        <v>585</v>
      </c>
      <c r="B2161" s="118" t="s">
        <v>586</v>
      </c>
      <c r="C2161" s="384"/>
      <c r="D2161" s="384"/>
      <c r="E2161" s="386"/>
      <c r="F2161" s="388"/>
      <c r="G2161" s="390"/>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77"/>
      <c r="AE2161" s="277"/>
      <c r="AF2161" s="277"/>
      <c r="AG2161" s="277"/>
      <c r="AH2161" s="277"/>
      <c r="AI2161" s="277"/>
      <c r="AJ2161" s="277"/>
      <c r="AK2161" s="277"/>
      <c r="AL2161" s="277"/>
      <c r="AM2161" s="277"/>
      <c r="AN2161" s="277"/>
      <c r="AO2161" s="277"/>
      <c r="AP2161" s="277"/>
      <c r="AQ2161" s="277"/>
      <c r="AR2161" s="277"/>
      <c r="AS2161" s="277"/>
      <c r="AT2161" s="277"/>
      <c r="AU2161" s="277"/>
      <c r="AV2161" s="277"/>
      <c r="AW2161" s="277"/>
      <c r="AX2161" s="277"/>
      <c r="AY2161" s="277"/>
      <c r="AZ2161" s="277"/>
      <c r="BA2161" s="277"/>
      <c r="BB2161" s="277"/>
      <c r="BC2161" s="277"/>
      <c r="BD2161" s="277"/>
      <c r="BE2161" s="277"/>
      <c r="BF2161" s="277"/>
      <c r="BG2161" s="277"/>
      <c r="BH2161" s="277"/>
      <c r="BI2161" s="277"/>
      <c r="BJ2161" s="277"/>
      <c r="BK2161" s="277"/>
      <c r="BL2161" s="277"/>
      <c r="BM2161" s="277"/>
      <c r="BN2161" s="277"/>
      <c r="BO2161" s="277"/>
      <c r="BP2161" s="277"/>
      <c r="BQ2161" s="277"/>
      <c r="BR2161" s="277"/>
      <c r="BS2161" s="277"/>
      <c r="BT2161" s="277"/>
      <c r="BU2161" s="277"/>
      <c r="BV2161" s="277"/>
      <c r="BW2161" s="277"/>
      <c r="BX2161" s="277"/>
      <c r="BY2161" s="277"/>
      <c r="BZ2161" s="277"/>
      <c r="CA2161" s="277"/>
      <c r="CB2161" s="277"/>
      <c r="CC2161" s="277"/>
      <c r="CD2161" s="277"/>
      <c r="CE2161" s="277"/>
      <c r="CF2161" s="277"/>
      <c r="CG2161" s="277"/>
      <c r="CH2161" s="277"/>
      <c r="CI2161" s="277"/>
      <c r="CJ2161" s="277"/>
      <c r="CK2161" s="277"/>
      <c r="CL2161" s="277"/>
      <c r="CM2161" s="277"/>
      <c r="CN2161" s="277"/>
      <c r="CO2161" s="277"/>
      <c r="CP2161" s="277"/>
      <c r="CQ2161" s="277"/>
      <c r="CR2161" s="277"/>
      <c r="CS2161" s="277"/>
      <c r="CT2161" s="277"/>
      <c r="CU2161" s="277"/>
      <c r="CV2161" s="277"/>
      <c r="CW2161" s="277"/>
      <c r="CX2161" s="277"/>
      <c r="CY2161" s="277"/>
      <c r="CZ2161" s="277"/>
      <c r="DA2161" s="277"/>
      <c r="DB2161" s="277"/>
      <c r="DC2161" s="277"/>
      <c r="DD2161" s="277"/>
      <c r="DE2161" s="277"/>
      <c r="DF2161" s="277"/>
      <c r="DG2161" s="277"/>
      <c r="DH2161" s="277"/>
      <c r="DI2161" s="277"/>
      <c r="DJ2161" s="277"/>
      <c r="DK2161" s="277"/>
      <c r="DL2161" s="277"/>
      <c r="DM2161" s="277"/>
      <c r="DN2161" s="277"/>
      <c r="DO2161" s="277"/>
      <c r="DP2161" s="277"/>
      <c r="DQ2161" s="277"/>
      <c r="DR2161" s="277"/>
      <c r="DS2161" s="277"/>
      <c r="DT2161" s="277"/>
      <c r="DU2161" s="277"/>
      <c r="DV2161" s="277"/>
      <c r="DW2161" s="277"/>
      <c r="DX2161" s="277"/>
      <c r="DY2161" s="277"/>
      <c r="DZ2161" s="277"/>
      <c r="EA2161" s="277"/>
      <c r="EB2161" s="277"/>
      <c r="EC2161" s="277"/>
      <c r="ED2161" s="277"/>
      <c r="EE2161" s="277"/>
      <c r="EF2161" s="277"/>
      <c r="EG2161" s="277"/>
      <c r="EH2161" s="277"/>
      <c r="EI2161" s="277"/>
      <c r="EJ2161" s="277"/>
      <c r="EK2161" s="277"/>
    </row>
    <row r="2162" spans="1:141" ht="24" customHeight="1" x14ac:dyDescent="0.2">
      <c r="A2162" s="187"/>
      <c r="B2162" s="120"/>
      <c r="C2162" s="185" t="s">
        <v>721</v>
      </c>
      <c r="D2162" s="121"/>
      <c r="E2162" s="122"/>
      <c r="F2162" s="123"/>
      <c r="G2162" s="124"/>
    </row>
    <row r="2163" spans="1:141" s="276" customFormat="1" ht="24" customHeight="1" x14ac:dyDescent="0.2">
      <c r="A2163" s="267" t="str">
        <f t="shared" ref="A2163:A2176" si="646">IFERROR(VLOOKUP(C2163,Tabla_Insumos,4,FALSE),"")</f>
        <v/>
      </c>
      <c r="B2163" s="268" t="str">
        <f>IFERROR(VLOOKUP(C2163,Tabla_Insumos,5,FALSE),"")</f>
        <v/>
      </c>
      <c r="C2163" s="269"/>
      <c r="D2163" s="270" t="str">
        <f t="shared" ref="D2163:D2176" si="647">IFERROR(VLOOKUP(C2163,Tabla_Insumos,2,FALSE),"")</f>
        <v/>
      </c>
      <c r="E2163" s="271"/>
      <c r="F2163" s="272">
        <f t="shared" ref="F2163:F2176" si="648">IFERROR(VLOOKUP(C2163,Tabla_Insumos,3,FALSE),0)</f>
        <v>0</v>
      </c>
      <c r="G2163" s="275">
        <f>ROUND(E2163*F2163,2)</f>
        <v>0</v>
      </c>
    </row>
    <row r="2164" spans="1:141" s="276" customFormat="1" ht="24" customHeight="1" x14ac:dyDescent="0.2">
      <c r="A2164" s="267" t="str">
        <f t="shared" si="646"/>
        <v/>
      </c>
      <c r="B2164" s="268" t="str">
        <f t="shared" ref="B2164:B2176" si="649">IFERROR(VLOOKUP(C2164,Tabla_Insumos,5,FALSE),"")</f>
        <v/>
      </c>
      <c r="C2164" s="269"/>
      <c r="D2164" s="270" t="str">
        <f t="shared" si="647"/>
        <v/>
      </c>
      <c r="E2164" s="271"/>
      <c r="F2164" s="272">
        <f t="shared" si="648"/>
        <v>0</v>
      </c>
      <c r="G2164" s="275">
        <f t="shared" ref="G2164:G2176" si="650">ROUND(E2164*F2164,2)</f>
        <v>0</v>
      </c>
    </row>
    <row r="2165" spans="1:141" s="276" customFormat="1" ht="24" customHeight="1" x14ac:dyDescent="0.2">
      <c r="A2165" s="267" t="str">
        <f t="shared" si="646"/>
        <v/>
      </c>
      <c r="B2165" s="268" t="str">
        <f t="shared" si="649"/>
        <v/>
      </c>
      <c r="C2165" s="269"/>
      <c r="D2165" s="270" t="str">
        <f t="shared" si="647"/>
        <v/>
      </c>
      <c r="E2165" s="271"/>
      <c r="F2165" s="272">
        <f t="shared" si="648"/>
        <v>0</v>
      </c>
      <c r="G2165" s="275">
        <f t="shared" si="650"/>
        <v>0</v>
      </c>
    </row>
    <row r="2166" spans="1:141" s="276" customFormat="1" ht="24" customHeight="1" x14ac:dyDescent="0.2">
      <c r="A2166" s="267" t="str">
        <f t="shared" si="646"/>
        <v/>
      </c>
      <c r="B2166" s="268" t="str">
        <f t="shared" si="649"/>
        <v/>
      </c>
      <c r="C2166" s="269"/>
      <c r="D2166" s="270" t="str">
        <f t="shared" si="647"/>
        <v/>
      </c>
      <c r="E2166" s="271"/>
      <c r="F2166" s="272">
        <f t="shared" si="648"/>
        <v>0</v>
      </c>
      <c r="G2166" s="275">
        <f t="shared" si="650"/>
        <v>0</v>
      </c>
    </row>
    <row r="2167" spans="1:141" s="276" customFormat="1" ht="24" customHeight="1" x14ac:dyDescent="0.2">
      <c r="A2167" s="267" t="str">
        <f t="shared" si="646"/>
        <v/>
      </c>
      <c r="B2167" s="268" t="str">
        <f t="shared" si="649"/>
        <v/>
      </c>
      <c r="C2167" s="269"/>
      <c r="D2167" s="270" t="str">
        <f t="shared" si="647"/>
        <v/>
      </c>
      <c r="E2167" s="271"/>
      <c r="F2167" s="272">
        <f t="shared" si="648"/>
        <v>0</v>
      </c>
      <c r="G2167" s="275">
        <f t="shared" si="650"/>
        <v>0</v>
      </c>
    </row>
    <row r="2168" spans="1:141" s="276" customFormat="1" ht="24" customHeight="1" x14ac:dyDescent="0.2">
      <c r="A2168" s="267" t="str">
        <f t="shared" si="646"/>
        <v/>
      </c>
      <c r="B2168" s="268" t="str">
        <f t="shared" si="649"/>
        <v/>
      </c>
      <c r="C2168" s="269"/>
      <c r="D2168" s="270" t="str">
        <f t="shared" si="647"/>
        <v/>
      </c>
      <c r="E2168" s="271"/>
      <c r="F2168" s="272">
        <f t="shared" si="648"/>
        <v>0</v>
      </c>
      <c r="G2168" s="275">
        <f t="shared" si="650"/>
        <v>0</v>
      </c>
    </row>
    <row r="2169" spans="1:141" s="276" customFormat="1" ht="24" customHeight="1" x14ac:dyDescent="0.2">
      <c r="A2169" s="267" t="str">
        <f t="shared" si="646"/>
        <v/>
      </c>
      <c r="B2169" s="268" t="str">
        <f t="shared" si="649"/>
        <v/>
      </c>
      <c r="C2169" s="269"/>
      <c r="D2169" s="270" t="str">
        <f t="shared" si="647"/>
        <v/>
      </c>
      <c r="E2169" s="271"/>
      <c r="F2169" s="272">
        <f t="shared" si="648"/>
        <v>0</v>
      </c>
      <c r="G2169" s="275">
        <f t="shared" si="650"/>
        <v>0</v>
      </c>
    </row>
    <row r="2170" spans="1:141" s="276" customFormat="1" ht="24" customHeight="1" x14ac:dyDescent="0.2">
      <c r="A2170" s="267" t="str">
        <f t="shared" si="646"/>
        <v/>
      </c>
      <c r="B2170" s="268" t="str">
        <f t="shared" si="649"/>
        <v/>
      </c>
      <c r="C2170" s="269"/>
      <c r="D2170" s="270" t="str">
        <f t="shared" si="647"/>
        <v/>
      </c>
      <c r="E2170" s="271"/>
      <c r="F2170" s="272">
        <f t="shared" si="648"/>
        <v>0</v>
      </c>
      <c r="G2170" s="275">
        <f t="shared" si="650"/>
        <v>0</v>
      </c>
    </row>
    <row r="2171" spans="1:141" s="276" customFormat="1" ht="24" customHeight="1" x14ac:dyDescent="0.2">
      <c r="A2171" s="267" t="str">
        <f t="shared" si="646"/>
        <v/>
      </c>
      <c r="B2171" s="268" t="str">
        <f t="shared" si="649"/>
        <v/>
      </c>
      <c r="C2171" s="269"/>
      <c r="D2171" s="270" t="str">
        <f t="shared" si="647"/>
        <v/>
      </c>
      <c r="E2171" s="271"/>
      <c r="F2171" s="272">
        <f t="shared" si="648"/>
        <v>0</v>
      </c>
      <c r="G2171" s="275">
        <f t="shared" si="650"/>
        <v>0</v>
      </c>
    </row>
    <row r="2172" spans="1:141" s="276" customFormat="1" ht="24" customHeight="1" x14ac:dyDescent="0.2">
      <c r="A2172" s="267" t="str">
        <f t="shared" si="646"/>
        <v/>
      </c>
      <c r="B2172" s="268" t="str">
        <f t="shared" si="649"/>
        <v/>
      </c>
      <c r="C2172" s="269"/>
      <c r="D2172" s="270" t="str">
        <f t="shared" si="647"/>
        <v/>
      </c>
      <c r="E2172" s="271"/>
      <c r="F2172" s="272">
        <f t="shared" si="648"/>
        <v>0</v>
      </c>
      <c r="G2172" s="275">
        <f t="shared" si="650"/>
        <v>0</v>
      </c>
    </row>
    <row r="2173" spans="1:141" s="276" customFormat="1" ht="24" customHeight="1" x14ac:dyDescent="0.2">
      <c r="A2173" s="267" t="str">
        <f t="shared" si="646"/>
        <v/>
      </c>
      <c r="B2173" s="268" t="str">
        <f t="shared" si="649"/>
        <v/>
      </c>
      <c r="C2173" s="269"/>
      <c r="D2173" s="270" t="str">
        <f t="shared" si="647"/>
        <v/>
      </c>
      <c r="E2173" s="271"/>
      <c r="F2173" s="272">
        <f t="shared" si="648"/>
        <v>0</v>
      </c>
      <c r="G2173" s="275">
        <f t="shared" si="650"/>
        <v>0</v>
      </c>
    </row>
    <row r="2174" spans="1:141" s="276" customFormat="1" ht="24" customHeight="1" x14ac:dyDescent="0.2">
      <c r="A2174" s="267" t="str">
        <f t="shared" si="646"/>
        <v/>
      </c>
      <c r="B2174" s="268" t="str">
        <f t="shared" si="649"/>
        <v/>
      </c>
      <c r="C2174" s="269"/>
      <c r="D2174" s="270" t="str">
        <f t="shared" si="647"/>
        <v/>
      </c>
      <c r="E2174" s="271"/>
      <c r="F2174" s="272">
        <f t="shared" si="648"/>
        <v>0</v>
      </c>
      <c r="G2174" s="275">
        <f t="shared" si="650"/>
        <v>0</v>
      </c>
    </row>
    <row r="2175" spans="1:141" s="276" customFormat="1" ht="24" customHeight="1" x14ac:dyDescent="0.2">
      <c r="A2175" s="267" t="str">
        <f t="shared" si="646"/>
        <v/>
      </c>
      <c r="B2175" s="268" t="str">
        <f t="shared" si="649"/>
        <v/>
      </c>
      <c r="C2175" s="269"/>
      <c r="D2175" s="270" t="str">
        <f t="shared" si="647"/>
        <v/>
      </c>
      <c r="E2175" s="271"/>
      <c r="F2175" s="272">
        <f t="shared" si="648"/>
        <v>0</v>
      </c>
      <c r="G2175" s="275">
        <f t="shared" si="650"/>
        <v>0</v>
      </c>
    </row>
    <row r="2176" spans="1:141" s="276" customFormat="1" ht="24" customHeight="1" x14ac:dyDescent="0.2">
      <c r="A2176" s="267" t="str">
        <f t="shared" si="646"/>
        <v/>
      </c>
      <c r="B2176" s="268" t="str">
        <f t="shared" si="649"/>
        <v/>
      </c>
      <c r="C2176" s="269"/>
      <c r="D2176" s="270" t="str">
        <f t="shared" si="647"/>
        <v/>
      </c>
      <c r="E2176" s="271"/>
      <c r="F2176" s="273">
        <f t="shared" si="648"/>
        <v>0</v>
      </c>
      <c r="G2176" s="275">
        <f t="shared" si="650"/>
        <v>0</v>
      </c>
    </row>
    <row r="2177" spans="1:7" ht="24" customHeight="1" x14ac:dyDescent="0.2">
      <c r="A2177" s="125"/>
      <c r="B2177" s="99"/>
      <c r="C2177" s="99"/>
      <c r="D2177" s="110"/>
      <c r="E2177" s="111"/>
      <c r="F2177" s="188" t="s">
        <v>33</v>
      </c>
      <c r="G2177" s="126">
        <f>SUBTOTAL(9,G2163:G2176)</f>
        <v>0</v>
      </c>
    </row>
    <row r="2178" spans="1:7" ht="24" customHeight="1" x14ac:dyDescent="0.2">
      <c r="A2178" s="125"/>
      <c r="B2178" s="99"/>
      <c r="C2178" s="127" t="s">
        <v>722</v>
      </c>
      <c r="D2178" s="110"/>
      <c r="E2178" s="111"/>
      <c r="F2178" s="112"/>
      <c r="G2178" s="128"/>
    </row>
    <row r="2179" spans="1:7" s="276" customFormat="1" ht="24" customHeight="1" x14ac:dyDescent="0.2">
      <c r="A2179" s="267" t="str">
        <f t="shared" ref="A2179:A2186" si="651">IFERROR(VLOOKUP(C2179,Tabla_Insumos,4,FALSE),"")</f>
        <v/>
      </c>
      <c r="B2179" s="268" t="str">
        <f t="shared" ref="B2179:B2186" si="652">IFERROR(VLOOKUP(C2179,Tabla_Insumos,5,FALSE),"")</f>
        <v/>
      </c>
      <c r="C2179" s="269"/>
      <c r="D2179" s="270" t="str">
        <f t="shared" ref="D2179:D2186" si="653">IFERROR(VLOOKUP(C2179,Tabla_Insumos,2,FALSE),"")</f>
        <v/>
      </c>
      <c r="E2179" s="271"/>
      <c r="F2179" s="274">
        <f t="shared" ref="F2179:F2186" si="654">IFERROR(VLOOKUP(C2179,Tabla_Insumos,3,FALSE),0)</f>
        <v>0</v>
      </c>
      <c r="G2179" s="275">
        <f>ROUND(E2179*F2179,2)</f>
        <v>0</v>
      </c>
    </row>
    <row r="2180" spans="1:7" s="276" customFormat="1" ht="24" customHeight="1" x14ac:dyDescent="0.2">
      <c r="A2180" s="267" t="str">
        <f t="shared" si="651"/>
        <v/>
      </c>
      <c r="B2180" s="268" t="str">
        <f t="shared" si="652"/>
        <v/>
      </c>
      <c r="C2180" s="269"/>
      <c r="D2180" s="270" t="str">
        <f t="shared" si="653"/>
        <v/>
      </c>
      <c r="E2180" s="271"/>
      <c r="F2180" s="274">
        <f t="shared" si="654"/>
        <v>0</v>
      </c>
      <c r="G2180" s="275">
        <f>ROUND(E2180*F2180,2)</f>
        <v>0</v>
      </c>
    </row>
    <row r="2181" spans="1:7" s="276" customFormat="1" ht="24" customHeight="1" x14ac:dyDescent="0.2">
      <c r="A2181" s="267" t="str">
        <f t="shared" si="651"/>
        <v/>
      </c>
      <c r="B2181" s="268" t="str">
        <f t="shared" si="652"/>
        <v/>
      </c>
      <c r="C2181" s="269"/>
      <c r="D2181" s="270" t="str">
        <f t="shared" si="653"/>
        <v/>
      </c>
      <c r="E2181" s="271"/>
      <c r="F2181" s="274">
        <f t="shared" si="654"/>
        <v>0</v>
      </c>
      <c r="G2181" s="275">
        <f t="shared" ref="G2181:G2186" si="655">ROUND(E2181*F2181,2)</f>
        <v>0</v>
      </c>
    </row>
    <row r="2182" spans="1:7" s="276" customFormat="1" ht="24" customHeight="1" x14ac:dyDescent="0.2">
      <c r="A2182" s="267" t="str">
        <f t="shared" si="651"/>
        <v/>
      </c>
      <c r="B2182" s="268" t="str">
        <f t="shared" si="652"/>
        <v/>
      </c>
      <c r="C2182" s="269"/>
      <c r="D2182" s="270" t="str">
        <f t="shared" si="653"/>
        <v/>
      </c>
      <c r="E2182" s="271"/>
      <c r="F2182" s="274">
        <f t="shared" si="654"/>
        <v>0</v>
      </c>
      <c r="G2182" s="275">
        <f t="shared" si="655"/>
        <v>0</v>
      </c>
    </row>
    <row r="2183" spans="1:7" s="276" customFormat="1" ht="24" customHeight="1" x14ac:dyDescent="0.2">
      <c r="A2183" s="267" t="str">
        <f t="shared" si="651"/>
        <v/>
      </c>
      <c r="B2183" s="268" t="str">
        <f t="shared" si="652"/>
        <v/>
      </c>
      <c r="C2183" s="269"/>
      <c r="D2183" s="270" t="str">
        <f t="shared" si="653"/>
        <v/>
      </c>
      <c r="E2183" s="271"/>
      <c r="F2183" s="272">
        <f t="shared" si="654"/>
        <v>0</v>
      </c>
      <c r="G2183" s="275">
        <f t="shared" si="655"/>
        <v>0</v>
      </c>
    </row>
    <row r="2184" spans="1:7" s="276" customFormat="1" ht="24" customHeight="1" x14ac:dyDescent="0.2">
      <c r="A2184" s="267" t="str">
        <f t="shared" si="651"/>
        <v/>
      </c>
      <c r="B2184" s="268" t="str">
        <f t="shared" si="652"/>
        <v/>
      </c>
      <c r="C2184" s="269"/>
      <c r="D2184" s="270" t="str">
        <f t="shared" si="653"/>
        <v/>
      </c>
      <c r="E2184" s="271"/>
      <c r="F2184" s="272">
        <f t="shared" si="654"/>
        <v>0</v>
      </c>
      <c r="G2184" s="275">
        <f t="shared" si="655"/>
        <v>0</v>
      </c>
    </row>
    <row r="2185" spans="1:7" s="276" customFormat="1" ht="24" customHeight="1" x14ac:dyDescent="0.2">
      <c r="A2185" s="267" t="str">
        <f t="shared" si="651"/>
        <v/>
      </c>
      <c r="B2185" s="268" t="str">
        <f t="shared" si="652"/>
        <v/>
      </c>
      <c r="C2185" s="269"/>
      <c r="D2185" s="270" t="str">
        <f t="shared" si="653"/>
        <v/>
      </c>
      <c r="E2185" s="271"/>
      <c r="F2185" s="272">
        <f t="shared" si="654"/>
        <v>0</v>
      </c>
      <c r="G2185" s="275">
        <f t="shared" si="655"/>
        <v>0</v>
      </c>
    </row>
    <row r="2186" spans="1:7" s="276" customFormat="1" ht="24" customHeight="1" x14ac:dyDescent="0.2">
      <c r="A2186" s="267" t="str">
        <f t="shared" si="651"/>
        <v/>
      </c>
      <c r="B2186" s="268" t="str">
        <f t="shared" si="652"/>
        <v/>
      </c>
      <c r="C2186" s="269"/>
      <c r="D2186" s="270" t="str">
        <f t="shared" si="653"/>
        <v/>
      </c>
      <c r="E2186" s="271"/>
      <c r="F2186" s="272">
        <f t="shared" si="654"/>
        <v>0</v>
      </c>
      <c r="G2186" s="275">
        <f t="shared" si="655"/>
        <v>0</v>
      </c>
    </row>
    <row r="2187" spans="1:7" ht="24" customHeight="1" x14ac:dyDescent="0.2">
      <c r="A2187" s="125"/>
      <c r="B2187" s="99"/>
      <c r="C2187" s="99"/>
      <c r="D2187" s="110"/>
      <c r="E2187" s="111"/>
      <c r="F2187" s="188" t="s">
        <v>34</v>
      </c>
      <c r="G2187" s="126">
        <f>SUBTOTAL(9,G2179:G2186)</f>
        <v>0</v>
      </c>
    </row>
    <row r="2188" spans="1:7" ht="24" customHeight="1" x14ac:dyDescent="0.2">
      <c r="A2188" s="125"/>
      <c r="B2188" s="99"/>
      <c r="C2188" s="127" t="s">
        <v>723</v>
      </c>
      <c r="D2188" s="110"/>
      <c r="E2188" s="111"/>
      <c r="F2188" s="112"/>
      <c r="G2188" s="128"/>
    </row>
    <row r="2189" spans="1:7" s="276" customFormat="1" ht="24" customHeight="1" x14ac:dyDescent="0.2">
      <c r="A2189" s="267" t="str">
        <f t="shared" ref="A2189:A2197" si="656">IFERROR(VLOOKUP(C2189,Tabla_Insumos,4,FALSE),"")</f>
        <v/>
      </c>
      <c r="B2189" s="268" t="str">
        <f t="shared" ref="B2189:B2197" si="657">IFERROR(VLOOKUP(C2189,Tabla_Insumos,5,FALSE),"")</f>
        <v/>
      </c>
      <c r="C2189" s="269"/>
      <c r="D2189" s="270" t="str">
        <f t="shared" ref="D2189:D2197" si="658">IFERROR(VLOOKUP(C2189,Tabla_Insumos,2,FALSE),"")</f>
        <v/>
      </c>
      <c r="E2189" s="271"/>
      <c r="F2189" s="272">
        <f t="shared" ref="F2189:F2197" si="659">IFERROR(VLOOKUP(C2189,Tabla_Insumos,3,FALSE),0)</f>
        <v>0</v>
      </c>
      <c r="G2189" s="275">
        <f t="shared" ref="G2189:G2197" si="660">ROUND(E2189*F2189,2)</f>
        <v>0</v>
      </c>
    </row>
    <row r="2190" spans="1:7" s="276" customFormat="1" ht="24" customHeight="1" x14ac:dyDescent="0.2">
      <c r="A2190" s="267" t="str">
        <f t="shared" si="656"/>
        <v/>
      </c>
      <c r="B2190" s="268" t="str">
        <f t="shared" si="657"/>
        <v/>
      </c>
      <c r="C2190" s="269"/>
      <c r="D2190" s="270" t="str">
        <f t="shared" si="658"/>
        <v/>
      </c>
      <c r="E2190" s="271"/>
      <c r="F2190" s="272">
        <f t="shared" si="659"/>
        <v>0</v>
      </c>
      <c r="G2190" s="275">
        <f t="shared" si="660"/>
        <v>0</v>
      </c>
    </row>
    <row r="2191" spans="1:7" s="276" customFormat="1" ht="24" customHeight="1" x14ac:dyDescent="0.2">
      <c r="A2191" s="267" t="str">
        <f t="shared" si="656"/>
        <v/>
      </c>
      <c r="B2191" s="268" t="str">
        <f t="shared" si="657"/>
        <v/>
      </c>
      <c r="C2191" s="269"/>
      <c r="D2191" s="270" t="str">
        <f t="shared" si="658"/>
        <v/>
      </c>
      <c r="E2191" s="271"/>
      <c r="F2191" s="272">
        <f t="shared" si="659"/>
        <v>0</v>
      </c>
      <c r="G2191" s="275">
        <f t="shared" si="660"/>
        <v>0</v>
      </c>
    </row>
    <row r="2192" spans="1:7" s="276" customFormat="1" ht="24" customHeight="1" x14ac:dyDescent="0.2">
      <c r="A2192" s="267" t="str">
        <f t="shared" si="656"/>
        <v/>
      </c>
      <c r="B2192" s="268" t="str">
        <f t="shared" si="657"/>
        <v/>
      </c>
      <c r="C2192" s="269"/>
      <c r="D2192" s="270" t="str">
        <f t="shared" si="658"/>
        <v/>
      </c>
      <c r="E2192" s="271"/>
      <c r="F2192" s="272">
        <f t="shared" si="659"/>
        <v>0</v>
      </c>
      <c r="G2192" s="275">
        <f t="shared" si="660"/>
        <v>0</v>
      </c>
    </row>
    <row r="2193" spans="1:8" s="276" customFormat="1" ht="24" customHeight="1" x14ac:dyDescent="0.2">
      <c r="A2193" s="267" t="str">
        <f t="shared" si="656"/>
        <v/>
      </c>
      <c r="B2193" s="268" t="str">
        <f t="shared" si="657"/>
        <v/>
      </c>
      <c r="C2193" s="269"/>
      <c r="D2193" s="270" t="str">
        <f t="shared" si="658"/>
        <v/>
      </c>
      <c r="E2193" s="271"/>
      <c r="F2193" s="272">
        <f t="shared" si="659"/>
        <v>0</v>
      </c>
      <c r="G2193" s="275">
        <f t="shared" si="660"/>
        <v>0</v>
      </c>
    </row>
    <row r="2194" spans="1:8" s="276" customFormat="1" ht="24" customHeight="1" x14ac:dyDescent="0.2">
      <c r="A2194" s="267" t="str">
        <f t="shared" si="656"/>
        <v/>
      </c>
      <c r="B2194" s="268" t="str">
        <f t="shared" si="657"/>
        <v/>
      </c>
      <c r="C2194" s="269"/>
      <c r="D2194" s="270" t="str">
        <f t="shared" si="658"/>
        <v/>
      </c>
      <c r="E2194" s="271"/>
      <c r="F2194" s="272">
        <f t="shared" si="659"/>
        <v>0</v>
      </c>
      <c r="G2194" s="275">
        <f t="shared" si="660"/>
        <v>0</v>
      </c>
    </row>
    <row r="2195" spans="1:8" s="276" customFormat="1" ht="24" customHeight="1" x14ac:dyDescent="0.2">
      <c r="A2195" s="267" t="str">
        <f t="shared" si="656"/>
        <v/>
      </c>
      <c r="B2195" s="268" t="str">
        <f t="shared" si="657"/>
        <v/>
      </c>
      <c r="C2195" s="269"/>
      <c r="D2195" s="270" t="str">
        <f t="shared" si="658"/>
        <v/>
      </c>
      <c r="E2195" s="271"/>
      <c r="F2195" s="272">
        <f t="shared" si="659"/>
        <v>0</v>
      </c>
      <c r="G2195" s="275">
        <f t="shared" si="660"/>
        <v>0</v>
      </c>
    </row>
    <row r="2196" spans="1:8" s="276" customFormat="1" ht="24" customHeight="1" x14ac:dyDescent="0.2">
      <c r="A2196" s="267" t="str">
        <f t="shared" si="656"/>
        <v/>
      </c>
      <c r="B2196" s="268" t="str">
        <f t="shared" si="657"/>
        <v/>
      </c>
      <c r="C2196" s="269"/>
      <c r="D2196" s="270" t="str">
        <f t="shared" si="658"/>
        <v/>
      </c>
      <c r="E2196" s="271"/>
      <c r="F2196" s="272">
        <f t="shared" si="659"/>
        <v>0</v>
      </c>
      <c r="G2196" s="275">
        <f t="shared" si="660"/>
        <v>0</v>
      </c>
    </row>
    <row r="2197" spans="1:8" s="276" customFormat="1" ht="24" customHeight="1" x14ac:dyDescent="0.2">
      <c r="A2197" s="267" t="str">
        <f t="shared" si="656"/>
        <v/>
      </c>
      <c r="B2197" s="268" t="str">
        <f t="shared" si="657"/>
        <v/>
      </c>
      <c r="C2197" s="269"/>
      <c r="D2197" s="270" t="str">
        <f t="shared" si="658"/>
        <v/>
      </c>
      <c r="E2197" s="271"/>
      <c r="F2197" s="272">
        <f t="shared" si="659"/>
        <v>0</v>
      </c>
      <c r="G2197" s="275">
        <f t="shared" si="660"/>
        <v>0</v>
      </c>
    </row>
    <row r="2198" spans="1:8" ht="24" customHeight="1" x14ac:dyDescent="0.2">
      <c r="A2198" s="129"/>
      <c r="B2198" s="110"/>
      <c r="C2198" s="99"/>
      <c r="D2198" s="110"/>
      <c r="E2198" s="111"/>
      <c r="F2198" s="188" t="s">
        <v>35</v>
      </c>
      <c r="G2198" s="126">
        <f>SUBTOTAL(9,G2189:G2197)</f>
        <v>0</v>
      </c>
    </row>
    <row r="2199" spans="1:8" ht="24" customHeight="1" thickBot="1" x14ac:dyDescent="0.25">
      <c r="A2199" s="130"/>
      <c r="B2199" s="131"/>
      <c r="C2199" s="132"/>
      <c r="D2199" s="131"/>
      <c r="E2199" s="133"/>
      <c r="F2199" s="134"/>
      <c r="G2199" s="135"/>
    </row>
    <row r="2200" spans="1:8" ht="24" customHeight="1" thickBot="1" x14ac:dyDescent="0.25">
      <c r="A2200" s="136" t="str">
        <f>B2158</f>
        <v>12.3</v>
      </c>
      <c r="B2200" s="137" t="str">
        <f>C2158</f>
        <v>Dispositivos de tratamiento, cámara séptica y otros</v>
      </c>
      <c r="C2200" s="138"/>
      <c r="D2200" s="138" t="s">
        <v>36</v>
      </c>
      <c r="E2200" s="139"/>
      <c r="F2200" s="140" t="s">
        <v>37</v>
      </c>
      <c r="G2200" s="141">
        <f>SUBTOTAL(9,G2163:G2199)</f>
        <v>0</v>
      </c>
    </row>
    <row r="2201" spans="1:8" ht="24" customHeight="1" thickTop="1" thickBot="1" x14ac:dyDescent="0.25"/>
    <row r="2202" spans="1:8" ht="24" customHeight="1" thickTop="1" x14ac:dyDescent="0.2">
      <c r="A2202" s="173" t="s">
        <v>39</v>
      </c>
      <c r="B2202" s="174"/>
      <c r="C2202" s="174"/>
      <c r="D2202" s="174"/>
      <c r="E2202" s="174"/>
      <c r="F2202" s="174"/>
      <c r="G2202" s="175"/>
      <c r="H2202" s="100">
        <f>COUNTIF($A$2:A2208,"ANALISIS DE PRECIOS")</f>
        <v>45</v>
      </c>
    </row>
    <row r="2203" spans="1:8" ht="24" customHeight="1" x14ac:dyDescent="0.2">
      <c r="A2203" s="101" t="s">
        <v>719</v>
      </c>
      <c r="B2203" s="102" t="str">
        <f>Comitente</f>
        <v>DIRECCIÓN DE INFRAESTRUCTURA ESCOLAR</v>
      </c>
      <c r="C2203" s="96"/>
      <c r="D2203" s="103"/>
      <c r="E2203" s="103"/>
      <c r="F2203" s="104"/>
      <c r="G2203" s="105"/>
    </row>
    <row r="2204" spans="1:8" ht="24" customHeight="1" x14ac:dyDescent="0.2">
      <c r="A2204" s="101" t="s">
        <v>720</v>
      </c>
      <c r="B2204" s="102">
        <f>Contratista</f>
        <v>0</v>
      </c>
      <c r="C2204" s="97"/>
      <c r="D2204" s="97"/>
      <c r="E2204" s="97"/>
      <c r="F2204" s="106"/>
      <c r="G2204" s="107"/>
    </row>
    <row r="2205" spans="1:8" ht="24" customHeight="1" x14ac:dyDescent="0.2">
      <c r="A2205" s="101" t="s">
        <v>26</v>
      </c>
      <c r="B2205" s="102" t="str">
        <f>Obra</f>
        <v>ESCUELA BATALLA DE TUCUMAN</v>
      </c>
      <c r="C2205" s="97"/>
      <c r="D2205" s="97"/>
      <c r="E2205" s="97"/>
      <c r="F2205" s="106" t="s">
        <v>40</v>
      </c>
      <c r="G2205" s="108">
        <f>Fecha_Base</f>
        <v>0</v>
      </c>
    </row>
    <row r="2206" spans="1:8" ht="24" customHeight="1" x14ac:dyDescent="0.2">
      <c r="A2206" s="109" t="s">
        <v>718</v>
      </c>
      <c r="B2206" s="98" t="str">
        <f>Ubicación</f>
        <v>Calle Mendoza y Calle Nº17 - Pocito</v>
      </c>
      <c r="C2206" s="98"/>
      <c r="D2206" s="110"/>
      <c r="E2206" s="111"/>
      <c r="F2206" s="112"/>
      <c r="G2206" s="113"/>
    </row>
    <row r="2207" spans="1:8" ht="24" customHeight="1" x14ac:dyDescent="0.2">
      <c r="A2207" s="109" t="s">
        <v>41</v>
      </c>
      <c r="B2207" s="114" t="str">
        <f>IFERROR(VALUE(LEFT(B2208,FIND("-",B2208)-1)),"")</f>
        <v/>
      </c>
      <c r="C2207" s="99" t="str">
        <f>IFERROR(VLOOKUP(B2207,Tabla_CyP,2,FALSE),"")</f>
        <v/>
      </c>
      <c r="E2207" s="111"/>
      <c r="F2207" s="112"/>
      <c r="G2207" s="113"/>
    </row>
    <row r="2208" spans="1:8" ht="24" customHeight="1" x14ac:dyDescent="0.2">
      <c r="A2208" s="109" t="s">
        <v>27</v>
      </c>
      <c r="B2208" s="115" t="str">
        <f>IFERROR(VLOOKUP(COUNTIF($A$2:A2208,"ANALISIS DE PRECIOS"),Tabla_NumeroItem,4,FALSE),"")</f>
        <v>12.4</v>
      </c>
      <c r="C2208" s="99" t="str">
        <f>IFERROR(VLOOKUP(B2208,Tabla_CyP,2,FALSE),"")</f>
        <v>Cañería distribución agua fría-caliente</v>
      </c>
      <c r="D2208" s="110"/>
      <c r="E2208" s="111"/>
      <c r="F2208" s="106" t="s">
        <v>28</v>
      </c>
      <c r="G2208" s="116" t="str">
        <f>IFERROR(VLOOKUP(B2208,Tabla_CyP,4,FALSE),"")</f>
        <v>gl</v>
      </c>
    </row>
    <row r="2209" spans="1:141" ht="24" customHeight="1" x14ac:dyDescent="0.2">
      <c r="A2209" s="109"/>
      <c r="B2209" s="98"/>
      <c r="C2209" s="99"/>
      <c r="D2209" s="110"/>
      <c r="E2209" s="111"/>
      <c r="F2209" s="112"/>
      <c r="G2209" s="113"/>
    </row>
    <row r="2210" spans="1:141" ht="24" customHeight="1" x14ac:dyDescent="0.2">
      <c r="A2210" s="381" t="s">
        <v>584</v>
      </c>
      <c r="B2210" s="382"/>
      <c r="C2210" s="383" t="s">
        <v>0</v>
      </c>
      <c r="D2210" s="383" t="s">
        <v>29</v>
      </c>
      <c r="E2210" s="385" t="s">
        <v>30</v>
      </c>
      <c r="F2210" s="387" t="s">
        <v>31</v>
      </c>
      <c r="G2210" s="389" t="s">
        <v>32</v>
      </c>
    </row>
    <row r="2211" spans="1:141" s="119" customFormat="1" ht="24" customHeight="1" x14ac:dyDescent="0.2">
      <c r="A2211" s="117" t="s">
        <v>585</v>
      </c>
      <c r="B2211" s="118" t="s">
        <v>586</v>
      </c>
      <c r="C2211" s="384"/>
      <c r="D2211" s="384"/>
      <c r="E2211" s="386"/>
      <c r="F2211" s="388"/>
      <c r="G2211" s="390"/>
      <c r="I2211" s="277"/>
      <c r="J2211" s="277"/>
      <c r="K2211" s="277"/>
      <c r="L2211" s="277"/>
      <c r="M2211" s="277"/>
      <c r="N2211" s="277"/>
      <c r="O2211" s="277"/>
      <c r="P2211" s="277"/>
      <c r="Q2211" s="277"/>
      <c r="R2211" s="277"/>
      <c r="S2211" s="277"/>
      <c r="T2211" s="277"/>
      <c r="U2211" s="277"/>
      <c r="V2211" s="277"/>
      <c r="W2211" s="277"/>
      <c r="X2211" s="277"/>
      <c r="Y2211" s="277"/>
      <c r="Z2211" s="277"/>
      <c r="AA2211" s="277"/>
      <c r="AB2211" s="277"/>
      <c r="AC2211" s="277"/>
      <c r="AD2211" s="277"/>
      <c r="AE2211" s="277"/>
      <c r="AF2211" s="277"/>
      <c r="AG2211" s="277"/>
      <c r="AH2211" s="277"/>
      <c r="AI2211" s="277"/>
      <c r="AJ2211" s="277"/>
      <c r="AK2211" s="277"/>
      <c r="AL2211" s="277"/>
      <c r="AM2211" s="277"/>
      <c r="AN2211" s="277"/>
      <c r="AO2211" s="277"/>
      <c r="AP2211" s="277"/>
      <c r="AQ2211" s="277"/>
      <c r="AR2211" s="277"/>
      <c r="AS2211" s="277"/>
      <c r="AT2211" s="277"/>
      <c r="AU2211" s="277"/>
      <c r="AV2211" s="277"/>
      <c r="AW2211" s="277"/>
      <c r="AX2211" s="277"/>
      <c r="AY2211" s="277"/>
      <c r="AZ2211" s="277"/>
      <c r="BA2211" s="277"/>
      <c r="BB2211" s="277"/>
      <c r="BC2211" s="277"/>
      <c r="BD2211" s="277"/>
      <c r="BE2211" s="277"/>
      <c r="BF2211" s="277"/>
      <c r="BG2211" s="277"/>
      <c r="BH2211" s="277"/>
      <c r="BI2211" s="277"/>
      <c r="BJ2211" s="277"/>
      <c r="BK2211" s="277"/>
      <c r="BL2211" s="277"/>
      <c r="BM2211" s="277"/>
      <c r="BN2211" s="277"/>
      <c r="BO2211" s="277"/>
      <c r="BP2211" s="277"/>
      <c r="BQ2211" s="277"/>
      <c r="BR2211" s="277"/>
      <c r="BS2211" s="277"/>
      <c r="BT2211" s="277"/>
      <c r="BU2211" s="277"/>
      <c r="BV2211" s="277"/>
      <c r="BW2211" s="277"/>
      <c r="BX2211" s="277"/>
      <c r="BY2211" s="277"/>
      <c r="BZ2211" s="277"/>
      <c r="CA2211" s="277"/>
      <c r="CB2211" s="277"/>
      <c r="CC2211" s="277"/>
      <c r="CD2211" s="277"/>
      <c r="CE2211" s="277"/>
      <c r="CF2211" s="277"/>
      <c r="CG2211" s="277"/>
      <c r="CH2211" s="277"/>
      <c r="CI2211" s="277"/>
      <c r="CJ2211" s="277"/>
      <c r="CK2211" s="277"/>
      <c r="CL2211" s="277"/>
      <c r="CM2211" s="277"/>
      <c r="CN2211" s="277"/>
      <c r="CO2211" s="277"/>
      <c r="CP2211" s="277"/>
      <c r="CQ2211" s="277"/>
      <c r="CR2211" s="277"/>
      <c r="CS2211" s="277"/>
      <c r="CT2211" s="277"/>
      <c r="CU2211" s="277"/>
      <c r="CV2211" s="277"/>
      <c r="CW2211" s="277"/>
      <c r="CX2211" s="277"/>
      <c r="CY2211" s="277"/>
      <c r="CZ2211" s="277"/>
      <c r="DA2211" s="277"/>
      <c r="DB2211" s="277"/>
      <c r="DC2211" s="277"/>
      <c r="DD2211" s="277"/>
      <c r="DE2211" s="277"/>
      <c r="DF2211" s="277"/>
      <c r="DG2211" s="277"/>
      <c r="DH2211" s="277"/>
      <c r="DI2211" s="277"/>
      <c r="DJ2211" s="277"/>
      <c r="DK2211" s="277"/>
      <c r="DL2211" s="277"/>
      <c r="DM2211" s="277"/>
      <c r="DN2211" s="277"/>
      <c r="DO2211" s="277"/>
      <c r="DP2211" s="277"/>
      <c r="DQ2211" s="277"/>
      <c r="DR2211" s="277"/>
      <c r="DS2211" s="277"/>
      <c r="DT2211" s="277"/>
      <c r="DU2211" s="277"/>
      <c r="DV2211" s="277"/>
      <c r="DW2211" s="277"/>
      <c r="DX2211" s="277"/>
      <c r="DY2211" s="277"/>
      <c r="DZ2211" s="277"/>
      <c r="EA2211" s="277"/>
      <c r="EB2211" s="277"/>
      <c r="EC2211" s="277"/>
      <c r="ED2211" s="277"/>
      <c r="EE2211" s="277"/>
      <c r="EF2211" s="277"/>
      <c r="EG2211" s="277"/>
      <c r="EH2211" s="277"/>
      <c r="EI2211" s="277"/>
      <c r="EJ2211" s="277"/>
      <c r="EK2211" s="277"/>
    </row>
    <row r="2212" spans="1:141" ht="24" customHeight="1" x14ac:dyDescent="0.2">
      <c r="A2212" s="187"/>
      <c r="B2212" s="120"/>
      <c r="C2212" s="185" t="s">
        <v>721</v>
      </c>
      <c r="D2212" s="121"/>
      <c r="E2212" s="122"/>
      <c r="F2212" s="123"/>
      <c r="G2212" s="124"/>
    </row>
    <row r="2213" spans="1:141" s="276" customFormat="1" ht="24" customHeight="1" x14ac:dyDescent="0.2">
      <c r="A2213" s="267" t="str">
        <f t="shared" ref="A2213:A2226" si="661">IFERROR(VLOOKUP(C2213,Tabla_Insumos,4,FALSE),"")</f>
        <v/>
      </c>
      <c r="B2213" s="268" t="str">
        <f>IFERROR(VLOOKUP(C2213,Tabla_Insumos,5,FALSE),"")</f>
        <v/>
      </c>
      <c r="C2213" s="269"/>
      <c r="D2213" s="270" t="str">
        <f t="shared" ref="D2213:D2226" si="662">IFERROR(VLOOKUP(C2213,Tabla_Insumos,2,FALSE),"")</f>
        <v/>
      </c>
      <c r="E2213" s="271"/>
      <c r="F2213" s="272">
        <f t="shared" ref="F2213:F2226" si="663">IFERROR(VLOOKUP(C2213,Tabla_Insumos,3,FALSE),0)</f>
        <v>0</v>
      </c>
      <c r="G2213" s="275">
        <f>ROUND(E2213*F2213,2)</f>
        <v>0</v>
      </c>
    </row>
    <row r="2214" spans="1:141" s="276" customFormat="1" ht="24" customHeight="1" x14ac:dyDescent="0.2">
      <c r="A2214" s="267" t="str">
        <f t="shared" si="661"/>
        <v/>
      </c>
      <c r="B2214" s="268" t="str">
        <f t="shared" ref="B2214:B2226" si="664">IFERROR(VLOOKUP(C2214,Tabla_Insumos,5,FALSE),"")</f>
        <v/>
      </c>
      <c r="C2214" s="269"/>
      <c r="D2214" s="270" t="str">
        <f t="shared" si="662"/>
        <v/>
      </c>
      <c r="E2214" s="271"/>
      <c r="F2214" s="272">
        <f t="shared" si="663"/>
        <v>0</v>
      </c>
      <c r="G2214" s="275">
        <f t="shared" ref="G2214:G2226" si="665">ROUND(E2214*F2214,2)</f>
        <v>0</v>
      </c>
    </row>
    <row r="2215" spans="1:141" s="276" customFormat="1" ht="24" customHeight="1" x14ac:dyDescent="0.2">
      <c r="A2215" s="267" t="str">
        <f t="shared" si="661"/>
        <v/>
      </c>
      <c r="B2215" s="268" t="str">
        <f t="shared" si="664"/>
        <v/>
      </c>
      <c r="C2215" s="269"/>
      <c r="D2215" s="270" t="str">
        <f t="shared" si="662"/>
        <v/>
      </c>
      <c r="E2215" s="271"/>
      <c r="F2215" s="272">
        <f t="shared" si="663"/>
        <v>0</v>
      </c>
      <c r="G2215" s="275">
        <f t="shared" si="665"/>
        <v>0</v>
      </c>
    </row>
    <row r="2216" spans="1:141" s="276" customFormat="1" ht="24" customHeight="1" x14ac:dyDescent="0.2">
      <c r="A2216" s="267" t="str">
        <f t="shared" si="661"/>
        <v/>
      </c>
      <c r="B2216" s="268" t="str">
        <f t="shared" si="664"/>
        <v/>
      </c>
      <c r="C2216" s="269"/>
      <c r="D2216" s="270" t="str">
        <f t="shared" si="662"/>
        <v/>
      </c>
      <c r="E2216" s="271"/>
      <c r="F2216" s="272">
        <f t="shared" si="663"/>
        <v>0</v>
      </c>
      <c r="G2216" s="275">
        <f t="shared" si="665"/>
        <v>0</v>
      </c>
    </row>
    <row r="2217" spans="1:141" s="276" customFormat="1" ht="24" customHeight="1" x14ac:dyDescent="0.2">
      <c r="A2217" s="267" t="str">
        <f t="shared" si="661"/>
        <v/>
      </c>
      <c r="B2217" s="268" t="str">
        <f t="shared" si="664"/>
        <v/>
      </c>
      <c r="C2217" s="269"/>
      <c r="D2217" s="270" t="str">
        <f t="shared" si="662"/>
        <v/>
      </c>
      <c r="E2217" s="271"/>
      <c r="F2217" s="272">
        <f t="shared" si="663"/>
        <v>0</v>
      </c>
      <c r="G2217" s="275">
        <f t="shared" si="665"/>
        <v>0</v>
      </c>
    </row>
    <row r="2218" spans="1:141" s="276" customFormat="1" ht="24" customHeight="1" x14ac:dyDescent="0.2">
      <c r="A2218" s="267" t="str">
        <f t="shared" si="661"/>
        <v/>
      </c>
      <c r="B2218" s="268" t="str">
        <f t="shared" si="664"/>
        <v/>
      </c>
      <c r="C2218" s="269"/>
      <c r="D2218" s="270" t="str">
        <f t="shared" si="662"/>
        <v/>
      </c>
      <c r="E2218" s="271"/>
      <c r="F2218" s="272">
        <f t="shared" si="663"/>
        <v>0</v>
      </c>
      <c r="G2218" s="275">
        <f t="shared" si="665"/>
        <v>0</v>
      </c>
    </row>
    <row r="2219" spans="1:141" s="276" customFormat="1" ht="24" customHeight="1" x14ac:dyDescent="0.2">
      <c r="A2219" s="267" t="str">
        <f t="shared" si="661"/>
        <v/>
      </c>
      <c r="B2219" s="268" t="str">
        <f t="shared" si="664"/>
        <v/>
      </c>
      <c r="C2219" s="269"/>
      <c r="D2219" s="270" t="str">
        <f t="shared" si="662"/>
        <v/>
      </c>
      <c r="E2219" s="271"/>
      <c r="F2219" s="272">
        <f t="shared" si="663"/>
        <v>0</v>
      </c>
      <c r="G2219" s="275">
        <f t="shared" si="665"/>
        <v>0</v>
      </c>
    </row>
    <row r="2220" spans="1:141" s="276" customFormat="1" ht="24" customHeight="1" x14ac:dyDescent="0.2">
      <c r="A2220" s="267" t="str">
        <f t="shared" si="661"/>
        <v/>
      </c>
      <c r="B2220" s="268" t="str">
        <f t="shared" si="664"/>
        <v/>
      </c>
      <c r="C2220" s="269"/>
      <c r="D2220" s="270" t="str">
        <f t="shared" si="662"/>
        <v/>
      </c>
      <c r="E2220" s="271"/>
      <c r="F2220" s="272">
        <f t="shared" si="663"/>
        <v>0</v>
      </c>
      <c r="G2220" s="275">
        <f t="shared" si="665"/>
        <v>0</v>
      </c>
    </row>
    <row r="2221" spans="1:141" s="276" customFormat="1" ht="24" customHeight="1" x14ac:dyDescent="0.2">
      <c r="A2221" s="267" t="str">
        <f t="shared" si="661"/>
        <v/>
      </c>
      <c r="B2221" s="268" t="str">
        <f t="shared" si="664"/>
        <v/>
      </c>
      <c r="C2221" s="269"/>
      <c r="D2221" s="270" t="str">
        <f t="shared" si="662"/>
        <v/>
      </c>
      <c r="E2221" s="271"/>
      <c r="F2221" s="272">
        <f t="shared" si="663"/>
        <v>0</v>
      </c>
      <c r="G2221" s="275">
        <f t="shared" si="665"/>
        <v>0</v>
      </c>
    </row>
    <row r="2222" spans="1:141" s="276" customFormat="1" ht="24" customHeight="1" x14ac:dyDescent="0.2">
      <c r="A2222" s="267" t="str">
        <f t="shared" si="661"/>
        <v/>
      </c>
      <c r="B2222" s="268" t="str">
        <f t="shared" si="664"/>
        <v/>
      </c>
      <c r="C2222" s="269"/>
      <c r="D2222" s="270" t="str">
        <f t="shared" si="662"/>
        <v/>
      </c>
      <c r="E2222" s="271"/>
      <c r="F2222" s="272">
        <f t="shared" si="663"/>
        <v>0</v>
      </c>
      <c r="G2222" s="275">
        <f t="shared" si="665"/>
        <v>0</v>
      </c>
    </row>
    <row r="2223" spans="1:141" s="276" customFormat="1" ht="24" customHeight="1" x14ac:dyDescent="0.2">
      <c r="A2223" s="267" t="str">
        <f t="shared" si="661"/>
        <v/>
      </c>
      <c r="B2223" s="268" t="str">
        <f t="shared" si="664"/>
        <v/>
      </c>
      <c r="C2223" s="269"/>
      <c r="D2223" s="270" t="str">
        <f t="shared" si="662"/>
        <v/>
      </c>
      <c r="E2223" s="271"/>
      <c r="F2223" s="272">
        <f t="shared" si="663"/>
        <v>0</v>
      </c>
      <c r="G2223" s="275">
        <f t="shared" si="665"/>
        <v>0</v>
      </c>
    </row>
    <row r="2224" spans="1:141" s="276" customFormat="1" ht="24" customHeight="1" x14ac:dyDescent="0.2">
      <c r="A2224" s="267" t="str">
        <f t="shared" si="661"/>
        <v/>
      </c>
      <c r="B2224" s="268" t="str">
        <f t="shared" si="664"/>
        <v/>
      </c>
      <c r="C2224" s="269"/>
      <c r="D2224" s="270" t="str">
        <f t="shared" si="662"/>
        <v/>
      </c>
      <c r="E2224" s="271"/>
      <c r="F2224" s="272">
        <f t="shared" si="663"/>
        <v>0</v>
      </c>
      <c r="G2224" s="275">
        <f t="shared" si="665"/>
        <v>0</v>
      </c>
    </row>
    <row r="2225" spans="1:7" s="276" customFormat="1" ht="24" customHeight="1" x14ac:dyDescent="0.2">
      <c r="A2225" s="267" t="str">
        <f t="shared" si="661"/>
        <v/>
      </c>
      <c r="B2225" s="268" t="str">
        <f t="shared" si="664"/>
        <v/>
      </c>
      <c r="C2225" s="269"/>
      <c r="D2225" s="270" t="str">
        <f t="shared" si="662"/>
        <v/>
      </c>
      <c r="E2225" s="271"/>
      <c r="F2225" s="272">
        <f t="shared" si="663"/>
        <v>0</v>
      </c>
      <c r="G2225" s="275">
        <f t="shared" si="665"/>
        <v>0</v>
      </c>
    </row>
    <row r="2226" spans="1:7" s="276" customFormat="1" ht="24" customHeight="1" x14ac:dyDescent="0.2">
      <c r="A2226" s="267" t="str">
        <f t="shared" si="661"/>
        <v/>
      </c>
      <c r="B2226" s="268" t="str">
        <f t="shared" si="664"/>
        <v/>
      </c>
      <c r="C2226" s="269"/>
      <c r="D2226" s="270" t="str">
        <f t="shared" si="662"/>
        <v/>
      </c>
      <c r="E2226" s="271"/>
      <c r="F2226" s="273">
        <f t="shared" si="663"/>
        <v>0</v>
      </c>
      <c r="G2226" s="275">
        <f t="shared" si="665"/>
        <v>0</v>
      </c>
    </row>
    <row r="2227" spans="1:7" ht="24" customHeight="1" x14ac:dyDescent="0.2">
      <c r="A2227" s="125"/>
      <c r="B2227" s="99"/>
      <c r="C2227" s="99"/>
      <c r="D2227" s="110"/>
      <c r="E2227" s="111"/>
      <c r="F2227" s="188" t="s">
        <v>33</v>
      </c>
      <c r="G2227" s="126">
        <f>SUBTOTAL(9,G2213:G2226)</f>
        <v>0</v>
      </c>
    </row>
    <row r="2228" spans="1:7" ht="24" customHeight="1" x14ac:dyDescent="0.2">
      <c r="A2228" s="125"/>
      <c r="B2228" s="99"/>
      <c r="C2228" s="127" t="s">
        <v>722</v>
      </c>
      <c r="D2228" s="110"/>
      <c r="E2228" s="111"/>
      <c r="F2228" s="112"/>
      <c r="G2228" s="128"/>
    </row>
    <row r="2229" spans="1:7" s="276" customFormat="1" ht="24" customHeight="1" x14ac:dyDescent="0.2">
      <c r="A2229" s="267" t="str">
        <f t="shared" ref="A2229:A2236" si="666">IFERROR(VLOOKUP(C2229,Tabla_Insumos,4,FALSE),"")</f>
        <v/>
      </c>
      <c r="B2229" s="268" t="str">
        <f t="shared" ref="B2229:B2236" si="667">IFERROR(VLOOKUP(C2229,Tabla_Insumos,5,FALSE),"")</f>
        <v/>
      </c>
      <c r="C2229" s="269"/>
      <c r="D2229" s="270" t="str">
        <f t="shared" ref="D2229:D2236" si="668">IFERROR(VLOOKUP(C2229,Tabla_Insumos,2,FALSE),"")</f>
        <v/>
      </c>
      <c r="E2229" s="271"/>
      <c r="F2229" s="274">
        <f t="shared" ref="F2229:F2236" si="669">IFERROR(VLOOKUP(C2229,Tabla_Insumos,3,FALSE),0)</f>
        <v>0</v>
      </c>
      <c r="G2229" s="275">
        <f>ROUND(E2229*F2229,2)</f>
        <v>0</v>
      </c>
    </row>
    <row r="2230" spans="1:7" s="276" customFormat="1" ht="24" customHeight="1" x14ac:dyDescent="0.2">
      <c r="A2230" s="267" t="str">
        <f t="shared" si="666"/>
        <v/>
      </c>
      <c r="B2230" s="268" t="str">
        <f t="shared" si="667"/>
        <v/>
      </c>
      <c r="C2230" s="269"/>
      <c r="D2230" s="270" t="str">
        <f t="shared" si="668"/>
        <v/>
      </c>
      <c r="E2230" s="271"/>
      <c r="F2230" s="274">
        <f t="shared" si="669"/>
        <v>0</v>
      </c>
      <c r="G2230" s="275">
        <f>ROUND(E2230*F2230,2)</f>
        <v>0</v>
      </c>
    </row>
    <row r="2231" spans="1:7" s="276" customFormat="1" ht="24" customHeight="1" x14ac:dyDescent="0.2">
      <c r="A2231" s="267" t="str">
        <f t="shared" si="666"/>
        <v/>
      </c>
      <c r="B2231" s="268" t="str">
        <f t="shared" si="667"/>
        <v/>
      </c>
      <c r="C2231" s="269"/>
      <c r="D2231" s="270" t="str">
        <f t="shared" si="668"/>
        <v/>
      </c>
      <c r="E2231" s="271"/>
      <c r="F2231" s="274">
        <f t="shared" si="669"/>
        <v>0</v>
      </c>
      <c r="G2231" s="275">
        <f t="shared" ref="G2231:G2236" si="670">ROUND(E2231*F2231,2)</f>
        <v>0</v>
      </c>
    </row>
    <row r="2232" spans="1:7" s="276" customFormat="1" ht="24" customHeight="1" x14ac:dyDescent="0.2">
      <c r="A2232" s="267" t="str">
        <f t="shared" si="666"/>
        <v/>
      </c>
      <c r="B2232" s="268" t="str">
        <f t="shared" si="667"/>
        <v/>
      </c>
      <c r="C2232" s="269"/>
      <c r="D2232" s="270" t="str">
        <f t="shared" si="668"/>
        <v/>
      </c>
      <c r="E2232" s="271"/>
      <c r="F2232" s="274">
        <f t="shared" si="669"/>
        <v>0</v>
      </c>
      <c r="G2232" s="275">
        <f t="shared" si="670"/>
        <v>0</v>
      </c>
    </row>
    <row r="2233" spans="1:7" s="276" customFormat="1" ht="24" customHeight="1" x14ac:dyDescent="0.2">
      <c r="A2233" s="267" t="str">
        <f t="shared" si="666"/>
        <v/>
      </c>
      <c r="B2233" s="268" t="str">
        <f t="shared" si="667"/>
        <v/>
      </c>
      <c r="C2233" s="269"/>
      <c r="D2233" s="270" t="str">
        <f t="shared" si="668"/>
        <v/>
      </c>
      <c r="E2233" s="271"/>
      <c r="F2233" s="272">
        <f t="shared" si="669"/>
        <v>0</v>
      </c>
      <c r="G2233" s="275">
        <f t="shared" si="670"/>
        <v>0</v>
      </c>
    </row>
    <row r="2234" spans="1:7" s="276" customFormat="1" ht="24" customHeight="1" x14ac:dyDescent="0.2">
      <c r="A2234" s="267" t="str">
        <f t="shared" si="666"/>
        <v/>
      </c>
      <c r="B2234" s="268" t="str">
        <f t="shared" si="667"/>
        <v/>
      </c>
      <c r="C2234" s="269"/>
      <c r="D2234" s="270" t="str">
        <f t="shared" si="668"/>
        <v/>
      </c>
      <c r="E2234" s="271"/>
      <c r="F2234" s="272">
        <f t="shared" si="669"/>
        <v>0</v>
      </c>
      <c r="G2234" s="275">
        <f t="shared" si="670"/>
        <v>0</v>
      </c>
    </row>
    <row r="2235" spans="1:7" s="276" customFormat="1" ht="24" customHeight="1" x14ac:dyDescent="0.2">
      <c r="A2235" s="267" t="str">
        <f t="shared" si="666"/>
        <v/>
      </c>
      <c r="B2235" s="268" t="str">
        <f t="shared" si="667"/>
        <v/>
      </c>
      <c r="C2235" s="269"/>
      <c r="D2235" s="270" t="str">
        <f t="shared" si="668"/>
        <v/>
      </c>
      <c r="E2235" s="271"/>
      <c r="F2235" s="272">
        <f t="shared" si="669"/>
        <v>0</v>
      </c>
      <c r="G2235" s="275">
        <f t="shared" si="670"/>
        <v>0</v>
      </c>
    </row>
    <row r="2236" spans="1:7" s="276" customFormat="1" ht="24" customHeight="1" x14ac:dyDescent="0.2">
      <c r="A2236" s="267" t="str">
        <f t="shared" si="666"/>
        <v/>
      </c>
      <c r="B2236" s="268" t="str">
        <f t="shared" si="667"/>
        <v/>
      </c>
      <c r="C2236" s="269"/>
      <c r="D2236" s="270" t="str">
        <f t="shared" si="668"/>
        <v/>
      </c>
      <c r="E2236" s="271"/>
      <c r="F2236" s="272">
        <f t="shared" si="669"/>
        <v>0</v>
      </c>
      <c r="G2236" s="275">
        <f t="shared" si="670"/>
        <v>0</v>
      </c>
    </row>
    <row r="2237" spans="1:7" ht="24" customHeight="1" x14ac:dyDescent="0.2">
      <c r="A2237" s="125"/>
      <c r="B2237" s="99"/>
      <c r="C2237" s="99"/>
      <c r="D2237" s="110"/>
      <c r="E2237" s="111"/>
      <c r="F2237" s="188" t="s">
        <v>34</v>
      </c>
      <c r="G2237" s="126">
        <f>SUBTOTAL(9,G2229:G2236)</f>
        <v>0</v>
      </c>
    </row>
    <row r="2238" spans="1:7" ht="24" customHeight="1" x14ac:dyDescent="0.2">
      <c r="A2238" s="125"/>
      <c r="B2238" s="99"/>
      <c r="C2238" s="127" t="s">
        <v>723</v>
      </c>
      <c r="D2238" s="110"/>
      <c r="E2238" s="111"/>
      <c r="F2238" s="112"/>
      <c r="G2238" s="128"/>
    </row>
    <row r="2239" spans="1:7" s="276" customFormat="1" ht="24" customHeight="1" x14ac:dyDescent="0.2">
      <c r="A2239" s="267" t="str">
        <f t="shared" ref="A2239:A2247" si="671">IFERROR(VLOOKUP(C2239,Tabla_Insumos,4,FALSE),"")</f>
        <v/>
      </c>
      <c r="B2239" s="268" t="str">
        <f t="shared" ref="B2239:B2247" si="672">IFERROR(VLOOKUP(C2239,Tabla_Insumos,5,FALSE),"")</f>
        <v/>
      </c>
      <c r="C2239" s="269"/>
      <c r="D2239" s="270" t="str">
        <f t="shared" ref="D2239:D2247" si="673">IFERROR(VLOOKUP(C2239,Tabla_Insumos,2,FALSE),"")</f>
        <v/>
      </c>
      <c r="E2239" s="271"/>
      <c r="F2239" s="272">
        <f t="shared" ref="F2239:F2247" si="674">IFERROR(VLOOKUP(C2239,Tabla_Insumos,3,FALSE),0)</f>
        <v>0</v>
      </c>
      <c r="G2239" s="275">
        <f t="shared" ref="G2239:G2247" si="675">ROUND(E2239*F2239,2)</f>
        <v>0</v>
      </c>
    </row>
    <row r="2240" spans="1:7" s="276" customFormat="1" ht="24" customHeight="1" x14ac:dyDescent="0.2">
      <c r="A2240" s="267" t="str">
        <f t="shared" si="671"/>
        <v/>
      </c>
      <c r="B2240" s="268" t="str">
        <f t="shared" si="672"/>
        <v/>
      </c>
      <c r="C2240" s="269"/>
      <c r="D2240" s="270" t="str">
        <f t="shared" si="673"/>
        <v/>
      </c>
      <c r="E2240" s="271"/>
      <c r="F2240" s="272">
        <f t="shared" si="674"/>
        <v>0</v>
      </c>
      <c r="G2240" s="275">
        <f t="shared" si="675"/>
        <v>0</v>
      </c>
    </row>
    <row r="2241" spans="1:8" s="276" customFormat="1" ht="24" customHeight="1" x14ac:dyDescent="0.2">
      <c r="A2241" s="267" t="str">
        <f t="shared" si="671"/>
        <v/>
      </c>
      <c r="B2241" s="268" t="str">
        <f t="shared" si="672"/>
        <v/>
      </c>
      <c r="C2241" s="269"/>
      <c r="D2241" s="270" t="str">
        <f t="shared" si="673"/>
        <v/>
      </c>
      <c r="E2241" s="271"/>
      <c r="F2241" s="272">
        <f t="shared" si="674"/>
        <v>0</v>
      </c>
      <c r="G2241" s="275">
        <f t="shared" si="675"/>
        <v>0</v>
      </c>
    </row>
    <row r="2242" spans="1:8" s="276" customFormat="1" ht="24" customHeight="1" x14ac:dyDescent="0.2">
      <c r="A2242" s="267" t="str">
        <f t="shared" si="671"/>
        <v/>
      </c>
      <c r="B2242" s="268" t="str">
        <f t="shared" si="672"/>
        <v/>
      </c>
      <c r="C2242" s="269"/>
      <c r="D2242" s="270" t="str">
        <f t="shared" si="673"/>
        <v/>
      </c>
      <c r="E2242" s="271"/>
      <c r="F2242" s="272">
        <f t="shared" si="674"/>
        <v>0</v>
      </c>
      <c r="G2242" s="275">
        <f t="shared" si="675"/>
        <v>0</v>
      </c>
    </row>
    <row r="2243" spans="1:8" s="276" customFormat="1" ht="24" customHeight="1" x14ac:dyDescent="0.2">
      <c r="A2243" s="267" t="str">
        <f t="shared" si="671"/>
        <v/>
      </c>
      <c r="B2243" s="268" t="str">
        <f t="shared" si="672"/>
        <v/>
      </c>
      <c r="C2243" s="269"/>
      <c r="D2243" s="270" t="str">
        <f t="shared" si="673"/>
        <v/>
      </c>
      <c r="E2243" s="271"/>
      <c r="F2243" s="272">
        <f t="shared" si="674"/>
        <v>0</v>
      </c>
      <c r="G2243" s="275">
        <f t="shared" si="675"/>
        <v>0</v>
      </c>
    </row>
    <row r="2244" spans="1:8" s="276" customFormat="1" ht="24" customHeight="1" x14ac:dyDescent="0.2">
      <c r="A2244" s="267" t="str">
        <f t="shared" si="671"/>
        <v/>
      </c>
      <c r="B2244" s="268" t="str">
        <f t="shared" si="672"/>
        <v/>
      </c>
      <c r="C2244" s="269"/>
      <c r="D2244" s="270" t="str">
        <f t="shared" si="673"/>
        <v/>
      </c>
      <c r="E2244" s="271"/>
      <c r="F2244" s="272">
        <f t="shared" si="674"/>
        <v>0</v>
      </c>
      <c r="G2244" s="275">
        <f t="shared" si="675"/>
        <v>0</v>
      </c>
    </row>
    <row r="2245" spans="1:8" s="276" customFormat="1" ht="24" customHeight="1" x14ac:dyDescent="0.2">
      <c r="A2245" s="267" t="str">
        <f t="shared" si="671"/>
        <v/>
      </c>
      <c r="B2245" s="268" t="str">
        <f t="shared" si="672"/>
        <v/>
      </c>
      <c r="C2245" s="269"/>
      <c r="D2245" s="270" t="str">
        <f t="shared" si="673"/>
        <v/>
      </c>
      <c r="E2245" s="271"/>
      <c r="F2245" s="272">
        <f t="shared" si="674"/>
        <v>0</v>
      </c>
      <c r="G2245" s="275">
        <f t="shared" si="675"/>
        <v>0</v>
      </c>
    </row>
    <row r="2246" spans="1:8" s="276" customFormat="1" ht="24" customHeight="1" x14ac:dyDescent="0.2">
      <c r="A2246" s="267" t="str">
        <f t="shared" si="671"/>
        <v/>
      </c>
      <c r="B2246" s="268" t="str">
        <f t="shared" si="672"/>
        <v/>
      </c>
      <c r="C2246" s="269"/>
      <c r="D2246" s="270" t="str">
        <f t="shared" si="673"/>
        <v/>
      </c>
      <c r="E2246" s="271"/>
      <c r="F2246" s="272">
        <f t="shared" si="674"/>
        <v>0</v>
      </c>
      <c r="G2246" s="275">
        <f t="shared" si="675"/>
        <v>0</v>
      </c>
    </row>
    <row r="2247" spans="1:8" s="276" customFormat="1" ht="24" customHeight="1" x14ac:dyDescent="0.2">
      <c r="A2247" s="267" t="str">
        <f t="shared" si="671"/>
        <v/>
      </c>
      <c r="B2247" s="268" t="str">
        <f t="shared" si="672"/>
        <v/>
      </c>
      <c r="C2247" s="269"/>
      <c r="D2247" s="270" t="str">
        <f t="shared" si="673"/>
        <v/>
      </c>
      <c r="E2247" s="271"/>
      <c r="F2247" s="272">
        <f t="shared" si="674"/>
        <v>0</v>
      </c>
      <c r="G2247" s="275">
        <f t="shared" si="675"/>
        <v>0</v>
      </c>
    </row>
    <row r="2248" spans="1:8" ht="24" customHeight="1" x14ac:dyDescent="0.2">
      <c r="A2248" s="129"/>
      <c r="B2248" s="110"/>
      <c r="C2248" s="99"/>
      <c r="D2248" s="110"/>
      <c r="E2248" s="111"/>
      <c r="F2248" s="188" t="s">
        <v>35</v>
      </c>
      <c r="G2248" s="126">
        <f>SUBTOTAL(9,G2239:G2247)</f>
        <v>0</v>
      </c>
    </row>
    <row r="2249" spans="1:8" ht="24" customHeight="1" thickBot="1" x14ac:dyDescent="0.25">
      <c r="A2249" s="130"/>
      <c r="B2249" s="131"/>
      <c r="C2249" s="132"/>
      <c r="D2249" s="131"/>
      <c r="E2249" s="133"/>
      <c r="F2249" s="134"/>
      <c r="G2249" s="135"/>
    </row>
    <row r="2250" spans="1:8" ht="24" customHeight="1" thickBot="1" x14ac:dyDescent="0.25">
      <c r="A2250" s="136" t="str">
        <f>B2208</f>
        <v>12.4</v>
      </c>
      <c r="B2250" s="137" t="str">
        <f>C2208</f>
        <v>Cañería distribución agua fría-caliente</v>
      </c>
      <c r="C2250" s="138"/>
      <c r="D2250" s="138" t="s">
        <v>36</v>
      </c>
      <c r="E2250" s="139"/>
      <c r="F2250" s="140" t="s">
        <v>37</v>
      </c>
      <c r="G2250" s="141">
        <f>SUBTOTAL(9,G2213:G2249)</f>
        <v>0</v>
      </c>
    </row>
    <row r="2251" spans="1:8" ht="24" customHeight="1" thickTop="1" thickBot="1" x14ac:dyDescent="0.25"/>
    <row r="2252" spans="1:8" ht="24" customHeight="1" thickTop="1" x14ac:dyDescent="0.2">
      <c r="A2252" s="173" t="s">
        <v>39</v>
      </c>
      <c r="B2252" s="174"/>
      <c r="C2252" s="174"/>
      <c r="D2252" s="174"/>
      <c r="E2252" s="174"/>
      <c r="F2252" s="174"/>
      <c r="G2252" s="175"/>
      <c r="H2252" s="100">
        <f>COUNTIF($A$2:A2258,"ANALISIS DE PRECIOS")</f>
        <v>46</v>
      </c>
    </row>
    <row r="2253" spans="1:8" ht="24" customHeight="1" x14ac:dyDescent="0.2">
      <c r="A2253" s="101" t="s">
        <v>719</v>
      </c>
      <c r="B2253" s="102" t="str">
        <f>Comitente</f>
        <v>DIRECCIÓN DE INFRAESTRUCTURA ESCOLAR</v>
      </c>
      <c r="C2253" s="96"/>
      <c r="D2253" s="103"/>
      <c r="E2253" s="103"/>
      <c r="F2253" s="104"/>
      <c r="G2253" s="105"/>
    </row>
    <row r="2254" spans="1:8" ht="24" customHeight="1" x14ac:dyDescent="0.2">
      <c r="A2254" s="101" t="s">
        <v>720</v>
      </c>
      <c r="B2254" s="102">
        <f>Contratista</f>
        <v>0</v>
      </c>
      <c r="C2254" s="97"/>
      <c r="D2254" s="97"/>
      <c r="E2254" s="97"/>
      <c r="F2254" s="106"/>
      <c r="G2254" s="107"/>
    </row>
    <row r="2255" spans="1:8" ht="24" customHeight="1" x14ac:dyDescent="0.2">
      <c r="A2255" s="101" t="s">
        <v>26</v>
      </c>
      <c r="B2255" s="102" t="str">
        <f>Obra</f>
        <v>ESCUELA BATALLA DE TUCUMAN</v>
      </c>
      <c r="C2255" s="97"/>
      <c r="D2255" s="97"/>
      <c r="E2255" s="97"/>
      <c r="F2255" s="106" t="s">
        <v>40</v>
      </c>
      <c r="G2255" s="108">
        <f>Fecha_Base</f>
        <v>0</v>
      </c>
    </row>
    <row r="2256" spans="1:8" ht="24" customHeight="1" x14ac:dyDescent="0.2">
      <c r="A2256" s="109" t="s">
        <v>718</v>
      </c>
      <c r="B2256" s="98" t="str">
        <f>Ubicación</f>
        <v>Calle Mendoza y Calle Nº17 - Pocito</v>
      </c>
      <c r="C2256" s="98"/>
      <c r="D2256" s="110"/>
      <c r="E2256" s="111"/>
      <c r="F2256" s="112"/>
      <c r="G2256" s="113"/>
    </row>
    <row r="2257" spans="1:141" ht="24" customHeight="1" x14ac:dyDescent="0.2">
      <c r="A2257" s="109" t="s">
        <v>41</v>
      </c>
      <c r="B2257" s="114" t="str">
        <f>IFERROR(VALUE(LEFT(B2258,FIND("-",B2258)-1)),"")</f>
        <v/>
      </c>
      <c r="C2257" s="99" t="str">
        <f>IFERROR(VLOOKUP(B2257,Tabla_CyP,2,FALSE),"")</f>
        <v/>
      </c>
      <c r="E2257" s="111"/>
      <c r="F2257" s="112"/>
      <c r="G2257" s="113"/>
    </row>
    <row r="2258" spans="1:141" ht="24" customHeight="1" x14ac:dyDescent="0.2">
      <c r="A2258" s="109" t="s">
        <v>27</v>
      </c>
      <c r="B2258" s="115" t="str">
        <f>IFERROR(VLOOKUP(COUNTIF($A$2:A2258,"ANALISIS DE PRECIOS"),Tabla_NumeroItem,4,FALSE),"")</f>
        <v>12.5</v>
      </c>
      <c r="C2258" s="99" t="str">
        <f>IFERROR(VLOOKUP(B2258,Tabla_CyP,2,FALSE),"")</f>
        <v xml:space="preserve">Tanque de reserva </v>
      </c>
      <c r="D2258" s="110"/>
      <c r="E2258" s="111"/>
      <c r="F2258" s="106" t="s">
        <v>28</v>
      </c>
      <c r="G2258" s="116" t="str">
        <f>IFERROR(VLOOKUP(B2258,Tabla_CyP,4,FALSE),"")</f>
        <v>gl</v>
      </c>
    </row>
    <row r="2259" spans="1:141" ht="24" customHeight="1" x14ac:dyDescent="0.2">
      <c r="A2259" s="109"/>
      <c r="B2259" s="98"/>
      <c r="C2259" s="99"/>
      <c r="D2259" s="110"/>
      <c r="E2259" s="111"/>
      <c r="F2259" s="112"/>
      <c r="G2259" s="113"/>
    </row>
    <row r="2260" spans="1:141" ht="24" customHeight="1" x14ac:dyDescent="0.2">
      <c r="A2260" s="381" t="s">
        <v>584</v>
      </c>
      <c r="B2260" s="382"/>
      <c r="C2260" s="383" t="s">
        <v>0</v>
      </c>
      <c r="D2260" s="383" t="s">
        <v>29</v>
      </c>
      <c r="E2260" s="385" t="s">
        <v>30</v>
      </c>
      <c r="F2260" s="387" t="s">
        <v>31</v>
      </c>
      <c r="G2260" s="389" t="s">
        <v>32</v>
      </c>
    </row>
    <row r="2261" spans="1:141" s="119" customFormat="1" ht="24" customHeight="1" x14ac:dyDescent="0.2">
      <c r="A2261" s="117" t="s">
        <v>585</v>
      </c>
      <c r="B2261" s="118" t="s">
        <v>586</v>
      </c>
      <c r="C2261" s="384"/>
      <c r="D2261" s="384"/>
      <c r="E2261" s="386"/>
      <c r="F2261" s="388"/>
      <c r="G2261" s="390"/>
      <c r="I2261" s="277"/>
      <c r="J2261" s="277"/>
      <c r="K2261" s="277"/>
      <c r="L2261" s="277"/>
      <c r="M2261" s="277"/>
      <c r="N2261" s="277"/>
      <c r="O2261" s="277"/>
      <c r="P2261" s="277"/>
      <c r="Q2261" s="277"/>
      <c r="R2261" s="277"/>
      <c r="S2261" s="277"/>
      <c r="T2261" s="277"/>
      <c r="U2261" s="277"/>
      <c r="V2261" s="277"/>
      <c r="W2261" s="277"/>
      <c r="X2261" s="277"/>
      <c r="Y2261" s="277"/>
      <c r="Z2261" s="277"/>
      <c r="AA2261" s="277"/>
      <c r="AB2261" s="277"/>
      <c r="AC2261" s="277"/>
      <c r="AD2261" s="277"/>
      <c r="AE2261" s="277"/>
      <c r="AF2261" s="277"/>
      <c r="AG2261" s="277"/>
      <c r="AH2261" s="277"/>
      <c r="AI2261" s="277"/>
      <c r="AJ2261" s="277"/>
      <c r="AK2261" s="277"/>
      <c r="AL2261" s="277"/>
      <c r="AM2261" s="277"/>
      <c r="AN2261" s="277"/>
      <c r="AO2261" s="277"/>
      <c r="AP2261" s="277"/>
      <c r="AQ2261" s="277"/>
      <c r="AR2261" s="277"/>
      <c r="AS2261" s="277"/>
      <c r="AT2261" s="277"/>
      <c r="AU2261" s="277"/>
      <c r="AV2261" s="277"/>
      <c r="AW2261" s="277"/>
      <c r="AX2261" s="277"/>
      <c r="AY2261" s="277"/>
      <c r="AZ2261" s="277"/>
      <c r="BA2261" s="277"/>
      <c r="BB2261" s="277"/>
      <c r="BC2261" s="277"/>
      <c r="BD2261" s="277"/>
      <c r="BE2261" s="277"/>
      <c r="BF2261" s="277"/>
      <c r="BG2261" s="277"/>
      <c r="BH2261" s="277"/>
      <c r="BI2261" s="277"/>
      <c r="BJ2261" s="277"/>
      <c r="BK2261" s="277"/>
      <c r="BL2261" s="277"/>
      <c r="BM2261" s="277"/>
      <c r="BN2261" s="277"/>
      <c r="BO2261" s="277"/>
      <c r="BP2261" s="277"/>
      <c r="BQ2261" s="277"/>
      <c r="BR2261" s="277"/>
      <c r="BS2261" s="277"/>
      <c r="BT2261" s="277"/>
      <c r="BU2261" s="277"/>
      <c r="BV2261" s="277"/>
      <c r="BW2261" s="277"/>
      <c r="BX2261" s="277"/>
      <c r="BY2261" s="277"/>
      <c r="BZ2261" s="277"/>
      <c r="CA2261" s="277"/>
      <c r="CB2261" s="277"/>
      <c r="CC2261" s="277"/>
      <c r="CD2261" s="277"/>
      <c r="CE2261" s="277"/>
      <c r="CF2261" s="277"/>
      <c r="CG2261" s="277"/>
      <c r="CH2261" s="277"/>
      <c r="CI2261" s="277"/>
      <c r="CJ2261" s="277"/>
      <c r="CK2261" s="277"/>
      <c r="CL2261" s="277"/>
      <c r="CM2261" s="277"/>
      <c r="CN2261" s="277"/>
      <c r="CO2261" s="277"/>
      <c r="CP2261" s="277"/>
      <c r="CQ2261" s="277"/>
      <c r="CR2261" s="277"/>
      <c r="CS2261" s="277"/>
      <c r="CT2261" s="277"/>
      <c r="CU2261" s="277"/>
      <c r="CV2261" s="277"/>
      <c r="CW2261" s="277"/>
      <c r="CX2261" s="277"/>
      <c r="CY2261" s="277"/>
      <c r="CZ2261" s="277"/>
      <c r="DA2261" s="277"/>
      <c r="DB2261" s="277"/>
      <c r="DC2261" s="277"/>
      <c r="DD2261" s="277"/>
      <c r="DE2261" s="277"/>
      <c r="DF2261" s="277"/>
      <c r="DG2261" s="277"/>
      <c r="DH2261" s="277"/>
      <c r="DI2261" s="277"/>
      <c r="DJ2261" s="277"/>
      <c r="DK2261" s="277"/>
      <c r="DL2261" s="277"/>
      <c r="DM2261" s="277"/>
      <c r="DN2261" s="277"/>
      <c r="DO2261" s="277"/>
      <c r="DP2261" s="277"/>
      <c r="DQ2261" s="277"/>
      <c r="DR2261" s="277"/>
      <c r="DS2261" s="277"/>
      <c r="DT2261" s="277"/>
      <c r="DU2261" s="277"/>
      <c r="DV2261" s="277"/>
      <c r="DW2261" s="277"/>
      <c r="DX2261" s="277"/>
      <c r="DY2261" s="277"/>
      <c r="DZ2261" s="277"/>
      <c r="EA2261" s="277"/>
      <c r="EB2261" s="277"/>
      <c r="EC2261" s="277"/>
      <c r="ED2261" s="277"/>
      <c r="EE2261" s="277"/>
      <c r="EF2261" s="277"/>
      <c r="EG2261" s="277"/>
      <c r="EH2261" s="277"/>
      <c r="EI2261" s="277"/>
      <c r="EJ2261" s="277"/>
      <c r="EK2261" s="277"/>
    </row>
    <row r="2262" spans="1:141" ht="24" customHeight="1" x14ac:dyDescent="0.2">
      <c r="A2262" s="187"/>
      <c r="B2262" s="120"/>
      <c r="C2262" s="185" t="s">
        <v>721</v>
      </c>
      <c r="D2262" s="121"/>
      <c r="E2262" s="122"/>
      <c r="F2262" s="123"/>
      <c r="G2262" s="124"/>
    </row>
    <row r="2263" spans="1:141" s="276" customFormat="1" ht="24" customHeight="1" x14ac:dyDescent="0.2">
      <c r="A2263" s="267" t="str">
        <f t="shared" ref="A2263:A2276" si="676">IFERROR(VLOOKUP(C2263,Tabla_Insumos,4,FALSE),"")</f>
        <v/>
      </c>
      <c r="B2263" s="268" t="str">
        <f>IFERROR(VLOOKUP(C2263,Tabla_Insumos,5,FALSE),"")</f>
        <v/>
      </c>
      <c r="C2263" s="269"/>
      <c r="D2263" s="270" t="str">
        <f t="shared" ref="D2263:D2276" si="677">IFERROR(VLOOKUP(C2263,Tabla_Insumos,2,FALSE),"")</f>
        <v/>
      </c>
      <c r="E2263" s="271"/>
      <c r="F2263" s="272">
        <f t="shared" ref="F2263:F2276" si="678">IFERROR(VLOOKUP(C2263,Tabla_Insumos,3,FALSE),0)</f>
        <v>0</v>
      </c>
      <c r="G2263" s="275">
        <f>ROUND(E2263*F2263,2)</f>
        <v>0</v>
      </c>
    </row>
    <row r="2264" spans="1:141" s="276" customFormat="1" ht="24" customHeight="1" x14ac:dyDescent="0.2">
      <c r="A2264" s="267" t="str">
        <f t="shared" si="676"/>
        <v/>
      </c>
      <c r="B2264" s="268" t="str">
        <f t="shared" ref="B2264:B2276" si="679">IFERROR(VLOOKUP(C2264,Tabla_Insumos,5,FALSE),"")</f>
        <v/>
      </c>
      <c r="C2264" s="269"/>
      <c r="D2264" s="270" t="str">
        <f t="shared" si="677"/>
        <v/>
      </c>
      <c r="E2264" s="271"/>
      <c r="F2264" s="272">
        <f t="shared" si="678"/>
        <v>0</v>
      </c>
      <c r="G2264" s="275">
        <f t="shared" ref="G2264:G2276" si="680">ROUND(E2264*F2264,2)</f>
        <v>0</v>
      </c>
    </row>
    <row r="2265" spans="1:141" s="276" customFormat="1" ht="24" customHeight="1" x14ac:dyDescent="0.2">
      <c r="A2265" s="267" t="str">
        <f t="shared" si="676"/>
        <v/>
      </c>
      <c r="B2265" s="268" t="str">
        <f t="shared" si="679"/>
        <v/>
      </c>
      <c r="C2265" s="269"/>
      <c r="D2265" s="270" t="str">
        <f t="shared" si="677"/>
        <v/>
      </c>
      <c r="E2265" s="271"/>
      <c r="F2265" s="272">
        <f t="shared" si="678"/>
        <v>0</v>
      </c>
      <c r="G2265" s="275">
        <f t="shared" si="680"/>
        <v>0</v>
      </c>
    </row>
    <row r="2266" spans="1:141" s="276" customFormat="1" ht="24" customHeight="1" x14ac:dyDescent="0.2">
      <c r="A2266" s="267" t="str">
        <f t="shared" si="676"/>
        <v/>
      </c>
      <c r="B2266" s="268" t="str">
        <f t="shared" si="679"/>
        <v/>
      </c>
      <c r="C2266" s="269"/>
      <c r="D2266" s="270" t="str">
        <f t="shared" si="677"/>
        <v/>
      </c>
      <c r="E2266" s="271"/>
      <c r="F2266" s="272">
        <f t="shared" si="678"/>
        <v>0</v>
      </c>
      <c r="G2266" s="275">
        <f t="shared" si="680"/>
        <v>0</v>
      </c>
    </row>
    <row r="2267" spans="1:141" s="276" customFormat="1" ht="24" customHeight="1" x14ac:dyDescent="0.2">
      <c r="A2267" s="267" t="str">
        <f t="shared" si="676"/>
        <v/>
      </c>
      <c r="B2267" s="268" t="str">
        <f t="shared" si="679"/>
        <v/>
      </c>
      <c r="C2267" s="269"/>
      <c r="D2267" s="270" t="str">
        <f t="shared" si="677"/>
        <v/>
      </c>
      <c r="E2267" s="271"/>
      <c r="F2267" s="272">
        <f t="shared" si="678"/>
        <v>0</v>
      </c>
      <c r="G2267" s="275">
        <f t="shared" si="680"/>
        <v>0</v>
      </c>
    </row>
    <row r="2268" spans="1:141" s="276" customFormat="1" ht="24" customHeight="1" x14ac:dyDescent="0.2">
      <c r="A2268" s="267" t="str">
        <f t="shared" si="676"/>
        <v/>
      </c>
      <c r="B2268" s="268" t="str">
        <f t="shared" si="679"/>
        <v/>
      </c>
      <c r="C2268" s="269"/>
      <c r="D2268" s="270" t="str">
        <f t="shared" si="677"/>
        <v/>
      </c>
      <c r="E2268" s="271"/>
      <c r="F2268" s="272">
        <f t="shared" si="678"/>
        <v>0</v>
      </c>
      <c r="G2268" s="275">
        <f t="shared" si="680"/>
        <v>0</v>
      </c>
    </row>
    <row r="2269" spans="1:141" s="276" customFormat="1" ht="24" customHeight="1" x14ac:dyDescent="0.2">
      <c r="A2269" s="267" t="str">
        <f t="shared" si="676"/>
        <v/>
      </c>
      <c r="B2269" s="268" t="str">
        <f t="shared" si="679"/>
        <v/>
      </c>
      <c r="C2269" s="269"/>
      <c r="D2269" s="270" t="str">
        <f t="shared" si="677"/>
        <v/>
      </c>
      <c r="E2269" s="271"/>
      <c r="F2269" s="272">
        <f t="shared" si="678"/>
        <v>0</v>
      </c>
      <c r="G2269" s="275">
        <f t="shared" si="680"/>
        <v>0</v>
      </c>
    </row>
    <row r="2270" spans="1:141" s="276" customFormat="1" ht="24" customHeight="1" x14ac:dyDescent="0.2">
      <c r="A2270" s="267" t="str">
        <f t="shared" si="676"/>
        <v/>
      </c>
      <c r="B2270" s="268" t="str">
        <f t="shared" si="679"/>
        <v/>
      </c>
      <c r="C2270" s="269"/>
      <c r="D2270" s="270" t="str">
        <f t="shared" si="677"/>
        <v/>
      </c>
      <c r="E2270" s="271"/>
      <c r="F2270" s="272">
        <f t="shared" si="678"/>
        <v>0</v>
      </c>
      <c r="G2270" s="275">
        <f t="shared" si="680"/>
        <v>0</v>
      </c>
    </row>
    <row r="2271" spans="1:141" s="276" customFormat="1" ht="24" customHeight="1" x14ac:dyDescent="0.2">
      <c r="A2271" s="267" t="str">
        <f t="shared" si="676"/>
        <v/>
      </c>
      <c r="B2271" s="268" t="str">
        <f t="shared" si="679"/>
        <v/>
      </c>
      <c r="C2271" s="269"/>
      <c r="D2271" s="270" t="str">
        <f t="shared" si="677"/>
        <v/>
      </c>
      <c r="E2271" s="271"/>
      <c r="F2271" s="272">
        <f t="shared" si="678"/>
        <v>0</v>
      </c>
      <c r="G2271" s="275">
        <f t="shared" si="680"/>
        <v>0</v>
      </c>
    </row>
    <row r="2272" spans="1:141" s="276" customFormat="1" ht="24" customHeight="1" x14ac:dyDescent="0.2">
      <c r="A2272" s="267" t="str">
        <f t="shared" si="676"/>
        <v/>
      </c>
      <c r="B2272" s="268" t="str">
        <f t="shared" si="679"/>
        <v/>
      </c>
      <c r="C2272" s="269"/>
      <c r="D2272" s="270" t="str">
        <f t="shared" si="677"/>
        <v/>
      </c>
      <c r="E2272" s="271"/>
      <c r="F2272" s="272">
        <f t="shared" si="678"/>
        <v>0</v>
      </c>
      <c r="G2272" s="275">
        <f t="shared" si="680"/>
        <v>0</v>
      </c>
    </row>
    <row r="2273" spans="1:7" s="276" customFormat="1" ht="24" customHeight="1" x14ac:dyDescent="0.2">
      <c r="A2273" s="267" t="str">
        <f t="shared" si="676"/>
        <v/>
      </c>
      <c r="B2273" s="268" t="str">
        <f t="shared" si="679"/>
        <v/>
      </c>
      <c r="C2273" s="269"/>
      <c r="D2273" s="270" t="str">
        <f t="shared" si="677"/>
        <v/>
      </c>
      <c r="E2273" s="271"/>
      <c r="F2273" s="272">
        <f t="shared" si="678"/>
        <v>0</v>
      </c>
      <c r="G2273" s="275">
        <f t="shared" si="680"/>
        <v>0</v>
      </c>
    </row>
    <row r="2274" spans="1:7" s="276" customFormat="1" ht="24" customHeight="1" x14ac:dyDescent="0.2">
      <c r="A2274" s="267" t="str">
        <f t="shared" si="676"/>
        <v/>
      </c>
      <c r="B2274" s="268" t="str">
        <f t="shared" si="679"/>
        <v/>
      </c>
      <c r="C2274" s="269"/>
      <c r="D2274" s="270" t="str">
        <f t="shared" si="677"/>
        <v/>
      </c>
      <c r="E2274" s="271"/>
      <c r="F2274" s="272">
        <f t="shared" si="678"/>
        <v>0</v>
      </c>
      <c r="G2274" s="275">
        <f t="shared" si="680"/>
        <v>0</v>
      </c>
    </row>
    <row r="2275" spans="1:7" s="276" customFormat="1" ht="24" customHeight="1" x14ac:dyDescent="0.2">
      <c r="A2275" s="267" t="str">
        <f t="shared" si="676"/>
        <v/>
      </c>
      <c r="B2275" s="268" t="str">
        <f t="shared" si="679"/>
        <v/>
      </c>
      <c r="C2275" s="269"/>
      <c r="D2275" s="270" t="str">
        <f t="shared" si="677"/>
        <v/>
      </c>
      <c r="E2275" s="271"/>
      <c r="F2275" s="272">
        <f t="shared" si="678"/>
        <v>0</v>
      </c>
      <c r="G2275" s="275">
        <f t="shared" si="680"/>
        <v>0</v>
      </c>
    </row>
    <row r="2276" spans="1:7" s="276" customFormat="1" ht="24" customHeight="1" x14ac:dyDescent="0.2">
      <c r="A2276" s="267" t="str">
        <f t="shared" si="676"/>
        <v/>
      </c>
      <c r="B2276" s="268" t="str">
        <f t="shared" si="679"/>
        <v/>
      </c>
      <c r="C2276" s="269"/>
      <c r="D2276" s="270" t="str">
        <f t="shared" si="677"/>
        <v/>
      </c>
      <c r="E2276" s="271"/>
      <c r="F2276" s="273">
        <f t="shared" si="678"/>
        <v>0</v>
      </c>
      <c r="G2276" s="275">
        <f t="shared" si="680"/>
        <v>0</v>
      </c>
    </row>
    <row r="2277" spans="1:7" ht="24" customHeight="1" x14ac:dyDescent="0.2">
      <c r="A2277" s="125"/>
      <c r="B2277" s="99"/>
      <c r="C2277" s="99"/>
      <c r="D2277" s="110"/>
      <c r="E2277" s="111"/>
      <c r="F2277" s="188" t="s">
        <v>33</v>
      </c>
      <c r="G2277" s="126">
        <f>SUBTOTAL(9,G2263:G2276)</f>
        <v>0</v>
      </c>
    </row>
    <row r="2278" spans="1:7" ht="24" customHeight="1" x14ac:dyDescent="0.2">
      <c r="A2278" s="125"/>
      <c r="B2278" s="99"/>
      <c r="C2278" s="127" t="s">
        <v>722</v>
      </c>
      <c r="D2278" s="110"/>
      <c r="E2278" s="111"/>
      <c r="F2278" s="112"/>
      <c r="G2278" s="128"/>
    </row>
    <row r="2279" spans="1:7" s="276" customFormat="1" ht="24" customHeight="1" x14ac:dyDescent="0.2">
      <c r="A2279" s="267" t="str">
        <f t="shared" ref="A2279:A2286" si="681">IFERROR(VLOOKUP(C2279,Tabla_Insumos,4,FALSE),"")</f>
        <v/>
      </c>
      <c r="B2279" s="268" t="str">
        <f t="shared" ref="B2279:B2286" si="682">IFERROR(VLOOKUP(C2279,Tabla_Insumos,5,FALSE),"")</f>
        <v/>
      </c>
      <c r="C2279" s="269"/>
      <c r="D2279" s="270" t="str">
        <f t="shared" ref="D2279:D2286" si="683">IFERROR(VLOOKUP(C2279,Tabla_Insumos,2,FALSE),"")</f>
        <v/>
      </c>
      <c r="E2279" s="271"/>
      <c r="F2279" s="274">
        <f t="shared" ref="F2279:F2286" si="684">IFERROR(VLOOKUP(C2279,Tabla_Insumos,3,FALSE),0)</f>
        <v>0</v>
      </c>
      <c r="G2279" s="275">
        <f>ROUND(E2279*F2279,2)</f>
        <v>0</v>
      </c>
    </row>
    <row r="2280" spans="1:7" s="276" customFormat="1" ht="24" customHeight="1" x14ac:dyDescent="0.2">
      <c r="A2280" s="267" t="str">
        <f t="shared" si="681"/>
        <v/>
      </c>
      <c r="B2280" s="268" t="str">
        <f t="shared" si="682"/>
        <v/>
      </c>
      <c r="C2280" s="269"/>
      <c r="D2280" s="270" t="str">
        <f t="shared" si="683"/>
        <v/>
      </c>
      <c r="E2280" s="271"/>
      <c r="F2280" s="274">
        <f t="shared" si="684"/>
        <v>0</v>
      </c>
      <c r="G2280" s="275">
        <f>ROUND(E2280*F2280,2)</f>
        <v>0</v>
      </c>
    </row>
    <row r="2281" spans="1:7" s="276" customFormat="1" ht="24" customHeight="1" x14ac:dyDescent="0.2">
      <c r="A2281" s="267" t="str">
        <f t="shared" si="681"/>
        <v/>
      </c>
      <c r="B2281" s="268" t="str">
        <f t="shared" si="682"/>
        <v/>
      </c>
      <c r="C2281" s="269"/>
      <c r="D2281" s="270" t="str">
        <f t="shared" si="683"/>
        <v/>
      </c>
      <c r="E2281" s="271"/>
      <c r="F2281" s="274">
        <f t="shared" si="684"/>
        <v>0</v>
      </c>
      <c r="G2281" s="275">
        <f t="shared" ref="G2281:G2286" si="685">ROUND(E2281*F2281,2)</f>
        <v>0</v>
      </c>
    </row>
    <row r="2282" spans="1:7" s="276" customFormat="1" ht="24" customHeight="1" x14ac:dyDescent="0.2">
      <c r="A2282" s="267" t="str">
        <f t="shared" si="681"/>
        <v/>
      </c>
      <c r="B2282" s="268" t="str">
        <f t="shared" si="682"/>
        <v/>
      </c>
      <c r="C2282" s="269"/>
      <c r="D2282" s="270" t="str">
        <f t="shared" si="683"/>
        <v/>
      </c>
      <c r="E2282" s="271"/>
      <c r="F2282" s="274">
        <f t="shared" si="684"/>
        <v>0</v>
      </c>
      <c r="G2282" s="275">
        <f t="shared" si="685"/>
        <v>0</v>
      </c>
    </row>
    <row r="2283" spans="1:7" s="276" customFormat="1" ht="24" customHeight="1" x14ac:dyDescent="0.2">
      <c r="A2283" s="267" t="str">
        <f t="shared" si="681"/>
        <v/>
      </c>
      <c r="B2283" s="268" t="str">
        <f t="shared" si="682"/>
        <v/>
      </c>
      <c r="C2283" s="269"/>
      <c r="D2283" s="270" t="str">
        <f t="shared" si="683"/>
        <v/>
      </c>
      <c r="E2283" s="271"/>
      <c r="F2283" s="272">
        <f t="shared" si="684"/>
        <v>0</v>
      </c>
      <c r="G2283" s="275">
        <f t="shared" si="685"/>
        <v>0</v>
      </c>
    </row>
    <row r="2284" spans="1:7" s="276" customFormat="1" ht="24" customHeight="1" x14ac:dyDescent="0.2">
      <c r="A2284" s="267" t="str">
        <f t="shared" si="681"/>
        <v/>
      </c>
      <c r="B2284" s="268" t="str">
        <f t="shared" si="682"/>
        <v/>
      </c>
      <c r="C2284" s="269"/>
      <c r="D2284" s="270" t="str">
        <f t="shared" si="683"/>
        <v/>
      </c>
      <c r="E2284" s="271"/>
      <c r="F2284" s="272">
        <f t="shared" si="684"/>
        <v>0</v>
      </c>
      <c r="G2284" s="275">
        <f t="shared" si="685"/>
        <v>0</v>
      </c>
    </row>
    <row r="2285" spans="1:7" s="276" customFormat="1" ht="24" customHeight="1" x14ac:dyDescent="0.2">
      <c r="A2285" s="267" t="str">
        <f t="shared" si="681"/>
        <v/>
      </c>
      <c r="B2285" s="268" t="str">
        <f t="shared" si="682"/>
        <v/>
      </c>
      <c r="C2285" s="269"/>
      <c r="D2285" s="270" t="str">
        <f t="shared" si="683"/>
        <v/>
      </c>
      <c r="E2285" s="271"/>
      <c r="F2285" s="272">
        <f t="shared" si="684"/>
        <v>0</v>
      </c>
      <c r="G2285" s="275">
        <f t="shared" si="685"/>
        <v>0</v>
      </c>
    </row>
    <row r="2286" spans="1:7" s="276" customFormat="1" ht="24" customHeight="1" x14ac:dyDescent="0.2">
      <c r="A2286" s="267" t="str">
        <f t="shared" si="681"/>
        <v/>
      </c>
      <c r="B2286" s="268" t="str">
        <f t="shared" si="682"/>
        <v/>
      </c>
      <c r="C2286" s="269"/>
      <c r="D2286" s="270" t="str">
        <f t="shared" si="683"/>
        <v/>
      </c>
      <c r="E2286" s="271"/>
      <c r="F2286" s="272">
        <f t="shared" si="684"/>
        <v>0</v>
      </c>
      <c r="G2286" s="275">
        <f t="shared" si="685"/>
        <v>0</v>
      </c>
    </row>
    <row r="2287" spans="1:7" ht="24" customHeight="1" x14ac:dyDescent="0.2">
      <c r="A2287" s="125"/>
      <c r="B2287" s="99"/>
      <c r="C2287" s="99"/>
      <c r="D2287" s="110"/>
      <c r="E2287" s="111"/>
      <c r="F2287" s="188" t="s">
        <v>34</v>
      </c>
      <c r="G2287" s="126">
        <f>SUBTOTAL(9,G2279:G2286)</f>
        <v>0</v>
      </c>
    </row>
    <row r="2288" spans="1:7" ht="24" customHeight="1" x14ac:dyDescent="0.2">
      <c r="A2288" s="125"/>
      <c r="B2288" s="99"/>
      <c r="C2288" s="127" t="s">
        <v>723</v>
      </c>
      <c r="D2288" s="110"/>
      <c r="E2288" s="111"/>
      <c r="F2288" s="112"/>
      <c r="G2288" s="128"/>
    </row>
    <row r="2289" spans="1:8" s="276" customFormat="1" ht="24" customHeight="1" x14ac:dyDescent="0.2">
      <c r="A2289" s="267" t="str">
        <f t="shared" ref="A2289:A2297" si="686">IFERROR(VLOOKUP(C2289,Tabla_Insumos,4,FALSE),"")</f>
        <v/>
      </c>
      <c r="B2289" s="268" t="str">
        <f t="shared" ref="B2289:B2297" si="687">IFERROR(VLOOKUP(C2289,Tabla_Insumos,5,FALSE),"")</f>
        <v/>
      </c>
      <c r="C2289" s="269"/>
      <c r="D2289" s="270" t="str">
        <f t="shared" ref="D2289:D2297" si="688">IFERROR(VLOOKUP(C2289,Tabla_Insumos,2,FALSE),"")</f>
        <v/>
      </c>
      <c r="E2289" s="271"/>
      <c r="F2289" s="272">
        <f t="shared" ref="F2289:F2297" si="689">IFERROR(VLOOKUP(C2289,Tabla_Insumos,3,FALSE),0)</f>
        <v>0</v>
      </c>
      <c r="G2289" s="275">
        <f t="shared" ref="G2289:G2297" si="690">ROUND(E2289*F2289,2)</f>
        <v>0</v>
      </c>
    </row>
    <row r="2290" spans="1:8" s="276" customFormat="1" ht="24" customHeight="1" x14ac:dyDescent="0.2">
      <c r="A2290" s="267" t="str">
        <f t="shared" si="686"/>
        <v/>
      </c>
      <c r="B2290" s="268" t="str">
        <f t="shared" si="687"/>
        <v/>
      </c>
      <c r="C2290" s="269"/>
      <c r="D2290" s="270" t="str">
        <f t="shared" si="688"/>
        <v/>
      </c>
      <c r="E2290" s="271"/>
      <c r="F2290" s="272">
        <f t="shared" si="689"/>
        <v>0</v>
      </c>
      <c r="G2290" s="275">
        <f t="shared" si="690"/>
        <v>0</v>
      </c>
    </row>
    <row r="2291" spans="1:8" s="276" customFormat="1" ht="24" customHeight="1" x14ac:dyDescent="0.2">
      <c r="A2291" s="267" t="str">
        <f t="shared" si="686"/>
        <v/>
      </c>
      <c r="B2291" s="268" t="str">
        <f t="shared" si="687"/>
        <v/>
      </c>
      <c r="C2291" s="269"/>
      <c r="D2291" s="270" t="str">
        <f t="shared" si="688"/>
        <v/>
      </c>
      <c r="E2291" s="271"/>
      <c r="F2291" s="272">
        <f t="shared" si="689"/>
        <v>0</v>
      </c>
      <c r="G2291" s="275">
        <f t="shared" si="690"/>
        <v>0</v>
      </c>
    </row>
    <row r="2292" spans="1:8" s="276" customFormat="1" ht="24" customHeight="1" x14ac:dyDescent="0.2">
      <c r="A2292" s="267" t="str">
        <f t="shared" si="686"/>
        <v/>
      </c>
      <c r="B2292" s="268" t="str">
        <f t="shared" si="687"/>
        <v/>
      </c>
      <c r="C2292" s="269"/>
      <c r="D2292" s="270" t="str">
        <f t="shared" si="688"/>
        <v/>
      </c>
      <c r="E2292" s="271"/>
      <c r="F2292" s="272">
        <f t="shared" si="689"/>
        <v>0</v>
      </c>
      <c r="G2292" s="275">
        <f t="shared" si="690"/>
        <v>0</v>
      </c>
    </row>
    <row r="2293" spans="1:8" s="276" customFormat="1" ht="24" customHeight="1" x14ac:dyDescent="0.2">
      <c r="A2293" s="267" t="str">
        <f t="shared" si="686"/>
        <v/>
      </c>
      <c r="B2293" s="268" t="str">
        <f t="shared" si="687"/>
        <v/>
      </c>
      <c r="C2293" s="269"/>
      <c r="D2293" s="270" t="str">
        <f t="shared" si="688"/>
        <v/>
      </c>
      <c r="E2293" s="271"/>
      <c r="F2293" s="272">
        <f t="shared" si="689"/>
        <v>0</v>
      </c>
      <c r="G2293" s="275">
        <f t="shared" si="690"/>
        <v>0</v>
      </c>
    </row>
    <row r="2294" spans="1:8" s="276" customFormat="1" ht="24" customHeight="1" x14ac:dyDescent="0.2">
      <c r="A2294" s="267" t="str">
        <f t="shared" si="686"/>
        <v/>
      </c>
      <c r="B2294" s="268" t="str">
        <f t="shared" si="687"/>
        <v/>
      </c>
      <c r="C2294" s="269"/>
      <c r="D2294" s="270" t="str">
        <f t="shared" si="688"/>
        <v/>
      </c>
      <c r="E2294" s="271"/>
      <c r="F2294" s="272">
        <f t="shared" si="689"/>
        <v>0</v>
      </c>
      <c r="G2294" s="275">
        <f t="shared" si="690"/>
        <v>0</v>
      </c>
    </row>
    <row r="2295" spans="1:8" s="276" customFormat="1" ht="24" customHeight="1" x14ac:dyDescent="0.2">
      <c r="A2295" s="267" t="str">
        <f t="shared" si="686"/>
        <v/>
      </c>
      <c r="B2295" s="268" t="str">
        <f t="shared" si="687"/>
        <v/>
      </c>
      <c r="C2295" s="269"/>
      <c r="D2295" s="270" t="str">
        <f t="shared" si="688"/>
        <v/>
      </c>
      <c r="E2295" s="271"/>
      <c r="F2295" s="272">
        <f t="shared" si="689"/>
        <v>0</v>
      </c>
      <c r="G2295" s="275">
        <f t="shared" si="690"/>
        <v>0</v>
      </c>
    </row>
    <row r="2296" spans="1:8" s="276" customFormat="1" ht="24" customHeight="1" x14ac:dyDescent="0.2">
      <c r="A2296" s="267" t="str">
        <f t="shared" si="686"/>
        <v/>
      </c>
      <c r="B2296" s="268" t="str">
        <f t="shared" si="687"/>
        <v/>
      </c>
      <c r="C2296" s="269"/>
      <c r="D2296" s="270" t="str">
        <f t="shared" si="688"/>
        <v/>
      </c>
      <c r="E2296" s="271"/>
      <c r="F2296" s="272">
        <f t="shared" si="689"/>
        <v>0</v>
      </c>
      <c r="G2296" s="275">
        <f t="shared" si="690"/>
        <v>0</v>
      </c>
    </row>
    <row r="2297" spans="1:8" s="276" customFormat="1" ht="24" customHeight="1" x14ac:dyDescent="0.2">
      <c r="A2297" s="267" t="str">
        <f t="shared" si="686"/>
        <v/>
      </c>
      <c r="B2297" s="268" t="str">
        <f t="shared" si="687"/>
        <v/>
      </c>
      <c r="C2297" s="269"/>
      <c r="D2297" s="270" t="str">
        <f t="shared" si="688"/>
        <v/>
      </c>
      <c r="E2297" s="271"/>
      <c r="F2297" s="272">
        <f t="shared" si="689"/>
        <v>0</v>
      </c>
      <c r="G2297" s="275">
        <f t="shared" si="690"/>
        <v>0</v>
      </c>
    </row>
    <row r="2298" spans="1:8" ht="24" customHeight="1" x14ac:dyDescent="0.2">
      <c r="A2298" s="129"/>
      <c r="B2298" s="110"/>
      <c r="C2298" s="99"/>
      <c r="D2298" s="110"/>
      <c r="E2298" s="111"/>
      <c r="F2298" s="188" t="s">
        <v>35</v>
      </c>
      <c r="G2298" s="126">
        <f>SUBTOTAL(9,G2289:G2297)</f>
        <v>0</v>
      </c>
    </row>
    <row r="2299" spans="1:8" ht="24" customHeight="1" thickBot="1" x14ac:dyDescent="0.25">
      <c r="A2299" s="130"/>
      <c r="B2299" s="131"/>
      <c r="C2299" s="132"/>
      <c r="D2299" s="131"/>
      <c r="E2299" s="133"/>
      <c r="F2299" s="134"/>
      <c r="G2299" s="135"/>
    </row>
    <row r="2300" spans="1:8" ht="24" customHeight="1" thickBot="1" x14ac:dyDescent="0.25">
      <c r="A2300" s="136" t="str">
        <f>B2258</f>
        <v>12.5</v>
      </c>
      <c r="B2300" s="137" t="str">
        <f>C2258</f>
        <v xml:space="preserve">Tanque de reserva </v>
      </c>
      <c r="C2300" s="138"/>
      <c r="D2300" s="138" t="s">
        <v>36</v>
      </c>
      <c r="E2300" s="139"/>
      <c r="F2300" s="140" t="s">
        <v>37</v>
      </c>
      <c r="G2300" s="141">
        <f>SUBTOTAL(9,G2263:G2299)</f>
        <v>0</v>
      </c>
    </row>
    <row r="2301" spans="1:8" ht="24" customHeight="1" thickTop="1" thickBot="1" x14ac:dyDescent="0.25"/>
    <row r="2302" spans="1:8" ht="24" customHeight="1" thickTop="1" x14ac:dyDescent="0.2">
      <c r="A2302" s="173" t="s">
        <v>39</v>
      </c>
      <c r="B2302" s="174"/>
      <c r="C2302" s="174"/>
      <c r="D2302" s="174"/>
      <c r="E2302" s="174"/>
      <c r="F2302" s="174"/>
      <c r="G2302" s="175"/>
      <c r="H2302" s="100">
        <f>COUNTIF($A$2:A2308,"ANALISIS DE PRECIOS")</f>
        <v>47</v>
      </c>
    </row>
    <row r="2303" spans="1:8" ht="24" customHeight="1" x14ac:dyDescent="0.2">
      <c r="A2303" s="101" t="s">
        <v>719</v>
      </c>
      <c r="B2303" s="102" t="str">
        <f>Comitente</f>
        <v>DIRECCIÓN DE INFRAESTRUCTURA ESCOLAR</v>
      </c>
      <c r="C2303" s="96"/>
      <c r="D2303" s="103"/>
      <c r="E2303" s="103"/>
      <c r="F2303" s="104"/>
      <c r="G2303" s="105"/>
    </row>
    <row r="2304" spans="1:8" ht="24" customHeight="1" x14ac:dyDescent="0.2">
      <c r="A2304" s="101" t="s">
        <v>720</v>
      </c>
      <c r="B2304" s="102">
        <f>Contratista</f>
        <v>0</v>
      </c>
      <c r="C2304" s="97"/>
      <c r="D2304" s="97"/>
      <c r="E2304" s="97"/>
      <c r="F2304" s="106"/>
      <c r="G2304" s="107"/>
    </row>
    <row r="2305" spans="1:141" ht="24" customHeight="1" x14ac:dyDescent="0.2">
      <c r="A2305" s="101" t="s">
        <v>26</v>
      </c>
      <c r="B2305" s="102" t="str">
        <f>Obra</f>
        <v>ESCUELA BATALLA DE TUCUMAN</v>
      </c>
      <c r="C2305" s="97"/>
      <c r="D2305" s="97"/>
      <c r="E2305" s="97"/>
      <c r="F2305" s="106" t="s">
        <v>40</v>
      </c>
      <c r="G2305" s="108">
        <f>Fecha_Base</f>
        <v>0</v>
      </c>
    </row>
    <row r="2306" spans="1:141" ht="24" customHeight="1" x14ac:dyDescent="0.2">
      <c r="A2306" s="109" t="s">
        <v>718</v>
      </c>
      <c r="B2306" s="98" t="str">
        <f>Ubicación</f>
        <v>Calle Mendoza y Calle Nº17 - Pocito</v>
      </c>
      <c r="C2306" s="98"/>
      <c r="D2306" s="110"/>
      <c r="E2306" s="111"/>
      <c r="F2306" s="112"/>
      <c r="G2306" s="113"/>
    </row>
    <row r="2307" spans="1:141" ht="24" customHeight="1" x14ac:dyDescent="0.2">
      <c r="A2307" s="109" t="s">
        <v>41</v>
      </c>
      <c r="B2307" s="114" t="str">
        <f>IFERROR(VALUE(LEFT(B2308,FIND("-",B2308)-1)),"")</f>
        <v/>
      </c>
      <c r="C2307" s="99" t="str">
        <f>IFERROR(VLOOKUP(B2307,Tabla_CyP,2,FALSE),"")</f>
        <v/>
      </c>
      <c r="E2307" s="111"/>
      <c r="F2307" s="112"/>
      <c r="G2307" s="113"/>
    </row>
    <row r="2308" spans="1:141" ht="24" customHeight="1" x14ac:dyDescent="0.2">
      <c r="A2308" s="109" t="s">
        <v>27</v>
      </c>
      <c r="B2308" s="115" t="str">
        <f>IFERROR(VLOOKUP(COUNTIF($A$2:A2308,"ANALISIS DE PRECIOS"),Tabla_NumeroItem,4,FALSE),"")</f>
        <v>12.6</v>
      </c>
      <c r="C2308" s="99" t="str">
        <f>IFERROR(VLOOKUP(B2308,Tabla_CyP,2,FALSE),"")</f>
        <v>Artefactos sanitarios y griferia</v>
      </c>
      <c r="D2308" s="110"/>
      <c r="E2308" s="111"/>
      <c r="F2308" s="106" t="s">
        <v>28</v>
      </c>
      <c r="G2308" s="116" t="str">
        <f>IFERROR(VLOOKUP(B2308,Tabla_CyP,4,FALSE),"")</f>
        <v>gl</v>
      </c>
    </row>
    <row r="2309" spans="1:141" ht="24" customHeight="1" x14ac:dyDescent="0.2">
      <c r="A2309" s="109"/>
      <c r="B2309" s="98"/>
      <c r="C2309" s="99"/>
      <c r="D2309" s="110"/>
      <c r="E2309" s="111"/>
      <c r="F2309" s="112"/>
      <c r="G2309" s="113"/>
    </row>
    <row r="2310" spans="1:141" ht="24" customHeight="1" x14ac:dyDescent="0.2">
      <c r="A2310" s="381" t="s">
        <v>584</v>
      </c>
      <c r="B2310" s="382"/>
      <c r="C2310" s="383" t="s">
        <v>0</v>
      </c>
      <c r="D2310" s="383" t="s">
        <v>29</v>
      </c>
      <c r="E2310" s="385" t="s">
        <v>30</v>
      </c>
      <c r="F2310" s="387" t="s">
        <v>31</v>
      </c>
      <c r="G2310" s="389" t="s">
        <v>32</v>
      </c>
    </row>
    <row r="2311" spans="1:141" s="119" customFormat="1" ht="24" customHeight="1" x14ac:dyDescent="0.2">
      <c r="A2311" s="117" t="s">
        <v>585</v>
      </c>
      <c r="B2311" s="118" t="s">
        <v>586</v>
      </c>
      <c r="C2311" s="384"/>
      <c r="D2311" s="384"/>
      <c r="E2311" s="386"/>
      <c r="F2311" s="388"/>
      <c r="G2311" s="390"/>
      <c r="I2311" s="277"/>
      <c r="J2311" s="277"/>
      <c r="K2311" s="277"/>
      <c r="L2311" s="277"/>
      <c r="M2311" s="277"/>
      <c r="N2311" s="277"/>
      <c r="O2311" s="277"/>
      <c r="P2311" s="277"/>
      <c r="Q2311" s="277"/>
      <c r="R2311" s="277"/>
      <c r="S2311" s="277"/>
      <c r="T2311" s="277"/>
      <c r="U2311" s="277"/>
      <c r="V2311" s="277"/>
      <c r="W2311" s="277"/>
      <c r="X2311" s="277"/>
      <c r="Y2311" s="277"/>
      <c r="Z2311" s="277"/>
      <c r="AA2311" s="277"/>
      <c r="AB2311" s="277"/>
      <c r="AC2311" s="277"/>
      <c r="AD2311" s="277"/>
      <c r="AE2311" s="277"/>
      <c r="AF2311" s="277"/>
      <c r="AG2311" s="277"/>
      <c r="AH2311" s="277"/>
      <c r="AI2311" s="277"/>
      <c r="AJ2311" s="277"/>
      <c r="AK2311" s="277"/>
      <c r="AL2311" s="277"/>
      <c r="AM2311" s="277"/>
      <c r="AN2311" s="277"/>
      <c r="AO2311" s="277"/>
      <c r="AP2311" s="277"/>
      <c r="AQ2311" s="277"/>
      <c r="AR2311" s="277"/>
      <c r="AS2311" s="277"/>
      <c r="AT2311" s="277"/>
      <c r="AU2311" s="277"/>
      <c r="AV2311" s="277"/>
      <c r="AW2311" s="277"/>
      <c r="AX2311" s="277"/>
      <c r="AY2311" s="277"/>
      <c r="AZ2311" s="277"/>
      <c r="BA2311" s="277"/>
      <c r="BB2311" s="277"/>
      <c r="BC2311" s="277"/>
      <c r="BD2311" s="277"/>
      <c r="BE2311" s="277"/>
      <c r="BF2311" s="277"/>
      <c r="BG2311" s="277"/>
      <c r="BH2311" s="277"/>
      <c r="BI2311" s="277"/>
      <c r="BJ2311" s="277"/>
      <c r="BK2311" s="277"/>
      <c r="BL2311" s="277"/>
      <c r="BM2311" s="277"/>
      <c r="BN2311" s="277"/>
      <c r="BO2311" s="277"/>
      <c r="BP2311" s="277"/>
      <c r="BQ2311" s="277"/>
      <c r="BR2311" s="277"/>
      <c r="BS2311" s="277"/>
      <c r="BT2311" s="277"/>
      <c r="BU2311" s="277"/>
      <c r="BV2311" s="277"/>
      <c r="BW2311" s="277"/>
      <c r="BX2311" s="277"/>
      <c r="BY2311" s="277"/>
      <c r="BZ2311" s="277"/>
      <c r="CA2311" s="277"/>
      <c r="CB2311" s="277"/>
      <c r="CC2311" s="277"/>
      <c r="CD2311" s="277"/>
      <c r="CE2311" s="277"/>
      <c r="CF2311" s="277"/>
      <c r="CG2311" s="277"/>
      <c r="CH2311" s="277"/>
      <c r="CI2311" s="277"/>
      <c r="CJ2311" s="277"/>
      <c r="CK2311" s="277"/>
      <c r="CL2311" s="277"/>
      <c r="CM2311" s="277"/>
      <c r="CN2311" s="277"/>
      <c r="CO2311" s="277"/>
      <c r="CP2311" s="277"/>
      <c r="CQ2311" s="277"/>
      <c r="CR2311" s="277"/>
      <c r="CS2311" s="277"/>
      <c r="CT2311" s="277"/>
      <c r="CU2311" s="277"/>
      <c r="CV2311" s="277"/>
      <c r="CW2311" s="277"/>
      <c r="CX2311" s="277"/>
      <c r="CY2311" s="277"/>
      <c r="CZ2311" s="277"/>
      <c r="DA2311" s="277"/>
      <c r="DB2311" s="277"/>
      <c r="DC2311" s="277"/>
      <c r="DD2311" s="277"/>
      <c r="DE2311" s="277"/>
      <c r="DF2311" s="277"/>
      <c r="DG2311" s="277"/>
      <c r="DH2311" s="277"/>
      <c r="DI2311" s="277"/>
      <c r="DJ2311" s="277"/>
      <c r="DK2311" s="277"/>
      <c r="DL2311" s="277"/>
      <c r="DM2311" s="277"/>
      <c r="DN2311" s="277"/>
      <c r="DO2311" s="277"/>
      <c r="DP2311" s="277"/>
      <c r="DQ2311" s="277"/>
      <c r="DR2311" s="277"/>
      <c r="DS2311" s="277"/>
      <c r="DT2311" s="277"/>
      <c r="DU2311" s="277"/>
      <c r="DV2311" s="277"/>
      <c r="DW2311" s="277"/>
      <c r="DX2311" s="277"/>
      <c r="DY2311" s="277"/>
      <c r="DZ2311" s="277"/>
      <c r="EA2311" s="277"/>
      <c r="EB2311" s="277"/>
      <c r="EC2311" s="277"/>
      <c r="ED2311" s="277"/>
      <c r="EE2311" s="277"/>
      <c r="EF2311" s="277"/>
      <c r="EG2311" s="277"/>
      <c r="EH2311" s="277"/>
      <c r="EI2311" s="277"/>
      <c r="EJ2311" s="277"/>
      <c r="EK2311" s="277"/>
    </row>
    <row r="2312" spans="1:141" ht="24" customHeight="1" x14ac:dyDescent="0.2">
      <c r="A2312" s="187"/>
      <c r="B2312" s="120"/>
      <c r="C2312" s="185" t="s">
        <v>721</v>
      </c>
      <c r="D2312" s="121"/>
      <c r="E2312" s="122"/>
      <c r="F2312" s="123"/>
      <c r="G2312" s="124"/>
    </row>
    <row r="2313" spans="1:141" s="276" customFormat="1" ht="24" customHeight="1" x14ac:dyDescent="0.2">
      <c r="A2313" s="267" t="str">
        <f t="shared" ref="A2313:A2326" si="691">IFERROR(VLOOKUP(C2313,Tabla_Insumos,4,FALSE),"")</f>
        <v/>
      </c>
      <c r="B2313" s="268" t="str">
        <f>IFERROR(VLOOKUP(C2313,Tabla_Insumos,5,FALSE),"")</f>
        <v/>
      </c>
      <c r="C2313" s="269"/>
      <c r="D2313" s="270" t="str">
        <f t="shared" ref="D2313:D2326" si="692">IFERROR(VLOOKUP(C2313,Tabla_Insumos,2,FALSE),"")</f>
        <v/>
      </c>
      <c r="E2313" s="271"/>
      <c r="F2313" s="272">
        <f t="shared" ref="F2313:F2326" si="693">IFERROR(VLOOKUP(C2313,Tabla_Insumos,3,FALSE),0)</f>
        <v>0</v>
      </c>
      <c r="G2313" s="275">
        <f>ROUND(E2313*F2313,2)</f>
        <v>0</v>
      </c>
    </row>
    <row r="2314" spans="1:141" s="276" customFormat="1" ht="24" customHeight="1" x14ac:dyDescent="0.2">
      <c r="A2314" s="267" t="str">
        <f t="shared" si="691"/>
        <v/>
      </c>
      <c r="B2314" s="268" t="str">
        <f t="shared" ref="B2314:B2326" si="694">IFERROR(VLOOKUP(C2314,Tabla_Insumos,5,FALSE),"")</f>
        <v/>
      </c>
      <c r="C2314" s="269"/>
      <c r="D2314" s="270" t="str">
        <f t="shared" si="692"/>
        <v/>
      </c>
      <c r="E2314" s="271"/>
      <c r="F2314" s="272">
        <f t="shared" si="693"/>
        <v>0</v>
      </c>
      <c r="G2314" s="275">
        <f t="shared" ref="G2314:G2326" si="695">ROUND(E2314*F2314,2)</f>
        <v>0</v>
      </c>
    </row>
    <row r="2315" spans="1:141" s="276" customFormat="1" ht="24" customHeight="1" x14ac:dyDescent="0.2">
      <c r="A2315" s="267" t="str">
        <f t="shared" si="691"/>
        <v/>
      </c>
      <c r="B2315" s="268" t="str">
        <f t="shared" si="694"/>
        <v/>
      </c>
      <c r="C2315" s="269"/>
      <c r="D2315" s="270" t="str">
        <f t="shared" si="692"/>
        <v/>
      </c>
      <c r="E2315" s="271"/>
      <c r="F2315" s="272">
        <f t="shared" si="693"/>
        <v>0</v>
      </c>
      <c r="G2315" s="275">
        <f t="shared" si="695"/>
        <v>0</v>
      </c>
    </row>
    <row r="2316" spans="1:141" s="276" customFormat="1" ht="24" customHeight="1" x14ac:dyDescent="0.2">
      <c r="A2316" s="267" t="str">
        <f t="shared" si="691"/>
        <v/>
      </c>
      <c r="B2316" s="268" t="str">
        <f t="shared" si="694"/>
        <v/>
      </c>
      <c r="C2316" s="269"/>
      <c r="D2316" s="270" t="str">
        <f t="shared" si="692"/>
        <v/>
      </c>
      <c r="E2316" s="271"/>
      <c r="F2316" s="272">
        <f t="shared" si="693"/>
        <v>0</v>
      </c>
      <c r="G2316" s="275">
        <f t="shared" si="695"/>
        <v>0</v>
      </c>
    </row>
    <row r="2317" spans="1:141" s="276" customFormat="1" ht="24" customHeight="1" x14ac:dyDescent="0.2">
      <c r="A2317" s="267" t="str">
        <f t="shared" si="691"/>
        <v/>
      </c>
      <c r="B2317" s="268" t="str">
        <f t="shared" si="694"/>
        <v/>
      </c>
      <c r="C2317" s="269"/>
      <c r="D2317" s="270" t="str">
        <f t="shared" si="692"/>
        <v/>
      </c>
      <c r="E2317" s="271"/>
      <c r="F2317" s="272">
        <f t="shared" si="693"/>
        <v>0</v>
      </c>
      <c r="G2317" s="275">
        <f t="shared" si="695"/>
        <v>0</v>
      </c>
    </row>
    <row r="2318" spans="1:141" s="276" customFormat="1" ht="24" customHeight="1" x14ac:dyDescent="0.2">
      <c r="A2318" s="267" t="str">
        <f t="shared" si="691"/>
        <v/>
      </c>
      <c r="B2318" s="268" t="str">
        <f t="shared" si="694"/>
        <v/>
      </c>
      <c r="C2318" s="269"/>
      <c r="D2318" s="270" t="str">
        <f t="shared" si="692"/>
        <v/>
      </c>
      <c r="E2318" s="271"/>
      <c r="F2318" s="272">
        <f t="shared" si="693"/>
        <v>0</v>
      </c>
      <c r="G2318" s="275">
        <f t="shared" si="695"/>
        <v>0</v>
      </c>
    </row>
    <row r="2319" spans="1:141" s="276" customFormat="1" ht="24" customHeight="1" x14ac:dyDescent="0.2">
      <c r="A2319" s="267" t="str">
        <f t="shared" si="691"/>
        <v/>
      </c>
      <c r="B2319" s="268" t="str">
        <f t="shared" si="694"/>
        <v/>
      </c>
      <c r="C2319" s="269"/>
      <c r="D2319" s="270" t="str">
        <f t="shared" si="692"/>
        <v/>
      </c>
      <c r="E2319" s="271"/>
      <c r="F2319" s="272">
        <f t="shared" si="693"/>
        <v>0</v>
      </c>
      <c r="G2319" s="275">
        <f t="shared" si="695"/>
        <v>0</v>
      </c>
    </row>
    <row r="2320" spans="1:141" s="276" customFormat="1" ht="24" customHeight="1" x14ac:dyDescent="0.2">
      <c r="A2320" s="267" t="str">
        <f t="shared" si="691"/>
        <v/>
      </c>
      <c r="B2320" s="268" t="str">
        <f t="shared" si="694"/>
        <v/>
      </c>
      <c r="C2320" s="269"/>
      <c r="D2320" s="270" t="str">
        <f t="shared" si="692"/>
        <v/>
      </c>
      <c r="E2320" s="271"/>
      <c r="F2320" s="272">
        <f t="shared" si="693"/>
        <v>0</v>
      </c>
      <c r="G2320" s="275">
        <f t="shared" si="695"/>
        <v>0</v>
      </c>
    </row>
    <row r="2321" spans="1:7" s="276" customFormat="1" ht="24" customHeight="1" x14ac:dyDescent="0.2">
      <c r="A2321" s="267" t="str">
        <f t="shared" si="691"/>
        <v/>
      </c>
      <c r="B2321" s="268" t="str">
        <f t="shared" si="694"/>
        <v/>
      </c>
      <c r="C2321" s="269"/>
      <c r="D2321" s="270" t="str">
        <f t="shared" si="692"/>
        <v/>
      </c>
      <c r="E2321" s="271"/>
      <c r="F2321" s="272">
        <f t="shared" si="693"/>
        <v>0</v>
      </c>
      <c r="G2321" s="275">
        <f t="shared" si="695"/>
        <v>0</v>
      </c>
    </row>
    <row r="2322" spans="1:7" s="276" customFormat="1" ht="24" customHeight="1" x14ac:dyDescent="0.2">
      <c r="A2322" s="267" t="str">
        <f t="shared" si="691"/>
        <v/>
      </c>
      <c r="B2322" s="268" t="str">
        <f t="shared" si="694"/>
        <v/>
      </c>
      <c r="C2322" s="269"/>
      <c r="D2322" s="270" t="str">
        <f t="shared" si="692"/>
        <v/>
      </c>
      <c r="E2322" s="271"/>
      <c r="F2322" s="272">
        <f t="shared" si="693"/>
        <v>0</v>
      </c>
      <c r="G2322" s="275">
        <f t="shared" si="695"/>
        <v>0</v>
      </c>
    </row>
    <row r="2323" spans="1:7" s="276" customFormat="1" ht="24" customHeight="1" x14ac:dyDescent="0.2">
      <c r="A2323" s="267" t="str">
        <f t="shared" si="691"/>
        <v/>
      </c>
      <c r="B2323" s="268" t="str">
        <f t="shared" si="694"/>
        <v/>
      </c>
      <c r="C2323" s="269"/>
      <c r="D2323" s="270" t="str">
        <f t="shared" si="692"/>
        <v/>
      </c>
      <c r="E2323" s="271"/>
      <c r="F2323" s="272">
        <f t="shared" si="693"/>
        <v>0</v>
      </c>
      <c r="G2323" s="275">
        <f t="shared" si="695"/>
        <v>0</v>
      </c>
    </row>
    <row r="2324" spans="1:7" s="276" customFormat="1" ht="24" customHeight="1" x14ac:dyDescent="0.2">
      <c r="A2324" s="267" t="str">
        <f t="shared" si="691"/>
        <v/>
      </c>
      <c r="B2324" s="268" t="str">
        <f t="shared" si="694"/>
        <v/>
      </c>
      <c r="C2324" s="269"/>
      <c r="D2324" s="270" t="str">
        <f t="shared" si="692"/>
        <v/>
      </c>
      <c r="E2324" s="271"/>
      <c r="F2324" s="272">
        <f t="shared" si="693"/>
        <v>0</v>
      </c>
      <c r="G2324" s="275">
        <f t="shared" si="695"/>
        <v>0</v>
      </c>
    </row>
    <row r="2325" spans="1:7" s="276" customFormat="1" ht="24" customHeight="1" x14ac:dyDescent="0.2">
      <c r="A2325" s="267" t="str">
        <f t="shared" si="691"/>
        <v/>
      </c>
      <c r="B2325" s="268" t="str">
        <f t="shared" si="694"/>
        <v/>
      </c>
      <c r="C2325" s="269"/>
      <c r="D2325" s="270" t="str">
        <f t="shared" si="692"/>
        <v/>
      </c>
      <c r="E2325" s="271"/>
      <c r="F2325" s="272">
        <f t="shared" si="693"/>
        <v>0</v>
      </c>
      <c r="G2325" s="275">
        <f t="shared" si="695"/>
        <v>0</v>
      </c>
    </row>
    <row r="2326" spans="1:7" s="276" customFormat="1" ht="24" customHeight="1" x14ac:dyDescent="0.2">
      <c r="A2326" s="267" t="str">
        <f t="shared" si="691"/>
        <v/>
      </c>
      <c r="B2326" s="268" t="str">
        <f t="shared" si="694"/>
        <v/>
      </c>
      <c r="C2326" s="269"/>
      <c r="D2326" s="270" t="str">
        <f t="shared" si="692"/>
        <v/>
      </c>
      <c r="E2326" s="271"/>
      <c r="F2326" s="273">
        <f t="shared" si="693"/>
        <v>0</v>
      </c>
      <c r="G2326" s="275">
        <f t="shared" si="695"/>
        <v>0</v>
      </c>
    </row>
    <row r="2327" spans="1:7" ht="24" customHeight="1" x14ac:dyDescent="0.2">
      <c r="A2327" s="125"/>
      <c r="B2327" s="99"/>
      <c r="C2327" s="99"/>
      <c r="D2327" s="110"/>
      <c r="E2327" s="111"/>
      <c r="F2327" s="188" t="s">
        <v>33</v>
      </c>
      <c r="G2327" s="126">
        <f>SUBTOTAL(9,G2313:G2326)</f>
        <v>0</v>
      </c>
    </row>
    <row r="2328" spans="1:7" ht="24" customHeight="1" x14ac:dyDescent="0.2">
      <c r="A2328" s="125"/>
      <c r="B2328" s="99"/>
      <c r="C2328" s="127" t="s">
        <v>722</v>
      </c>
      <c r="D2328" s="110"/>
      <c r="E2328" s="111"/>
      <c r="F2328" s="112"/>
      <c r="G2328" s="128"/>
    </row>
    <row r="2329" spans="1:7" s="276" customFormat="1" ht="24" customHeight="1" x14ac:dyDescent="0.2">
      <c r="A2329" s="267" t="str">
        <f t="shared" ref="A2329:A2336" si="696">IFERROR(VLOOKUP(C2329,Tabla_Insumos,4,FALSE),"")</f>
        <v/>
      </c>
      <c r="B2329" s="268" t="str">
        <f t="shared" ref="B2329:B2336" si="697">IFERROR(VLOOKUP(C2329,Tabla_Insumos,5,FALSE),"")</f>
        <v/>
      </c>
      <c r="C2329" s="269"/>
      <c r="D2329" s="270" t="str">
        <f t="shared" ref="D2329:D2336" si="698">IFERROR(VLOOKUP(C2329,Tabla_Insumos,2,FALSE),"")</f>
        <v/>
      </c>
      <c r="E2329" s="271"/>
      <c r="F2329" s="274">
        <f t="shared" ref="F2329:F2336" si="699">IFERROR(VLOOKUP(C2329,Tabla_Insumos,3,FALSE),0)</f>
        <v>0</v>
      </c>
      <c r="G2329" s="275">
        <f>ROUND(E2329*F2329,2)</f>
        <v>0</v>
      </c>
    </row>
    <row r="2330" spans="1:7" s="276" customFormat="1" ht="24" customHeight="1" x14ac:dyDescent="0.2">
      <c r="A2330" s="267" t="str">
        <f t="shared" si="696"/>
        <v/>
      </c>
      <c r="B2330" s="268" t="str">
        <f t="shared" si="697"/>
        <v/>
      </c>
      <c r="C2330" s="269"/>
      <c r="D2330" s="270" t="str">
        <f t="shared" si="698"/>
        <v/>
      </c>
      <c r="E2330" s="271"/>
      <c r="F2330" s="274">
        <f t="shared" si="699"/>
        <v>0</v>
      </c>
      <c r="G2330" s="275">
        <f>ROUND(E2330*F2330,2)</f>
        <v>0</v>
      </c>
    </row>
    <row r="2331" spans="1:7" s="276" customFormat="1" ht="24" customHeight="1" x14ac:dyDescent="0.2">
      <c r="A2331" s="267" t="str">
        <f t="shared" si="696"/>
        <v/>
      </c>
      <c r="B2331" s="268" t="str">
        <f t="shared" si="697"/>
        <v/>
      </c>
      <c r="C2331" s="269"/>
      <c r="D2331" s="270" t="str">
        <f t="shared" si="698"/>
        <v/>
      </c>
      <c r="E2331" s="271"/>
      <c r="F2331" s="274">
        <f t="shared" si="699"/>
        <v>0</v>
      </c>
      <c r="G2331" s="275">
        <f t="shared" ref="G2331:G2336" si="700">ROUND(E2331*F2331,2)</f>
        <v>0</v>
      </c>
    </row>
    <row r="2332" spans="1:7" s="276" customFormat="1" ht="24" customHeight="1" x14ac:dyDescent="0.2">
      <c r="A2332" s="267" t="str">
        <f t="shared" si="696"/>
        <v/>
      </c>
      <c r="B2332" s="268" t="str">
        <f t="shared" si="697"/>
        <v/>
      </c>
      <c r="C2332" s="269"/>
      <c r="D2332" s="270" t="str">
        <f t="shared" si="698"/>
        <v/>
      </c>
      <c r="E2332" s="271"/>
      <c r="F2332" s="274">
        <f t="shared" si="699"/>
        <v>0</v>
      </c>
      <c r="G2332" s="275">
        <f t="shared" si="700"/>
        <v>0</v>
      </c>
    </row>
    <row r="2333" spans="1:7" s="276" customFormat="1" ht="24" customHeight="1" x14ac:dyDescent="0.2">
      <c r="A2333" s="267" t="str">
        <f t="shared" si="696"/>
        <v/>
      </c>
      <c r="B2333" s="268" t="str">
        <f t="shared" si="697"/>
        <v/>
      </c>
      <c r="C2333" s="269"/>
      <c r="D2333" s="270" t="str">
        <f t="shared" si="698"/>
        <v/>
      </c>
      <c r="E2333" s="271"/>
      <c r="F2333" s="272">
        <f t="shared" si="699"/>
        <v>0</v>
      </c>
      <c r="G2333" s="275">
        <f t="shared" si="700"/>
        <v>0</v>
      </c>
    </row>
    <row r="2334" spans="1:7" s="276" customFormat="1" ht="24" customHeight="1" x14ac:dyDescent="0.2">
      <c r="A2334" s="267" t="str">
        <f t="shared" si="696"/>
        <v/>
      </c>
      <c r="B2334" s="268" t="str">
        <f t="shared" si="697"/>
        <v/>
      </c>
      <c r="C2334" s="269"/>
      <c r="D2334" s="270" t="str">
        <f t="shared" si="698"/>
        <v/>
      </c>
      <c r="E2334" s="271"/>
      <c r="F2334" s="272">
        <f t="shared" si="699"/>
        <v>0</v>
      </c>
      <c r="G2334" s="275">
        <f t="shared" si="700"/>
        <v>0</v>
      </c>
    </row>
    <row r="2335" spans="1:7" s="276" customFormat="1" ht="24" customHeight="1" x14ac:dyDescent="0.2">
      <c r="A2335" s="267" t="str">
        <f t="shared" si="696"/>
        <v/>
      </c>
      <c r="B2335" s="268" t="str">
        <f t="shared" si="697"/>
        <v/>
      </c>
      <c r="C2335" s="269"/>
      <c r="D2335" s="270" t="str">
        <f t="shared" si="698"/>
        <v/>
      </c>
      <c r="E2335" s="271"/>
      <c r="F2335" s="272">
        <f t="shared" si="699"/>
        <v>0</v>
      </c>
      <c r="G2335" s="275">
        <f t="shared" si="700"/>
        <v>0</v>
      </c>
    </row>
    <row r="2336" spans="1:7" s="276" customFormat="1" ht="24" customHeight="1" x14ac:dyDescent="0.2">
      <c r="A2336" s="267" t="str">
        <f t="shared" si="696"/>
        <v/>
      </c>
      <c r="B2336" s="268" t="str">
        <f t="shared" si="697"/>
        <v/>
      </c>
      <c r="C2336" s="269"/>
      <c r="D2336" s="270" t="str">
        <f t="shared" si="698"/>
        <v/>
      </c>
      <c r="E2336" s="271"/>
      <c r="F2336" s="272">
        <f t="shared" si="699"/>
        <v>0</v>
      </c>
      <c r="G2336" s="275">
        <f t="shared" si="700"/>
        <v>0</v>
      </c>
    </row>
    <row r="2337" spans="1:8" ht="24" customHeight="1" x14ac:dyDescent="0.2">
      <c r="A2337" s="125"/>
      <c r="B2337" s="99"/>
      <c r="C2337" s="99"/>
      <c r="D2337" s="110"/>
      <c r="E2337" s="111"/>
      <c r="F2337" s="188" t="s">
        <v>34</v>
      </c>
      <c r="G2337" s="126">
        <f>SUBTOTAL(9,G2329:G2336)</f>
        <v>0</v>
      </c>
    </row>
    <row r="2338" spans="1:8" ht="24" customHeight="1" x14ac:dyDescent="0.2">
      <c r="A2338" s="125"/>
      <c r="B2338" s="99"/>
      <c r="C2338" s="127" t="s">
        <v>723</v>
      </c>
      <c r="D2338" s="110"/>
      <c r="E2338" s="111"/>
      <c r="F2338" s="112"/>
      <c r="G2338" s="128"/>
    </row>
    <row r="2339" spans="1:8" s="276" customFormat="1" ht="24" customHeight="1" x14ac:dyDescent="0.2">
      <c r="A2339" s="267" t="str">
        <f t="shared" ref="A2339:A2347" si="701">IFERROR(VLOOKUP(C2339,Tabla_Insumos,4,FALSE),"")</f>
        <v/>
      </c>
      <c r="B2339" s="268" t="str">
        <f t="shared" ref="B2339:B2347" si="702">IFERROR(VLOOKUP(C2339,Tabla_Insumos,5,FALSE),"")</f>
        <v/>
      </c>
      <c r="C2339" s="269"/>
      <c r="D2339" s="270" t="str">
        <f t="shared" ref="D2339:D2347" si="703">IFERROR(VLOOKUP(C2339,Tabla_Insumos,2,FALSE),"")</f>
        <v/>
      </c>
      <c r="E2339" s="271"/>
      <c r="F2339" s="272">
        <f t="shared" ref="F2339:F2347" si="704">IFERROR(VLOOKUP(C2339,Tabla_Insumos,3,FALSE),0)</f>
        <v>0</v>
      </c>
      <c r="G2339" s="275">
        <f t="shared" ref="G2339:G2347" si="705">ROUND(E2339*F2339,2)</f>
        <v>0</v>
      </c>
    </row>
    <row r="2340" spans="1:8" s="276" customFormat="1" ht="24" customHeight="1" x14ac:dyDescent="0.2">
      <c r="A2340" s="267" t="str">
        <f t="shared" si="701"/>
        <v/>
      </c>
      <c r="B2340" s="268" t="str">
        <f t="shared" si="702"/>
        <v/>
      </c>
      <c r="C2340" s="269"/>
      <c r="D2340" s="270" t="str">
        <f t="shared" si="703"/>
        <v/>
      </c>
      <c r="E2340" s="271"/>
      <c r="F2340" s="272">
        <f t="shared" si="704"/>
        <v>0</v>
      </c>
      <c r="G2340" s="275">
        <f t="shared" si="705"/>
        <v>0</v>
      </c>
    </row>
    <row r="2341" spans="1:8" s="276" customFormat="1" ht="24" customHeight="1" x14ac:dyDescent="0.2">
      <c r="A2341" s="267" t="str">
        <f t="shared" si="701"/>
        <v/>
      </c>
      <c r="B2341" s="268" t="str">
        <f t="shared" si="702"/>
        <v/>
      </c>
      <c r="C2341" s="269"/>
      <c r="D2341" s="270" t="str">
        <f t="shared" si="703"/>
        <v/>
      </c>
      <c r="E2341" s="271"/>
      <c r="F2341" s="272">
        <f t="shared" si="704"/>
        <v>0</v>
      </c>
      <c r="G2341" s="275">
        <f t="shared" si="705"/>
        <v>0</v>
      </c>
    </row>
    <row r="2342" spans="1:8" s="276" customFormat="1" ht="24" customHeight="1" x14ac:dyDescent="0.2">
      <c r="A2342" s="267" t="str">
        <f t="shared" si="701"/>
        <v/>
      </c>
      <c r="B2342" s="268" t="str">
        <f t="shared" si="702"/>
        <v/>
      </c>
      <c r="C2342" s="269"/>
      <c r="D2342" s="270" t="str">
        <f t="shared" si="703"/>
        <v/>
      </c>
      <c r="E2342" s="271"/>
      <c r="F2342" s="272">
        <f t="shared" si="704"/>
        <v>0</v>
      </c>
      <c r="G2342" s="275">
        <f t="shared" si="705"/>
        <v>0</v>
      </c>
    </row>
    <row r="2343" spans="1:8" s="276" customFormat="1" ht="24" customHeight="1" x14ac:dyDescent="0.2">
      <c r="A2343" s="267" t="str">
        <f t="shared" si="701"/>
        <v/>
      </c>
      <c r="B2343" s="268" t="str">
        <f t="shared" si="702"/>
        <v/>
      </c>
      <c r="C2343" s="269"/>
      <c r="D2343" s="270" t="str">
        <f t="shared" si="703"/>
        <v/>
      </c>
      <c r="E2343" s="271"/>
      <c r="F2343" s="272">
        <f t="shared" si="704"/>
        <v>0</v>
      </c>
      <c r="G2343" s="275">
        <f t="shared" si="705"/>
        <v>0</v>
      </c>
    </row>
    <row r="2344" spans="1:8" s="276" customFormat="1" ht="24" customHeight="1" x14ac:dyDescent="0.2">
      <c r="A2344" s="267" t="str">
        <f t="shared" si="701"/>
        <v/>
      </c>
      <c r="B2344" s="268" t="str">
        <f t="shared" si="702"/>
        <v/>
      </c>
      <c r="C2344" s="269"/>
      <c r="D2344" s="270" t="str">
        <f t="shared" si="703"/>
        <v/>
      </c>
      <c r="E2344" s="271"/>
      <c r="F2344" s="272">
        <f t="shared" si="704"/>
        <v>0</v>
      </c>
      <c r="G2344" s="275">
        <f t="shared" si="705"/>
        <v>0</v>
      </c>
    </row>
    <row r="2345" spans="1:8" s="276" customFormat="1" ht="24" customHeight="1" x14ac:dyDescent="0.2">
      <c r="A2345" s="267" t="str">
        <f t="shared" si="701"/>
        <v/>
      </c>
      <c r="B2345" s="268" t="str">
        <f t="shared" si="702"/>
        <v/>
      </c>
      <c r="C2345" s="269"/>
      <c r="D2345" s="270" t="str">
        <f t="shared" si="703"/>
        <v/>
      </c>
      <c r="E2345" s="271"/>
      <c r="F2345" s="272">
        <f t="shared" si="704"/>
        <v>0</v>
      </c>
      <c r="G2345" s="275">
        <f t="shared" si="705"/>
        <v>0</v>
      </c>
    </row>
    <row r="2346" spans="1:8" s="276" customFormat="1" ht="24" customHeight="1" x14ac:dyDescent="0.2">
      <c r="A2346" s="267" t="str">
        <f t="shared" si="701"/>
        <v/>
      </c>
      <c r="B2346" s="268" t="str">
        <f t="shared" si="702"/>
        <v/>
      </c>
      <c r="C2346" s="269"/>
      <c r="D2346" s="270" t="str">
        <f t="shared" si="703"/>
        <v/>
      </c>
      <c r="E2346" s="271"/>
      <c r="F2346" s="272">
        <f t="shared" si="704"/>
        <v>0</v>
      </c>
      <c r="G2346" s="275">
        <f t="shared" si="705"/>
        <v>0</v>
      </c>
    </row>
    <row r="2347" spans="1:8" s="276" customFormat="1" ht="24" customHeight="1" x14ac:dyDescent="0.2">
      <c r="A2347" s="267" t="str">
        <f t="shared" si="701"/>
        <v/>
      </c>
      <c r="B2347" s="268" t="str">
        <f t="shared" si="702"/>
        <v/>
      </c>
      <c r="C2347" s="269"/>
      <c r="D2347" s="270" t="str">
        <f t="shared" si="703"/>
        <v/>
      </c>
      <c r="E2347" s="271"/>
      <c r="F2347" s="272">
        <f t="shared" si="704"/>
        <v>0</v>
      </c>
      <c r="G2347" s="275">
        <f t="shared" si="705"/>
        <v>0</v>
      </c>
    </row>
    <row r="2348" spans="1:8" ht="24" customHeight="1" x14ac:dyDescent="0.2">
      <c r="A2348" s="129"/>
      <c r="B2348" s="110"/>
      <c r="C2348" s="99"/>
      <c r="D2348" s="110"/>
      <c r="E2348" s="111"/>
      <c r="F2348" s="188" t="s">
        <v>35</v>
      </c>
      <c r="G2348" s="126">
        <f>SUBTOTAL(9,G2339:G2347)</f>
        <v>0</v>
      </c>
    </row>
    <row r="2349" spans="1:8" ht="24" customHeight="1" thickBot="1" x14ac:dyDescent="0.25">
      <c r="A2349" s="130"/>
      <c r="B2349" s="131"/>
      <c r="C2349" s="132"/>
      <c r="D2349" s="131"/>
      <c r="E2349" s="133"/>
      <c r="F2349" s="134"/>
      <c r="G2349" s="135"/>
    </row>
    <row r="2350" spans="1:8" ht="24" customHeight="1" thickBot="1" x14ac:dyDescent="0.25">
      <c r="A2350" s="136" t="str">
        <f>B2308</f>
        <v>12.6</v>
      </c>
      <c r="B2350" s="137" t="str">
        <f>C2308</f>
        <v>Artefactos sanitarios y griferia</v>
      </c>
      <c r="C2350" s="138"/>
      <c r="D2350" s="138" t="s">
        <v>36</v>
      </c>
      <c r="E2350" s="139"/>
      <c r="F2350" s="140" t="s">
        <v>37</v>
      </c>
      <c r="G2350" s="141">
        <f>SUBTOTAL(9,G2313:G2349)</f>
        <v>0</v>
      </c>
    </row>
    <row r="2351" spans="1:8" ht="24" customHeight="1" thickTop="1" thickBot="1" x14ac:dyDescent="0.25"/>
    <row r="2352" spans="1:8" ht="24" customHeight="1" thickTop="1" x14ac:dyDescent="0.2">
      <c r="A2352" s="173" t="s">
        <v>39</v>
      </c>
      <c r="B2352" s="174"/>
      <c r="C2352" s="174"/>
      <c r="D2352" s="174"/>
      <c r="E2352" s="174"/>
      <c r="F2352" s="174"/>
      <c r="G2352" s="175"/>
      <c r="H2352" s="100">
        <f>COUNTIF($A$2:A2358,"ANALISIS DE PRECIOS")</f>
        <v>48</v>
      </c>
    </row>
    <row r="2353" spans="1:141" ht="24" customHeight="1" x14ac:dyDescent="0.2">
      <c r="A2353" s="101" t="s">
        <v>719</v>
      </c>
      <c r="B2353" s="102" t="str">
        <f>Comitente</f>
        <v>DIRECCIÓN DE INFRAESTRUCTURA ESCOLAR</v>
      </c>
      <c r="C2353" s="96"/>
      <c r="D2353" s="103"/>
      <c r="E2353" s="103"/>
      <c r="F2353" s="104"/>
      <c r="G2353" s="105"/>
    </row>
    <row r="2354" spans="1:141" ht="24" customHeight="1" x14ac:dyDescent="0.2">
      <c r="A2354" s="101" t="s">
        <v>720</v>
      </c>
      <c r="B2354" s="102">
        <f>Contratista</f>
        <v>0</v>
      </c>
      <c r="C2354" s="97"/>
      <c r="D2354" s="97"/>
      <c r="E2354" s="97"/>
      <c r="F2354" s="106"/>
      <c r="G2354" s="107"/>
    </row>
    <row r="2355" spans="1:141" ht="24" customHeight="1" x14ac:dyDescent="0.2">
      <c r="A2355" s="101" t="s">
        <v>26</v>
      </c>
      <c r="B2355" s="102" t="str">
        <f>Obra</f>
        <v>ESCUELA BATALLA DE TUCUMAN</v>
      </c>
      <c r="C2355" s="97"/>
      <c r="D2355" s="97"/>
      <c r="E2355" s="97"/>
      <c r="F2355" s="106" t="s">
        <v>40</v>
      </c>
      <c r="G2355" s="108">
        <f>Fecha_Base</f>
        <v>0</v>
      </c>
    </row>
    <row r="2356" spans="1:141" ht="24" customHeight="1" x14ac:dyDescent="0.2">
      <c r="A2356" s="109" t="s">
        <v>718</v>
      </c>
      <c r="B2356" s="98" t="str">
        <f>Ubicación</f>
        <v>Calle Mendoza y Calle Nº17 - Pocito</v>
      </c>
      <c r="C2356" s="98"/>
      <c r="D2356" s="110"/>
      <c r="E2356" s="111"/>
      <c r="F2356" s="112"/>
      <c r="G2356" s="113"/>
    </row>
    <row r="2357" spans="1:141" ht="24" customHeight="1" x14ac:dyDescent="0.2">
      <c r="A2357" s="109" t="s">
        <v>41</v>
      </c>
      <c r="B2357" s="114" t="str">
        <f>IFERROR(VALUE(LEFT(B2358,FIND("-",B2358)-1)),"")</f>
        <v/>
      </c>
      <c r="C2357" s="99" t="str">
        <f>IFERROR(VLOOKUP(B2357,Tabla_CyP,2,FALSE),"")</f>
        <v/>
      </c>
      <c r="E2357" s="111"/>
      <c r="F2357" s="112"/>
      <c r="G2357" s="113"/>
    </row>
    <row r="2358" spans="1:141" ht="24" customHeight="1" x14ac:dyDescent="0.2">
      <c r="A2358" s="109" t="s">
        <v>27</v>
      </c>
      <c r="B2358" s="115" t="str">
        <f>IFERROR(VLOOKUP(COUNTIF($A$2:A2358,"ANALISIS DE PRECIOS"),Tabla_NumeroItem,4,FALSE),"")</f>
        <v>12.7</v>
      </c>
      <c r="C2358" s="99" t="str">
        <f>IFERROR(VLOOKUP(B2358,Tabla_CyP,2,FALSE),"")</f>
        <v>Cañería de desague pluvial</v>
      </c>
      <c r="D2358" s="110"/>
      <c r="E2358" s="111"/>
      <c r="F2358" s="106" t="s">
        <v>28</v>
      </c>
      <c r="G2358" s="116" t="str">
        <f>IFERROR(VLOOKUP(B2358,Tabla_CyP,4,FALSE),"")</f>
        <v>gl</v>
      </c>
    </row>
    <row r="2359" spans="1:141" ht="24" customHeight="1" x14ac:dyDescent="0.2">
      <c r="A2359" s="109"/>
      <c r="B2359" s="98"/>
      <c r="C2359" s="99"/>
      <c r="D2359" s="110"/>
      <c r="E2359" s="111"/>
      <c r="F2359" s="112"/>
      <c r="G2359" s="113"/>
    </row>
    <row r="2360" spans="1:141" ht="24" customHeight="1" x14ac:dyDescent="0.2">
      <c r="A2360" s="381" t="s">
        <v>584</v>
      </c>
      <c r="B2360" s="382"/>
      <c r="C2360" s="383" t="s">
        <v>0</v>
      </c>
      <c r="D2360" s="383" t="s">
        <v>29</v>
      </c>
      <c r="E2360" s="385" t="s">
        <v>30</v>
      </c>
      <c r="F2360" s="387" t="s">
        <v>31</v>
      </c>
      <c r="G2360" s="389" t="s">
        <v>32</v>
      </c>
    </row>
    <row r="2361" spans="1:141" s="119" customFormat="1" ht="24" customHeight="1" x14ac:dyDescent="0.2">
      <c r="A2361" s="117" t="s">
        <v>585</v>
      </c>
      <c r="B2361" s="118" t="s">
        <v>586</v>
      </c>
      <c r="C2361" s="384"/>
      <c r="D2361" s="384"/>
      <c r="E2361" s="386"/>
      <c r="F2361" s="388"/>
      <c r="G2361" s="390"/>
      <c r="I2361" s="277"/>
      <c r="J2361" s="277"/>
      <c r="K2361" s="277"/>
      <c r="L2361" s="277"/>
      <c r="M2361" s="277"/>
      <c r="N2361" s="277"/>
      <c r="O2361" s="277"/>
      <c r="P2361" s="277"/>
      <c r="Q2361" s="277"/>
      <c r="R2361" s="277"/>
      <c r="S2361" s="277"/>
      <c r="T2361" s="277"/>
      <c r="U2361" s="277"/>
      <c r="V2361" s="277"/>
      <c r="W2361" s="277"/>
      <c r="X2361" s="277"/>
      <c r="Y2361" s="277"/>
      <c r="Z2361" s="277"/>
      <c r="AA2361" s="277"/>
      <c r="AB2361" s="277"/>
      <c r="AC2361" s="277"/>
      <c r="AD2361" s="277"/>
      <c r="AE2361" s="277"/>
      <c r="AF2361" s="277"/>
      <c r="AG2361" s="277"/>
      <c r="AH2361" s="277"/>
      <c r="AI2361" s="277"/>
      <c r="AJ2361" s="277"/>
      <c r="AK2361" s="277"/>
      <c r="AL2361" s="277"/>
      <c r="AM2361" s="277"/>
      <c r="AN2361" s="277"/>
      <c r="AO2361" s="277"/>
      <c r="AP2361" s="277"/>
      <c r="AQ2361" s="277"/>
      <c r="AR2361" s="277"/>
      <c r="AS2361" s="277"/>
      <c r="AT2361" s="277"/>
      <c r="AU2361" s="277"/>
      <c r="AV2361" s="277"/>
      <c r="AW2361" s="277"/>
      <c r="AX2361" s="277"/>
      <c r="AY2361" s="277"/>
      <c r="AZ2361" s="277"/>
      <c r="BA2361" s="277"/>
      <c r="BB2361" s="277"/>
      <c r="BC2361" s="277"/>
      <c r="BD2361" s="277"/>
      <c r="BE2361" s="277"/>
      <c r="BF2361" s="277"/>
      <c r="BG2361" s="277"/>
      <c r="BH2361" s="277"/>
      <c r="BI2361" s="277"/>
      <c r="BJ2361" s="277"/>
      <c r="BK2361" s="277"/>
      <c r="BL2361" s="277"/>
      <c r="BM2361" s="277"/>
      <c r="BN2361" s="277"/>
      <c r="BO2361" s="277"/>
      <c r="BP2361" s="277"/>
      <c r="BQ2361" s="277"/>
      <c r="BR2361" s="277"/>
      <c r="BS2361" s="277"/>
      <c r="BT2361" s="277"/>
      <c r="BU2361" s="277"/>
      <c r="BV2361" s="277"/>
      <c r="BW2361" s="277"/>
      <c r="BX2361" s="277"/>
      <c r="BY2361" s="277"/>
      <c r="BZ2361" s="277"/>
      <c r="CA2361" s="277"/>
      <c r="CB2361" s="277"/>
      <c r="CC2361" s="277"/>
      <c r="CD2361" s="277"/>
      <c r="CE2361" s="277"/>
      <c r="CF2361" s="277"/>
      <c r="CG2361" s="277"/>
      <c r="CH2361" s="277"/>
      <c r="CI2361" s="277"/>
      <c r="CJ2361" s="277"/>
      <c r="CK2361" s="277"/>
      <c r="CL2361" s="277"/>
      <c r="CM2361" s="277"/>
      <c r="CN2361" s="277"/>
      <c r="CO2361" s="277"/>
      <c r="CP2361" s="277"/>
      <c r="CQ2361" s="277"/>
      <c r="CR2361" s="277"/>
      <c r="CS2361" s="277"/>
      <c r="CT2361" s="277"/>
      <c r="CU2361" s="277"/>
      <c r="CV2361" s="277"/>
      <c r="CW2361" s="277"/>
      <c r="CX2361" s="277"/>
      <c r="CY2361" s="277"/>
      <c r="CZ2361" s="277"/>
      <c r="DA2361" s="277"/>
      <c r="DB2361" s="277"/>
      <c r="DC2361" s="277"/>
      <c r="DD2361" s="277"/>
      <c r="DE2361" s="277"/>
      <c r="DF2361" s="277"/>
      <c r="DG2361" s="277"/>
      <c r="DH2361" s="277"/>
      <c r="DI2361" s="277"/>
      <c r="DJ2361" s="277"/>
      <c r="DK2361" s="277"/>
      <c r="DL2361" s="277"/>
      <c r="DM2361" s="277"/>
      <c r="DN2361" s="277"/>
      <c r="DO2361" s="277"/>
      <c r="DP2361" s="277"/>
      <c r="DQ2361" s="277"/>
      <c r="DR2361" s="277"/>
      <c r="DS2361" s="277"/>
      <c r="DT2361" s="277"/>
      <c r="DU2361" s="277"/>
      <c r="DV2361" s="277"/>
      <c r="DW2361" s="277"/>
      <c r="DX2361" s="277"/>
      <c r="DY2361" s="277"/>
      <c r="DZ2361" s="277"/>
      <c r="EA2361" s="277"/>
      <c r="EB2361" s="277"/>
      <c r="EC2361" s="277"/>
      <c r="ED2361" s="277"/>
      <c r="EE2361" s="277"/>
      <c r="EF2361" s="277"/>
      <c r="EG2361" s="277"/>
      <c r="EH2361" s="277"/>
      <c r="EI2361" s="277"/>
      <c r="EJ2361" s="277"/>
      <c r="EK2361" s="277"/>
    </row>
    <row r="2362" spans="1:141" ht="24" customHeight="1" x14ac:dyDescent="0.2">
      <c r="A2362" s="187"/>
      <c r="B2362" s="120"/>
      <c r="C2362" s="185" t="s">
        <v>721</v>
      </c>
      <c r="D2362" s="121"/>
      <c r="E2362" s="122"/>
      <c r="F2362" s="123"/>
      <c r="G2362" s="124"/>
    </row>
    <row r="2363" spans="1:141" s="276" customFormat="1" ht="24" customHeight="1" x14ac:dyDescent="0.2">
      <c r="A2363" s="267" t="str">
        <f t="shared" ref="A2363:A2376" si="706">IFERROR(VLOOKUP(C2363,Tabla_Insumos,4,FALSE),"")</f>
        <v/>
      </c>
      <c r="B2363" s="268" t="str">
        <f>IFERROR(VLOOKUP(C2363,Tabla_Insumos,5,FALSE),"")</f>
        <v/>
      </c>
      <c r="C2363" s="269"/>
      <c r="D2363" s="270" t="str">
        <f t="shared" ref="D2363:D2376" si="707">IFERROR(VLOOKUP(C2363,Tabla_Insumos,2,FALSE),"")</f>
        <v/>
      </c>
      <c r="E2363" s="271"/>
      <c r="F2363" s="272">
        <f t="shared" ref="F2363:F2376" si="708">IFERROR(VLOOKUP(C2363,Tabla_Insumos,3,FALSE),0)</f>
        <v>0</v>
      </c>
      <c r="G2363" s="275">
        <f>ROUND(E2363*F2363,2)</f>
        <v>0</v>
      </c>
    </row>
    <row r="2364" spans="1:141" s="276" customFormat="1" ht="24" customHeight="1" x14ac:dyDescent="0.2">
      <c r="A2364" s="267" t="str">
        <f t="shared" si="706"/>
        <v/>
      </c>
      <c r="B2364" s="268" t="str">
        <f t="shared" ref="B2364:B2376" si="709">IFERROR(VLOOKUP(C2364,Tabla_Insumos,5,FALSE),"")</f>
        <v/>
      </c>
      <c r="C2364" s="269"/>
      <c r="D2364" s="270" t="str">
        <f t="shared" si="707"/>
        <v/>
      </c>
      <c r="E2364" s="271"/>
      <c r="F2364" s="272">
        <f t="shared" si="708"/>
        <v>0</v>
      </c>
      <c r="G2364" s="275">
        <f t="shared" ref="G2364:G2376" si="710">ROUND(E2364*F2364,2)</f>
        <v>0</v>
      </c>
    </row>
    <row r="2365" spans="1:141" s="276" customFormat="1" ht="24" customHeight="1" x14ac:dyDescent="0.2">
      <c r="A2365" s="267" t="str">
        <f t="shared" si="706"/>
        <v/>
      </c>
      <c r="B2365" s="268" t="str">
        <f t="shared" si="709"/>
        <v/>
      </c>
      <c r="C2365" s="269"/>
      <c r="D2365" s="270" t="str">
        <f t="shared" si="707"/>
        <v/>
      </c>
      <c r="E2365" s="271"/>
      <c r="F2365" s="272">
        <f t="shared" si="708"/>
        <v>0</v>
      </c>
      <c r="G2365" s="275">
        <f t="shared" si="710"/>
        <v>0</v>
      </c>
    </row>
    <row r="2366" spans="1:141" s="276" customFormat="1" ht="24" customHeight="1" x14ac:dyDescent="0.2">
      <c r="A2366" s="267" t="str">
        <f t="shared" si="706"/>
        <v/>
      </c>
      <c r="B2366" s="268" t="str">
        <f t="shared" si="709"/>
        <v/>
      </c>
      <c r="C2366" s="269"/>
      <c r="D2366" s="270" t="str">
        <f t="shared" si="707"/>
        <v/>
      </c>
      <c r="E2366" s="271"/>
      <c r="F2366" s="272">
        <f t="shared" si="708"/>
        <v>0</v>
      </c>
      <c r="G2366" s="275">
        <f t="shared" si="710"/>
        <v>0</v>
      </c>
    </row>
    <row r="2367" spans="1:141" s="276" customFormat="1" ht="24" customHeight="1" x14ac:dyDescent="0.2">
      <c r="A2367" s="267" t="str">
        <f t="shared" si="706"/>
        <v/>
      </c>
      <c r="B2367" s="268" t="str">
        <f t="shared" si="709"/>
        <v/>
      </c>
      <c r="C2367" s="269"/>
      <c r="D2367" s="270" t="str">
        <f t="shared" si="707"/>
        <v/>
      </c>
      <c r="E2367" s="271"/>
      <c r="F2367" s="272">
        <f t="shared" si="708"/>
        <v>0</v>
      </c>
      <c r="G2367" s="275">
        <f t="shared" si="710"/>
        <v>0</v>
      </c>
    </row>
    <row r="2368" spans="1:141" s="276" customFormat="1" ht="24" customHeight="1" x14ac:dyDescent="0.2">
      <c r="A2368" s="267" t="str">
        <f t="shared" si="706"/>
        <v/>
      </c>
      <c r="B2368" s="268" t="str">
        <f t="shared" si="709"/>
        <v/>
      </c>
      <c r="C2368" s="269"/>
      <c r="D2368" s="270" t="str">
        <f t="shared" si="707"/>
        <v/>
      </c>
      <c r="E2368" s="271"/>
      <c r="F2368" s="272">
        <f t="shared" si="708"/>
        <v>0</v>
      </c>
      <c r="G2368" s="275">
        <f t="shared" si="710"/>
        <v>0</v>
      </c>
    </row>
    <row r="2369" spans="1:7" s="276" customFormat="1" ht="24" customHeight="1" x14ac:dyDescent="0.2">
      <c r="A2369" s="267" t="str">
        <f t="shared" si="706"/>
        <v/>
      </c>
      <c r="B2369" s="268" t="str">
        <f t="shared" si="709"/>
        <v/>
      </c>
      <c r="C2369" s="269"/>
      <c r="D2369" s="270" t="str">
        <f t="shared" si="707"/>
        <v/>
      </c>
      <c r="E2369" s="271"/>
      <c r="F2369" s="272">
        <f t="shared" si="708"/>
        <v>0</v>
      </c>
      <c r="G2369" s="275">
        <f t="shared" si="710"/>
        <v>0</v>
      </c>
    </row>
    <row r="2370" spans="1:7" s="276" customFormat="1" ht="24" customHeight="1" x14ac:dyDescent="0.2">
      <c r="A2370" s="267" t="str">
        <f t="shared" si="706"/>
        <v/>
      </c>
      <c r="B2370" s="268" t="str">
        <f t="shared" si="709"/>
        <v/>
      </c>
      <c r="C2370" s="269"/>
      <c r="D2370" s="270" t="str">
        <f t="shared" si="707"/>
        <v/>
      </c>
      <c r="E2370" s="271"/>
      <c r="F2370" s="272">
        <f t="shared" si="708"/>
        <v>0</v>
      </c>
      <c r="G2370" s="275">
        <f t="shared" si="710"/>
        <v>0</v>
      </c>
    </row>
    <row r="2371" spans="1:7" s="276" customFormat="1" ht="24" customHeight="1" x14ac:dyDescent="0.2">
      <c r="A2371" s="267" t="str">
        <f t="shared" si="706"/>
        <v/>
      </c>
      <c r="B2371" s="268" t="str">
        <f t="shared" si="709"/>
        <v/>
      </c>
      <c r="C2371" s="269"/>
      <c r="D2371" s="270" t="str">
        <f t="shared" si="707"/>
        <v/>
      </c>
      <c r="E2371" s="271"/>
      <c r="F2371" s="272">
        <f t="shared" si="708"/>
        <v>0</v>
      </c>
      <c r="G2371" s="275">
        <f t="shared" si="710"/>
        <v>0</v>
      </c>
    </row>
    <row r="2372" spans="1:7" s="276" customFormat="1" ht="24" customHeight="1" x14ac:dyDescent="0.2">
      <c r="A2372" s="267" t="str">
        <f t="shared" si="706"/>
        <v/>
      </c>
      <c r="B2372" s="268" t="str">
        <f t="shared" si="709"/>
        <v/>
      </c>
      <c r="C2372" s="269"/>
      <c r="D2372" s="270" t="str">
        <f t="shared" si="707"/>
        <v/>
      </c>
      <c r="E2372" s="271"/>
      <c r="F2372" s="272">
        <f t="shared" si="708"/>
        <v>0</v>
      </c>
      <c r="G2372" s="275">
        <f t="shared" si="710"/>
        <v>0</v>
      </c>
    </row>
    <row r="2373" spans="1:7" s="276" customFormat="1" ht="24" customHeight="1" x14ac:dyDescent="0.2">
      <c r="A2373" s="267" t="str">
        <f t="shared" si="706"/>
        <v/>
      </c>
      <c r="B2373" s="268" t="str">
        <f t="shared" si="709"/>
        <v/>
      </c>
      <c r="C2373" s="269"/>
      <c r="D2373" s="270" t="str">
        <f t="shared" si="707"/>
        <v/>
      </c>
      <c r="E2373" s="271"/>
      <c r="F2373" s="272">
        <f t="shared" si="708"/>
        <v>0</v>
      </c>
      <c r="G2373" s="275">
        <f t="shared" si="710"/>
        <v>0</v>
      </c>
    </row>
    <row r="2374" spans="1:7" s="276" customFormat="1" ht="24" customHeight="1" x14ac:dyDescent="0.2">
      <c r="A2374" s="267" t="str">
        <f t="shared" si="706"/>
        <v/>
      </c>
      <c r="B2374" s="268" t="str">
        <f t="shared" si="709"/>
        <v/>
      </c>
      <c r="C2374" s="269"/>
      <c r="D2374" s="270" t="str">
        <f t="shared" si="707"/>
        <v/>
      </c>
      <c r="E2374" s="271"/>
      <c r="F2374" s="272">
        <f t="shared" si="708"/>
        <v>0</v>
      </c>
      <c r="G2374" s="275">
        <f t="shared" si="710"/>
        <v>0</v>
      </c>
    </row>
    <row r="2375" spans="1:7" s="276" customFormat="1" ht="24" customHeight="1" x14ac:dyDescent="0.2">
      <c r="A2375" s="267" t="str">
        <f t="shared" si="706"/>
        <v/>
      </c>
      <c r="B2375" s="268" t="str">
        <f t="shared" si="709"/>
        <v/>
      </c>
      <c r="C2375" s="269"/>
      <c r="D2375" s="270" t="str">
        <f t="shared" si="707"/>
        <v/>
      </c>
      <c r="E2375" s="271"/>
      <c r="F2375" s="272">
        <f t="shared" si="708"/>
        <v>0</v>
      </c>
      <c r="G2375" s="275">
        <f t="shared" si="710"/>
        <v>0</v>
      </c>
    </row>
    <row r="2376" spans="1:7" s="276" customFormat="1" ht="24" customHeight="1" x14ac:dyDescent="0.2">
      <c r="A2376" s="267" t="str">
        <f t="shared" si="706"/>
        <v/>
      </c>
      <c r="B2376" s="268" t="str">
        <f t="shared" si="709"/>
        <v/>
      </c>
      <c r="C2376" s="269"/>
      <c r="D2376" s="270" t="str">
        <f t="shared" si="707"/>
        <v/>
      </c>
      <c r="E2376" s="271"/>
      <c r="F2376" s="273">
        <f t="shared" si="708"/>
        <v>0</v>
      </c>
      <c r="G2376" s="275">
        <f t="shared" si="710"/>
        <v>0</v>
      </c>
    </row>
    <row r="2377" spans="1:7" ht="24" customHeight="1" x14ac:dyDescent="0.2">
      <c r="A2377" s="125"/>
      <c r="B2377" s="99"/>
      <c r="C2377" s="99"/>
      <c r="D2377" s="110"/>
      <c r="E2377" s="111"/>
      <c r="F2377" s="188" t="s">
        <v>33</v>
      </c>
      <c r="G2377" s="126">
        <f>SUBTOTAL(9,G2363:G2376)</f>
        <v>0</v>
      </c>
    </row>
    <row r="2378" spans="1:7" ht="24" customHeight="1" x14ac:dyDescent="0.2">
      <c r="A2378" s="125"/>
      <c r="B2378" s="99"/>
      <c r="C2378" s="127" t="s">
        <v>722</v>
      </c>
      <c r="D2378" s="110"/>
      <c r="E2378" s="111"/>
      <c r="F2378" s="112"/>
      <c r="G2378" s="128"/>
    </row>
    <row r="2379" spans="1:7" s="276" customFormat="1" ht="24" customHeight="1" x14ac:dyDescent="0.2">
      <c r="A2379" s="267" t="str">
        <f t="shared" ref="A2379:A2386" si="711">IFERROR(VLOOKUP(C2379,Tabla_Insumos,4,FALSE),"")</f>
        <v/>
      </c>
      <c r="B2379" s="268" t="str">
        <f t="shared" ref="B2379:B2386" si="712">IFERROR(VLOOKUP(C2379,Tabla_Insumos,5,FALSE),"")</f>
        <v/>
      </c>
      <c r="C2379" s="269"/>
      <c r="D2379" s="270" t="str">
        <f t="shared" ref="D2379:D2386" si="713">IFERROR(VLOOKUP(C2379,Tabla_Insumos,2,FALSE),"")</f>
        <v/>
      </c>
      <c r="E2379" s="271"/>
      <c r="F2379" s="274">
        <f t="shared" ref="F2379:F2386" si="714">IFERROR(VLOOKUP(C2379,Tabla_Insumos,3,FALSE),0)</f>
        <v>0</v>
      </c>
      <c r="G2379" s="275">
        <f>ROUND(E2379*F2379,2)</f>
        <v>0</v>
      </c>
    </row>
    <row r="2380" spans="1:7" s="276" customFormat="1" ht="24" customHeight="1" x14ac:dyDescent="0.2">
      <c r="A2380" s="267" t="str">
        <f t="shared" si="711"/>
        <v/>
      </c>
      <c r="B2380" s="268" t="str">
        <f t="shared" si="712"/>
        <v/>
      </c>
      <c r="C2380" s="269"/>
      <c r="D2380" s="270" t="str">
        <f t="shared" si="713"/>
        <v/>
      </c>
      <c r="E2380" s="271"/>
      <c r="F2380" s="274">
        <f t="shared" si="714"/>
        <v>0</v>
      </c>
      <c r="G2380" s="275">
        <f>ROUND(E2380*F2380,2)</f>
        <v>0</v>
      </c>
    </row>
    <row r="2381" spans="1:7" s="276" customFormat="1" ht="24" customHeight="1" x14ac:dyDescent="0.2">
      <c r="A2381" s="267" t="str">
        <f t="shared" si="711"/>
        <v/>
      </c>
      <c r="B2381" s="268" t="str">
        <f t="shared" si="712"/>
        <v/>
      </c>
      <c r="C2381" s="269"/>
      <c r="D2381" s="270" t="str">
        <f t="shared" si="713"/>
        <v/>
      </c>
      <c r="E2381" s="271"/>
      <c r="F2381" s="274">
        <f t="shared" si="714"/>
        <v>0</v>
      </c>
      <c r="G2381" s="275">
        <f t="shared" ref="G2381:G2386" si="715">ROUND(E2381*F2381,2)</f>
        <v>0</v>
      </c>
    </row>
    <row r="2382" spans="1:7" s="276" customFormat="1" ht="24" customHeight="1" x14ac:dyDescent="0.2">
      <c r="A2382" s="267" t="str">
        <f t="shared" si="711"/>
        <v/>
      </c>
      <c r="B2382" s="268" t="str">
        <f t="shared" si="712"/>
        <v/>
      </c>
      <c r="C2382" s="269"/>
      <c r="D2382" s="270" t="str">
        <f t="shared" si="713"/>
        <v/>
      </c>
      <c r="E2382" s="271"/>
      <c r="F2382" s="274">
        <f t="shared" si="714"/>
        <v>0</v>
      </c>
      <c r="G2382" s="275">
        <f t="shared" si="715"/>
        <v>0</v>
      </c>
    </row>
    <row r="2383" spans="1:7" s="276" customFormat="1" ht="24" customHeight="1" x14ac:dyDescent="0.2">
      <c r="A2383" s="267" t="str">
        <f t="shared" si="711"/>
        <v/>
      </c>
      <c r="B2383" s="268" t="str">
        <f t="shared" si="712"/>
        <v/>
      </c>
      <c r="C2383" s="269"/>
      <c r="D2383" s="270" t="str">
        <f t="shared" si="713"/>
        <v/>
      </c>
      <c r="E2383" s="271"/>
      <c r="F2383" s="272">
        <f t="shared" si="714"/>
        <v>0</v>
      </c>
      <c r="G2383" s="275">
        <f t="shared" si="715"/>
        <v>0</v>
      </c>
    </row>
    <row r="2384" spans="1:7" s="276" customFormat="1" ht="24" customHeight="1" x14ac:dyDescent="0.2">
      <c r="A2384" s="267" t="str">
        <f t="shared" si="711"/>
        <v/>
      </c>
      <c r="B2384" s="268" t="str">
        <f t="shared" si="712"/>
        <v/>
      </c>
      <c r="C2384" s="269"/>
      <c r="D2384" s="270" t="str">
        <f t="shared" si="713"/>
        <v/>
      </c>
      <c r="E2384" s="271"/>
      <c r="F2384" s="272">
        <f t="shared" si="714"/>
        <v>0</v>
      </c>
      <c r="G2384" s="275">
        <f t="shared" si="715"/>
        <v>0</v>
      </c>
    </row>
    <row r="2385" spans="1:7" s="276" customFormat="1" ht="24" customHeight="1" x14ac:dyDescent="0.2">
      <c r="A2385" s="267" t="str">
        <f t="shared" si="711"/>
        <v/>
      </c>
      <c r="B2385" s="268" t="str">
        <f t="shared" si="712"/>
        <v/>
      </c>
      <c r="C2385" s="269"/>
      <c r="D2385" s="270" t="str">
        <f t="shared" si="713"/>
        <v/>
      </c>
      <c r="E2385" s="271"/>
      <c r="F2385" s="272">
        <f t="shared" si="714"/>
        <v>0</v>
      </c>
      <c r="G2385" s="275">
        <f t="shared" si="715"/>
        <v>0</v>
      </c>
    </row>
    <row r="2386" spans="1:7" s="276" customFormat="1" ht="24" customHeight="1" x14ac:dyDescent="0.2">
      <c r="A2386" s="267" t="str">
        <f t="shared" si="711"/>
        <v/>
      </c>
      <c r="B2386" s="268" t="str">
        <f t="shared" si="712"/>
        <v/>
      </c>
      <c r="C2386" s="269"/>
      <c r="D2386" s="270" t="str">
        <f t="shared" si="713"/>
        <v/>
      </c>
      <c r="E2386" s="271"/>
      <c r="F2386" s="272">
        <f t="shared" si="714"/>
        <v>0</v>
      </c>
      <c r="G2386" s="275">
        <f t="shared" si="715"/>
        <v>0</v>
      </c>
    </row>
    <row r="2387" spans="1:7" ht="24" customHeight="1" x14ac:dyDescent="0.2">
      <c r="A2387" s="125"/>
      <c r="B2387" s="99"/>
      <c r="C2387" s="99"/>
      <c r="D2387" s="110"/>
      <c r="E2387" s="111"/>
      <c r="F2387" s="188" t="s">
        <v>34</v>
      </c>
      <c r="G2387" s="126">
        <f>SUBTOTAL(9,G2379:G2386)</f>
        <v>0</v>
      </c>
    </row>
    <row r="2388" spans="1:7" ht="24" customHeight="1" x14ac:dyDescent="0.2">
      <c r="A2388" s="125"/>
      <c r="B2388" s="99"/>
      <c r="C2388" s="127" t="s">
        <v>723</v>
      </c>
      <c r="D2388" s="110"/>
      <c r="E2388" s="111"/>
      <c r="F2388" s="112"/>
      <c r="G2388" s="128"/>
    </row>
    <row r="2389" spans="1:7" s="276" customFormat="1" ht="24" customHeight="1" x14ac:dyDescent="0.2">
      <c r="A2389" s="267" t="str">
        <f t="shared" ref="A2389:A2397" si="716">IFERROR(VLOOKUP(C2389,Tabla_Insumos,4,FALSE),"")</f>
        <v/>
      </c>
      <c r="B2389" s="268" t="str">
        <f t="shared" ref="B2389:B2397" si="717">IFERROR(VLOOKUP(C2389,Tabla_Insumos,5,FALSE),"")</f>
        <v/>
      </c>
      <c r="C2389" s="269"/>
      <c r="D2389" s="270" t="str">
        <f t="shared" ref="D2389:D2397" si="718">IFERROR(VLOOKUP(C2389,Tabla_Insumos,2,FALSE),"")</f>
        <v/>
      </c>
      <c r="E2389" s="271"/>
      <c r="F2389" s="272">
        <f t="shared" ref="F2389:F2397" si="719">IFERROR(VLOOKUP(C2389,Tabla_Insumos,3,FALSE),0)</f>
        <v>0</v>
      </c>
      <c r="G2389" s="275">
        <f t="shared" ref="G2389:G2397" si="720">ROUND(E2389*F2389,2)</f>
        <v>0</v>
      </c>
    </row>
    <row r="2390" spans="1:7" s="276" customFormat="1" ht="24" customHeight="1" x14ac:dyDescent="0.2">
      <c r="A2390" s="267" t="str">
        <f t="shared" si="716"/>
        <v/>
      </c>
      <c r="B2390" s="268" t="str">
        <f t="shared" si="717"/>
        <v/>
      </c>
      <c r="C2390" s="269"/>
      <c r="D2390" s="270" t="str">
        <f t="shared" si="718"/>
        <v/>
      </c>
      <c r="E2390" s="271"/>
      <c r="F2390" s="272">
        <f t="shared" si="719"/>
        <v>0</v>
      </c>
      <c r="G2390" s="275">
        <f t="shared" si="720"/>
        <v>0</v>
      </c>
    </row>
    <row r="2391" spans="1:7" s="276" customFormat="1" ht="24" customHeight="1" x14ac:dyDescent="0.2">
      <c r="A2391" s="267" t="str">
        <f t="shared" si="716"/>
        <v/>
      </c>
      <c r="B2391" s="268" t="str">
        <f t="shared" si="717"/>
        <v/>
      </c>
      <c r="C2391" s="269"/>
      <c r="D2391" s="270" t="str">
        <f t="shared" si="718"/>
        <v/>
      </c>
      <c r="E2391" s="271"/>
      <c r="F2391" s="272">
        <f t="shared" si="719"/>
        <v>0</v>
      </c>
      <c r="G2391" s="275">
        <f t="shared" si="720"/>
        <v>0</v>
      </c>
    </row>
    <row r="2392" spans="1:7" s="276" customFormat="1" ht="24" customHeight="1" x14ac:dyDescent="0.2">
      <c r="A2392" s="267" t="str">
        <f t="shared" si="716"/>
        <v/>
      </c>
      <c r="B2392" s="268" t="str">
        <f t="shared" si="717"/>
        <v/>
      </c>
      <c r="C2392" s="269"/>
      <c r="D2392" s="270" t="str">
        <f t="shared" si="718"/>
        <v/>
      </c>
      <c r="E2392" s="271"/>
      <c r="F2392" s="272">
        <f t="shared" si="719"/>
        <v>0</v>
      </c>
      <c r="G2392" s="275">
        <f t="shared" si="720"/>
        <v>0</v>
      </c>
    </row>
    <row r="2393" spans="1:7" s="276" customFormat="1" ht="24" customHeight="1" x14ac:dyDescent="0.2">
      <c r="A2393" s="267" t="str">
        <f t="shared" si="716"/>
        <v/>
      </c>
      <c r="B2393" s="268" t="str">
        <f t="shared" si="717"/>
        <v/>
      </c>
      <c r="C2393" s="269"/>
      <c r="D2393" s="270" t="str">
        <f t="shared" si="718"/>
        <v/>
      </c>
      <c r="E2393" s="271"/>
      <c r="F2393" s="272">
        <f t="shared" si="719"/>
        <v>0</v>
      </c>
      <c r="G2393" s="275">
        <f t="shared" si="720"/>
        <v>0</v>
      </c>
    </row>
    <row r="2394" spans="1:7" s="276" customFormat="1" ht="24" customHeight="1" x14ac:dyDescent="0.2">
      <c r="A2394" s="267" t="str">
        <f t="shared" si="716"/>
        <v/>
      </c>
      <c r="B2394" s="268" t="str">
        <f t="shared" si="717"/>
        <v/>
      </c>
      <c r="C2394" s="269"/>
      <c r="D2394" s="270" t="str">
        <f t="shared" si="718"/>
        <v/>
      </c>
      <c r="E2394" s="271"/>
      <c r="F2394" s="272">
        <f t="shared" si="719"/>
        <v>0</v>
      </c>
      <c r="G2394" s="275">
        <f t="shared" si="720"/>
        <v>0</v>
      </c>
    </row>
    <row r="2395" spans="1:7" s="276" customFormat="1" ht="24" customHeight="1" x14ac:dyDescent="0.2">
      <c r="A2395" s="267" t="str">
        <f t="shared" si="716"/>
        <v/>
      </c>
      <c r="B2395" s="268" t="str">
        <f t="shared" si="717"/>
        <v/>
      </c>
      <c r="C2395" s="269"/>
      <c r="D2395" s="270" t="str">
        <f t="shared" si="718"/>
        <v/>
      </c>
      <c r="E2395" s="271"/>
      <c r="F2395" s="272">
        <f t="shared" si="719"/>
        <v>0</v>
      </c>
      <c r="G2395" s="275">
        <f t="shared" si="720"/>
        <v>0</v>
      </c>
    </row>
    <row r="2396" spans="1:7" s="276" customFormat="1" ht="24" customHeight="1" x14ac:dyDescent="0.2">
      <c r="A2396" s="267" t="str">
        <f t="shared" si="716"/>
        <v/>
      </c>
      <c r="B2396" s="268" t="str">
        <f t="shared" si="717"/>
        <v/>
      </c>
      <c r="C2396" s="269"/>
      <c r="D2396" s="270" t="str">
        <f t="shared" si="718"/>
        <v/>
      </c>
      <c r="E2396" s="271"/>
      <c r="F2396" s="272">
        <f t="shared" si="719"/>
        <v>0</v>
      </c>
      <c r="G2396" s="275">
        <f t="shared" si="720"/>
        <v>0</v>
      </c>
    </row>
    <row r="2397" spans="1:7" s="276" customFormat="1" ht="24" customHeight="1" x14ac:dyDescent="0.2">
      <c r="A2397" s="267" t="str">
        <f t="shared" si="716"/>
        <v/>
      </c>
      <c r="B2397" s="268" t="str">
        <f t="shared" si="717"/>
        <v/>
      </c>
      <c r="C2397" s="269"/>
      <c r="D2397" s="270" t="str">
        <f t="shared" si="718"/>
        <v/>
      </c>
      <c r="E2397" s="271"/>
      <c r="F2397" s="272">
        <f t="shared" si="719"/>
        <v>0</v>
      </c>
      <c r="G2397" s="275">
        <f t="shared" si="720"/>
        <v>0</v>
      </c>
    </row>
    <row r="2398" spans="1:7" ht="24" customHeight="1" x14ac:dyDescent="0.2">
      <c r="A2398" s="129"/>
      <c r="B2398" s="110"/>
      <c r="C2398" s="99"/>
      <c r="D2398" s="110"/>
      <c r="E2398" s="111"/>
      <c r="F2398" s="188" t="s">
        <v>35</v>
      </c>
      <c r="G2398" s="126">
        <f>SUBTOTAL(9,G2389:G2397)</f>
        <v>0</v>
      </c>
    </row>
    <row r="2399" spans="1:7" ht="24" customHeight="1" thickBot="1" x14ac:dyDescent="0.25">
      <c r="A2399" s="130"/>
      <c r="B2399" s="131"/>
      <c r="C2399" s="132"/>
      <c r="D2399" s="131"/>
      <c r="E2399" s="133"/>
      <c r="F2399" s="134"/>
      <c r="G2399" s="135"/>
    </row>
    <row r="2400" spans="1:7" ht="24" customHeight="1" thickBot="1" x14ac:dyDescent="0.25">
      <c r="A2400" s="136" t="str">
        <f>B2358</f>
        <v>12.7</v>
      </c>
      <c r="B2400" s="137" t="str">
        <f>C2358</f>
        <v>Cañería de desague pluvial</v>
      </c>
      <c r="C2400" s="138"/>
      <c r="D2400" s="138" t="s">
        <v>36</v>
      </c>
      <c r="E2400" s="139"/>
      <c r="F2400" s="140" t="s">
        <v>37</v>
      </c>
      <c r="G2400" s="141">
        <f>SUBTOTAL(9,G2363:G2399)</f>
        <v>0</v>
      </c>
    </row>
    <row r="2401" spans="1:141" ht="24" customHeight="1" thickTop="1" thickBot="1" x14ac:dyDescent="0.25"/>
    <row r="2402" spans="1:141" ht="24" customHeight="1" thickTop="1" x14ac:dyDescent="0.2">
      <c r="A2402" s="173" t="s">
        <v>39</v>
      </c>
      <c r="B2402" s="174"/>
      <c r="C2402" s="174"/>
      <c r="D2402" s="174"/>
      <c r="E2402" s="174"/>
      <c r="F2402" s="174"/>
      <c r="G2402" s="175"/>
      <c r="H2402" s="100">
        <f>COUNTIF($A$2:A2408,"ANALISIS DE PRECIOS")</f>
        <v>49</v>
      </c>
    </row>
    <row r="2403" spans="1:141" ht="24" customHeight="1" x14ac:dyDescent="0.2">
      <c r="A2403" s="101" t="s">
        <v>719</v>
      </c>
      <c r="B2403" s="102" t="str">
        <f>Comitente</f>
        <v>DIRECCIÓN DE INFRAESTRUCTURA ESCOLAR</v>
      </c>
      <c r="C2403" s="96"/>
      <c r="D2403" s="103"/>
      <c r="E2403" s="103"/>
      <c r="F2403" s="104"/>
      <c r="G2403" s="105"/>
    </row>
    <row r="2404" spans="1:141" ht="24" customHeight="1" x14ac:dyDescent="0.2">
      <c r="A2404" s="101" t="s">
        <v>720</v>
      </c>
      <c r="B2404" s="102">
        <f>Contratista</f>
        <v>0</v>
      </c>
      <c r="C2404" s="97"/>
      <c r="D2404" s="97"/>
      <c r="E2404" s="97"/>
      <c r="F2404" s="106"/>
      <c r="G2404" s="107"/>
    </row>
    <row r="2405" spans="1:141" ht="24" customHeight="1" x14ac:dyDescent="0.2">
      <c r="A2405" s="101" t="s">
        <v>26</v>
      </c>
      <c r="B2405" s="102" t="str">
        <f>Obra</f>
        <v>ESCUELA BATALLA DE TUCUMAN</v>
      </c>
      <c r="C2405" s="97"/>
      <c r="D2405" s="97"/>
      <c r="E2405" s="97"/>
      <c r="F2405" s="106" t="s">
        <v>40</v>
      </c>
      <c r="G2405" s="108">
        <f>Fecha_Base</f>
        <v>0</v>
      </c>
    </row>
    <row r="2406" spans="1:141" ht="24" customHeight="1" x14ac:dyDescent="0.2">
      <c r="A2406" s="109" t="s">
        <v>718</v>
      </c>
      <c r="B2406" s="98" t="str">
        <f>Ubicación</f>
        <v>Calle Mendoza y Calle Nº17 - Pocito</v>
      </c>
      <c r="C2406" s="98"/>
      <c r="D2406" s="110"/>
      <c r="E2406" s="111"/>
      <c r="F2406" s="112"/>
      <c r="G2406" s="113"/>
    </row>
    <row r="2407" spans="1:141" ht="24" customHeight="1" x14ac:dyDescent="0.2">
      <c r="A2407" s="109" t="s">
        <v>41</v>
      </c>
      <c r="B2407" s="114" t="str">
        <f>IFERROR(VALUE(LEFT(B2408,FIND("-",B2408)-1)),"")</f>
        <v/>
      </c>
      <c r="C2407" s="99" t="str">
        <f>IFERROR(VLOOKUP(B2407,Tabla_CyP,2,FALSE),"")</f>
        <v/>
      </c>
      <c r="E2407" s="111"/>
      <c r="F2407" s="112"/>
      <c r="G2407" s="113"/>
    </row>
    <row r="2408" spans="1:141" ht="24" customHeight="1" x14ac:dyDescent="0.2">
      <c r="A2408" s="109" t="s">
        <v>27</v>
      </c>
      <c r="B2408" s="115" t="str">
        <f>IFERROR(VLOOKUP(COUNTIF($A$2:A2408,"ANALISIS DE PRECIOS"),Tabla_NumeroItem,4,FALSE),"")</f>
        <v>12.8</v>
      </c>
      <c r="C2408" s="99" t="str">
        <f>IFERROR(VLOOKUP(B2408,Tabla_CyP,2,FALSE),"")</f>
        <v>Conexión a redes externas y otras</v>
      </c>
      <c r="D2408" s="110"/>
      <c r="E2408" s="111"/>
      <c r="F2408" s="106" t="s">
        <v>28</v>
      </c>
      <c r="G2408" s="116" t="str">
        <f>IFERROR(VLOOKUP(B2408,Tabla_CyP,4,FALSE),"")</f>
        <v>gl</v>
      </c>
    </row>
    <row r="2409" spans="1:141" ht="24" customHeight="1" x14ac:dyDescent="0.2">
      <c r="A2409" s="109"/>
      <c r="B2409" s="98"/>
      <c r="C2409" s="99"/>
      <c r="D2409" s="110"/>
      <c r="E2409" s="111"/>
      <c r="F2409" s="112"/>
      <c r="G2409" s="113"/>
    </row>
    <row r="2410" spans="1:141" ht="24" customHeight="1" x14ac:dyDescent="0.2">
      <c r="A2410" s="381" t="s">
        <v>584</v>
      </c>
      <c r="B2410" s="382"/>
      <c r="C2410" s="383" t="s">
        <v>0</v>
      </c>
      <c r="D2410" s="383" t="s">
        <v>29</v>
      </c>
      <c r="E2410" s="385" t="s">
        <v>30</v>
      </c>
      <c r="F2410" s="387" t="s">
        <v>31</v>
      </c>
      <c r="G2410" s="389" t="s">
        <v>32</v>
      </c>
    </row>
    <row r="2411" spans="1:141" s="119" customFormat="1" ht="24" customHeight="1" x14ac:dyDescent="0.2">
      <c r="A2411" s="117" t="s">
        <v>585</v>
      </c>
      <c r="B2411" s="118" t="s">
        <v>586</v>
      </c>
      <c r="C2411" s="384"/>
      <c r="D2411" s="384"/>
      <c r="E2411" s="386"/>
      <c r="F2411" s="388"/>
      <c r="G2411" s="390"/>
      <c r="I2411" s="277"/>
      <c r="J2411" s="277"/>
      <c r="K2411" s="277"/>
      <c r="L2411" s="277"/>
      <c r="M2411" s="277"/>
      <c r="N2411" s="277"/>
      <c r="O2411" s="277"/>
      <c r="P2411" s="277"/>
      <c r="Q2411" s="277"/>
      <c r="R2411" s="277"/>
      <c r="S2411" s="277"/>
      <c r="T2411" s="277"/>
      <c r="U2411" s="277"/>
      <c r="V2411" s="277"/>
      <c r="W2411" s="277"/>
      <c r="X2411" s="277"/>
      <c r="Y2411" s="277"/>
      <c r="Z2411" s="277"/>
      <c r="AA2411" s="277"/>
      <c r="AB2411" s="277"/>
      <c r="AC2411" s="277"/>
      <c r="AD2411" s="277"/>
      <c r="AE2411" s="277"/>
      <c r="AF2411" s="277"/>
      <c r="AG2411" s="277"/>
      <c r="AH2411" s="277"/>
      <c r="AI2411" s="277"/>
      <c r="AJ2411" s="277"/>
      <c r="AK2411" s="277"/>
      <c r="AL2411" s="277"/>
      <c r="AM2411" s="277"/>
      <c r="AN2411" s="277"/>
      <c r="AO2411" s="277"/>
      <c r="AP2411" s="277"/>
      <c r="AQ2411" s="277"/>
      <c r="AR2411" s="277"/>
      <c r="AS2411" s="277"/>
      <c r="AT2411" s="277"/>
      <c r="AU2411" s="277"/>
      <c r="AV2411" s="277"/>
      <c r="AW2411" s="277"/>
      <c r="AX2411" s="277"/>
      <c r="AY2411" s="277"/>
      <c r="AZ2411" s="277"/>
      <c r="BA2411" s="277"/>
      <c r="BB2411" s="277"/>
      <c r="BC2411" s="277"/>
      <c r="BD2411" s="277"/>
      <c r="BE2411" s="277"/>
      <c r="BF2411" s="277"/>
      <c r="BG2411" s="277"/>
      <c r="BH2411" s="277"/>
      <c r="BI2411" s="277"/>
      <c r="BJ2411" s="277"/>
      <c r="BK2411" s="277"/>
      <c r="BL2411" s="277"/>
      <c r="BM2411" s="277"/>
      <c r="BN2411" s="277"/>
      <c r="BO2411" s="277"/>
      <c r="BP2411" s="277"/>
      <c r="BQ2411" s="277"/>
      <c r="BR2411" s="277"/>
      <c r="BS2411" s="277"/>
      <c r="BT2411" s="277"/>
      <c r="BU2411" s="277"/>
      <c r="BV2411" s="277"/>
      <c r="BW2411" s="277"/>
      <c r="BX2411" s="277"/>
      <c r="BY2411" s="277"/>
      <c r="BZ2411" s="277"/>
      <c r="CA2411" s="277"/>
      <c r="CB2411" s="277"/>
      <c r="CC2411" s="277"/>
      <c r="CD2411" s="277"/>
      <c r="CE2411" s="277"/>
      <c r="CF2411" s="277"/>
      <c r="CG2411" s="277"/>
      <c r="CH2411" s="277"/>
      <c r="CI2411" s="277"/>
      <c r="CJ2411" s="277"/>
      <c r="CK2411" s="277"/>
      <c r="CL2411" s="277"/>
      <c r="CM2411" s="277"/>
      <c r="CN2411" s="277"/>
      <c r="CO2411" s="277"/>
      <c r="CP2411" s="277"/>
      <c r="CQ2411" s="277"/>
      <c r="CR2411" s="277"/>
      <c r="CS2411" s="277"/>
      <c r="CT2411" s="277"/>
      <c r="CU2411" s="277"/>
      <c r="CV2411" s="277"/>
      <c r="CW2411" s="277"/>
      <c r="CX2411" s="277"/>
      <c r="CY2411" s="277"/>
      <c r="CZ2411" s="277"/>
      <c r="DA2411" s="277"/>
      <c r="DB2411" s="277"/>
      <c r="DC2411" s="277"/>
      <c r="DD2411" s="277"/>
      <c r="DE2411" s="277"/>
      <c r="DF2411" s="277"/>
      <c r="DG2411" s="277"/>
      <c r="DH2411" s="277"/>
      <c r="DI2411" s="277"/>
      <c r="DJ2411" s="277"/>
      <c r="DK2411" s="277"/>
      <c r="DL2411" s="277"/>
      <c r="DM2411" s="277"/>
      <c r="DN2411" s="277"/>
      <c r="DO2411" s="277"/>
      <c r="DP2411" s="277"/>
      <c r="DQ2411" s="277"/>
      <c r="DR2411" s="277"/>
      <c r="DS2411" s="277"/>
      <c r="DT2411" s="277"/>
      <c r="DU2411" s="277"/>
      <c r="DV2411" s="277"/>
      <c r="DW2411" s="277"/>
      <c r="DX2411" s="277"/>
      <c r="DY2411" s="277"/>
      <c r="DZ2411" s="277"/>
      <c r="EA2411" s="277"/>
      <c r="EB2411" s="277"/>
      <c r="EC2411" s="277"/>
      <c r="ED2411" s="277"/>
      <c r="EE2411" s="277"/>
      <c r="EF2411" s="277"/>
      <c r="EG2411" s="277"/>
      <c r="EH2411" s="277"/>
      <c r="EI2411" s="277"/>
      <c r="EJ2411" s="277"/>
      <c r="EK2411" s="277"/>
    </row>
    <row r="2412" spans="1:141" ht="24" customHeight="1" x14ac:dyDescent="0.2">
      <c r="A2412" s="187"/>
      <c r="B2412" s="120"/>
      <c r="C2412" s="185" t="s">
        <v>721</v>
      </c>
      <c r="D2412" s="121"/>
      <c r="E2412" s="122"/>
      <c r="F2412" s="123"/>
      <c r="G2412" s="124"/>
    </row>
    <row r="2413" spans="1:141" s="276" customFormat="1" ht="24" customHeight="1" x14ac:dyDescent="0.2">
      <c r="A2413" s="267" t="str">
        <f t="shared" ref="A2413:A2426" si="721">IFERROR(VLOOKUP(C2413,Tabla_Insumos,4,FALSE),"")</f>
        <v/>
      </c>
      <c r="B2413" s="268" t="str">
        <f>IFERROR(VLOOKUP(C2413,Tabla_Insumos,5,FALSE),"")</f>
        <v/>
      </c>
      <c r="C2413" s="269"/>
      <c r="D2413" s="270" t="str">
        <f t="shared" ref="D2413:D2426" si="722">IFERROR(VLOOKUP(C2413,Tabla_Insumos,2,FALSE),"")</f>
        <v/>
      </c>
      <c r="E2413" s="271"/>
      <c r="F2413" s="272">
        <f t="shared" ref="F2413:F2426" si="723">IFERROR(VLOOKUP(C2413,Tabla_Insumos,3,FALSE),0)</f>
        <v>0</v>
      </c>
      <c r="G2413" s="275">
        <f>ROUND(E2413*F2413,2)</f>
        <v>0</v>
      </c>
    </row>
    <row r="2414" spans="1:141" s="276" customFormat="1" ht="24" customHeight="1" x14ac:dyDescent="0.2">
      <c r="A2414" s="267" t="str">
        <f t="shared" si="721"/>
        <v/>
      </c>
      <c r="B2414" s="268" t="str">
        <f t="shared" ref="B2414:B2426" si="724">IFERROR(VLOOKUP(C2414,Tabla_Insumos,5,FALSE),"")</f>
        <v/>
      </c>
      <c r="C2414" s="269"/>
      <c r="D2414" s="270" t="str">
        <f t="shared" si="722"/>
        <v/>
      </c>
      <c r="E2414" s="271"/>
      <c r="F2414" s="272">
        <f t="shared" si="723"/>
        <v>0</v>
      </c>
      <c r="G2414" s="275">
        <f t="shared" ref="G2414:G2426" si="725">ROUND(E2414*F2414,2)</f>
        <v>0</v>
      </c>
    </row>
    <row r="2415" spans="1:141" s="276" customFormat="1" ht="24" customHeight="1" x14ac:dyDescent="0.2">
      <c r="A2415" s="267" t="str">
        <f t="shared" si="721"/>
        <v/>
      </c>
      <c r="B2415" s="268" t="str">
        <f t="shared" si="724"/>
        <v/>
      </c>
      <c r="C2415" s="269"/>
      <c r="D2415" s="270" t="str">
        <f t="shared" si="722"/>
        <v/>
      </c>
      <c r="E2415" s="271"/>
      <c r="F2415" s="272">
        <f t="shared" si="723"/>
        <v>0</v>
      </c>
      <c r="G2415" s="275">
        <f t="shared" si="725"/>
        <v>0</v>
      </c>
    </row>
    <row r="2416" spans="1:141" s="276" customFormat="1" ht="24" customHeight="1" x14ac:dyDescent="0.2">
      <c r="A2416" s="267" t="str">
        <f t="shared" si="721"/>
        <v/>
      </c>
      <c r="B2416" s="268" t="str">
        <f t="shared" si="724"/>
        <v/>
      </c>
      <c r="C2416" s="269"/>
      <c r="D2416" s="270" t="str">
        <f t="shared" si="722"/>
        <v/>
      </c>
      <c r="E2416" s="271"/>
      <c r="F2416" s="272">
        <f t="shared" si="723"/>
        <v>0</v>
      </c>
      <c r="G2416" s="275">
        <f t="shared" si="725"/>
        <v>0</v>
      </c>
    </row>
    <row r="2417" spans="1:7" s="276" customFormat="1" ht="24" customHeight="1" x14ac:dyDescent="0.2">
      <c r="A2417" s="267" t="str">
        <f t="shared" si="721"/>
        <v/>
      </c>
      <c r="B2417" s="268" t="str">
        <f t="shared" si="724"/>
        <v/>
      </c>
      <c r="C2417" s="269"/>
      <c r="D2417" s="270" t="str">
        <f t="shared" si="722"/>
        <v/>
      </c>
      <c r="E2417" s="271"/>
      <c r="F2417" s="272">
        <f t="shared" si="723"/>
        <v>0</v>
      </c>
      <c r="G2417" s="275">
        <f t="shared" si="725"/>
        <v>0</v>
      </c>
    </row>
    <row r="2418" spans="1:7" s="276" customFormat="1" ht="24" customHeight="1" x14ac:dyDescent="0.2">
      <c r="A2418" s="267" t="str">
        <f t="shared" si="721"/>
        <v/>
      </c>
      <c r="B2418" s="268" t="str">
        <f t="shared" si="724"/>
        <v/>
      </c>
      <c r="C2418" s="269"/>
      <c r="D2418" s="270" t="str">
        <f t="shared" si="722"/>
        <v/>
      </c>
      <c r="E2418" s="271"/>
      <c r="F2418" s="272">
        <f t="shared" si="723"/>
        <v>0</v>
      </c>
      <c r="G2418" s="275">
        <f t="shared" si="725"/>
        <v>0</v>
      </c>
    </row>
    <row r="2419" spans="1:7" s="276" customFormat="1" ht="24" customHeight="1" x14ac:dyDescent="0.2">
      <c r="A2419" s="267" t="str">
        <f t="shared" si="721"/>
        <v/>
      </c>
      <c r="B2419" s="268" t="str">
        <f t="shared" si="724"/>
        <v/>
      </c>
      <c r="C2419" s="269"/>
      <c r="D2419" s="270" t="str">
        <f t="shared" si="722"/>
        <v/>
      </c>
      <c r="E2419" s="271"/>
      <c r="F2419" s="272">
        <f t="shared" si="723"/>
        <v>0</v>
      </c>
      <c r="G2419" s="275">
        <f t="shared" si="725"/>
        <v>0</v>
      </c>
    </row>
    <row r="2420" spans="1:7" s="276" customFormat="1" ht="24" customHeight="1" x14ac:dyDescent="0.2">
      <c r="A2420" s="267" t="str">
        <f t="shared" si="721"/>
        <v/>
      </c>
      <c r="B2420" s="268" t="str">
        <f t="shared" si="724"/>
        <v/>
      </c>
      <c r="C2420" s="269"/>
      <c r="D2420" s="270" t="str">
        <f t="shared" si="722"/>
        <v/>
      </c>
      <c r="E2420" s="271"/>
      <c r="F2420" s="272">
        <f t="shared" si="723"/>
        <v>0</v>
      </c>
      <c r="G2420" s="275">
        <f t="shared" si="725"/>
        <v>0</v>
      </c>
    </row>
    <row r="2421" spans="1:7" s="276" customFormat="1" ht="24" customHeight="1" x14ac:dyDescent="0.2">
      <c r="A2421" s="267" t="str">
        <f t="shared" si="721"/>
        <v/>
      </c>
      <c r="B2421" s="268" t="str">
        <f t="shared" si="724"/>
        <v/>
      </c>
      <c r="C2421" s="269"/>
      <c r="D2421" s="270" t="str">
        <f t="shared" si="722"/>
        <v/>
      </c>
      <c r="E2421" s="271"/>
      <c r="F2421" s="272">
        <f t="shared" si="723"/>
        <v>0</v>
      </c>
      <c r="G2421" s="275">
        <f t="shared" si="725"/>
        <v>0</v>
      </c>
    </row>
    <row r="2422" spans="1:7" s="276" customFormat="1" ht="24" customHeight="1" x14ac:dyDescent="0.2">
      <c r="A2422" s="267" t="str">
        <f t="shared" si="721"/>
        <v/>
      </c>
      <c r="B2422" s="268" t="str">
        <f t="shared" si="724"/>
        <v/>
      </c>
      <c r="C2422" s="269"/>
      <c r="D2422" s="270" t="str">
        <f t="shared" si="722"/>
        <v/>
      </c>
      <c r="E2422" s="271"/>
      <c r="F2422" s="272">
        <f t="shared" si="723"/>
        <v>0</v>
      </c>
      <c r="G2422" s="275">
        <f t="shared" si="725"/>
        <v>0</v>
      </c>
    </row>
    <row r="2423" spans="1:7" s="276" customFormat="1" ht="24" customHeight="1" x14ac:dyDescent="0.2">
      <c r="A2423" s="267" t="str">
        <f t="shared" si="721"/>
        <v/>
      </c>
      <c r="B2423" s="268" t="str">
        <f t="shared" si="724"/>
        <v/>
      </c>
      <c r="C2423" s="269"/>
      <c r="D2423" s="270" t="str">
        <f t="shared" si="722"/>
        <v/>
      </c>
      <c r="E2423" s="271"/>
      <c r="F2423" s="272">
        <f t="shared" si="723"/>
        <v>0</v>
      </c>
      <c r="G2423" s="275">
        <f t="shared" si="725"/>
        <v>0</v>
      </c>
    </row>
    <row r="2424" spans="1:7" s="276" customFormat="1" ht="24" customHeight="1" x14ac:dyDescent="0.2">
      <c r="A2424" s="267" t="str">
        <f t="shared" si="721"/>
        <v/>
      </c>
      <c r="B2424" s="268" t="str">
        <f t="shared" si="724"/>
        <v/>
      </c>
      <c r="C2424" s="269"/>
      <c r="D2424" s="270" t="str">
        <f t="shared" si="722"/>
        <v/>
      </c>
      <c r="E2424" s="271"/>
      <c r="F2424" s="272">
        <f t="shared" si="723"/>
        <v>0</v>
      </c>
      <c r="G2424" s="275">
        <f t="shared" si="725"/>
        <v>0</v>
      </c>
    </row>
    <row r="2425" spans="1:7" s="276" customFormat="1" ht="24" customHeight="1" x14ac:dyDescent="0.2">
      <c r="A2425" s="267" t="str">
        <f t="shared" si="721"/>
        <v/>
      </c>
      <c r="B2425" s="268" t="str">
        <f t="shared" si="724"/>
        <v/>
      </c>
      <c r="C2425" s="269"/>
      <c r="D2425" s="270" t="str">
        <f t="shared" si="722"/>
        <v/>
      </c>
      <c r="E2425" s="271"/>
      <c r="F2425" s="272">
        <f t="shared" si="723"/>
        <v>0</v>
      </c>
      <c r="G2425" s="275">
        <f t="shared" si="725"/>
        <v>0</v>
      </c>
    </row>
    <row r="2426" spans="1:7" s="276" customFormat="1" ht="24" customHeight="1" x14ac:dyDescent="0.2">
      <c r="A2426" s="267" t="str">
        <f t="shared" si="721"/>
        <v/>
      </c>
      <c r="B2426" s="268" t="str">
        <f t="shared" si="724"/>
        <v/>
      </c>
      <c r="C2426" s="269"/>
      <c r="D2426" s="270" t="str">
        <f t="shared" si="722"/>
        <v/>
      </c>
      <c r="E2426" s="271"/>
      <c r="F2426" s="273">
        <f t="shared" si="723"/>
        <v>0</v>
      </c>
      <c r="G2426" s="275">
        <f t="shared" si="725"/>
        <v>0</v>
      </c>
    </row>
    <row r="2427" spans="1:7" ht="24" customHeight="1" x14ac:dyDescent="0.2">
      <c r="A2427" s="125"/>
      <c r="B2427" s="99"/>
      <c r="C2427" s="99"/>
      <c r="D2427" s="110"/>
      <c r="E2427" s="111"/>
      <c r="F2427" s="188" t="s">
        <v>33</v>
      </c>
      <c r="G2427" s="126">
        <f>SUBTOTAL(9,G2413:G2426)</f>
        <v>0</v>
      </c>
    </row>
    <row r="2428" spans="1:7" ht="24" customHeight="1" x14ac:dyDescent="0.2">
      <c r="A2428" s="125"/>
      <c r="B2428" s="99"/>
      <c r="C2428" s="127" t="s">
        <v>722</v>
      </c>
      <c r="D2428" s="110"/>
      <c r="E2428" s="111"/>
      <c r="F2428" s="112"/>
      <c r="G2428" s="128"/>
    </row>
    <row r="2429" spans="1:7" s="276" customFormat="1" ht="24" customHeight="1" x14ac:dyDescent="0.2">
      <c r="A2429" s="267" t="str">
        <f t="shared" ref="A2429:A2436" si="726">IFERROR(VLOOKUP(C2429,Tabla_Insumos,4,FALSE),"")</f>
        <v/>
      </c>
      <c r="B2429" s="268" t="str">
        <f t="shared" ref="B2429:B2436" si="727">IFERROR(VLOOKUP(C2429,Tabla_Insumos,5,FALSE),"")</f>
        <v/>
      </c>
      <c r="C2429" s="269"/>
      <c r="D2429" s="270" t="str">
        <f t="shared" ref="D2429:D2436" si="728">IFERROR(VLOOKUP(C2429,Tabla_Insumos,2,FALSE),"")</f>
        <v/>
      </c>
      <c r="E2429" s="271"/>
      <c r="F2429" s="274">
        <f t="shared" ref="F2429:F2436" si="729">IFERROR(VLOOKUP(C2429,Tabla_Insumos,3,FALSE),0)</f>
        <v>0</v>
      </c>
      <c r="G2429" s="275">
        <f>ROUND(E2429*F2429,2)</f>
        <v>0</v>
      </c>
    </row>
    <row r="2430" spans="1:7" s="276" customFormat="1" ht="24" customHeight="1" x14ac:dyDescent="0.2">
      <c r="A2430" s="267" t="str">
        <f t="shared" si="726"/>
        <v/>
      </c>
      <c r="B2430" s="268" t="str">
        <f t="shared" si="727"/>
        <v/>
      </c>
      <c r="C2430" s="269"/>
      <c r="D2430" s="270" t="str">
        <f t="shared" si="728"/>
        <v/>
      </c>
      <c r="E2430" s="271"/>
      <c r="F2430" s="274">
        <f t="shared" si="729"/>
        <v>0</v>
      </c>
      <c r="G2430" s="275">
        <f>ROUND(E2430*F2430,2)</f>
        <v>0</v>
      </c>
    </row>
    <row r="2431" spans="1:7" s="276" customFormat="1" ht="24" customHeight="1" x14ac:dyDescent="0.2">
      <c r="A2431" s="267" t="str">
        <f t="shared" si="726"/>
        <v/>
      </c>
      <c r="B2431" s="268" t="str">
        <f t="shared" si="727"/>
        <v/>
      </c>
      <c r="C2431" s="269"/>
      <c r="D2431" s="270" t="str">
        <f t="shared" si="728"/>
        <v/>
      </c>
      <c r="E2431" s="271"/>
      <c r="F2431" s="274">
        <f t="shared" si="729"/>
        <v>0</v>
      </c>
      <c r="G2431" s="275">
        <f t="shared" ref="G2431:G2436" si="730">ROUND(E2431*F2431,2)</f>
        <v>0</v>
      </c>
    </row>
    <row r="2432" spans="1:7" s="276" customFormat="1" ht="24" customHeight="1" x14ac:dyDescent="0.2">
      <c r="A2432" s="267" t="str">
        <f t="shared" si="726"/>
        <v/>
      </c>
      <c r="B2432" s="268" t="str">
        <f t="shared" si="727"/>
        <v/>
      </c>
      <c r="C2432" s="269"/>
      <c r="D2432" s="270" t="str">
        <f t="shared" si="728"/>
        <v/>
      </c>
      <c r="E2432" s="271"/>
      <c r="F2432" s="274">
        <f t="shared" si="729"/>
        <v>0</v>
      </c>
      <c r="G2432" s="275">
        <f t="shared" si="730"/>
        <v>0</v>
      </c>
    </row>
    <row r="2433" spans="1:7" s="276" customFormat="1" ht="24" customHeight="1" x14ac:dyDescent="0.2">
      <c r="A2433" s="267" t="str">
        <f t="shared" si="726"/>
        <v/>
      </c>
      <c r="B2433" s="268" t="str">
        <f t="shared" si="727"/>
        <v/>
      </c>
      <c r="C2433" s="269"/>
      <c r="D2433" s="270" t="str">
        <f t="shared" si="728"/>
        <v/>
      </c>
      <c r="E2433" s="271"/>
      <c r="F2433" s="272">
        <f t="shared" si="729"/>
        <v>0</v>
      </c>
      <c r="G2433" s="275">
        <f t="shared" si="730"/>
        <v>0</v>
      </c>
    </row>
    <row r="2434" spans="1:7" s="276" customFormat="1" ht="24" customHeight="1" x14ac:dyDescent="0.2">
      <c r="A2434" s="267" t="str">
        <f t="shared" si="726"/>
        <v/>
      </c>
      <c r="B2434" s="268" t="str">
        <f t="shared" si="727"/>
        <v/>
      </c>
      <c r="C2434" s="269"/>
      <c r="D2434" s="270" t="str">
        <f t="shared" si="728"/>
        <v/>
      </c>
      <c r="E2434" s="271"/>
      <c r="F2434" s="272">
        <f t="shared" si="729"/>
        <v>0</v>
      </c>
      <c r="G2434" s="275">
        <f t="shared" si="730"/>
        <v>0</v>
      </c>
    </row>
    <row r="2435" spans="1:7" s="276" customFormat="1" ht="24" customHeight="1" x14ac:dyDescent="0.2">
      <c r="A2435" s="267" t="str">
        <f t="shared" si="726"/>
        <v/>
      </c>
      <c r="B2435" s="268" t="str">
        <f t="shared" si="727"/>
        <v/>
      </c>
      <c r="C2435" s="269"/>
      <c r="D2435" s="270" t="str">
        <f t="shared" si="728"/>
        <v/>
      </c>
      <c r="E2435" s="271"/>
      <c r="F2435" s="272">
        <f t="shared" si="729"/>
        <v>0</v>
      </c>
      <c r="G2435" s="275">
        <f t="shared" si="730"/>
        <v>0</v>
      </c>
    </row>
    <row r="2436" spans="1:7" s="276" customFormat="1" ht="24" customHeight="1" x14ac:dyDescent="0.2">
      <c r="A2436" s="267" t="str">
        <f t="shared" si="726"/>
        <v/>
      </c>
      <c r="B2436" s="268" t="str">
        <f t="shared" si="727"/>
        <v/>
      </c>
      <c r="C2436" s="269"/>
      <c r="D2436" s="270" t="str">
        <f t="shared" si="728"/>
        <v/>
      </c>
      <c r="E2436" s="271"/>
      <c r="F2436" s="272">
        <f t="shared" si="729"/>
        <v>0</v>
      </c>
      <c r="G2436" s="275">
        <f t="shared" si="730"/>
        <v>0</v>
      </c>
    </row>
    <row r="2437" spans="1:7" ht="24" customHeight="1" x14ac:dyDescent="0.2">
      <c r="A2437" s="125"/>
      <c r="B2437" s="99"/>
      <c r="C2437" s="99"/>
      <c r="D2437" s="110"/>
      <c r="E2437" s="111"/>
      <c r="F2437" s="188" t="s">
        <v>34</v>
      </c>
      <c r="G2437" s="126">
        <f>SUBTOTAL(9,G2429:G2436)</f>
        <v>0</v>
      </c>
    </row>
    <row r="2438" spans="1:7" ht="24" customHeight="1" x14ac:dyDescent="0.2">
      <c r="A2438" s="125"/>
      <c r="B2438" s="99"/>
      <c r="C2438" s="127" t="s">
        <v>723</v>
      </c>
      <c r="D2438" s="110"/>
      <c r="E2438" s="111"/>
      <c r="F2438" s="112"/>
      <c r="G2438" s="128"/>
    </row>
    <row r="2439" spans="1:7" s="276" customFormat="1" ht="24" customHeight="1" x14ac:dyDescent="0.2">
      <c r="A2439" s="267" t="str">
        <f t="shared" ref="A2439:A2447" si="731">IFERROR(VLOOKUP(C2439,Tabla_Insumos,4,FALSE),"")</f>
        <v/>
      </c>
      <c r="B2439" s="268" t="str">
        <f t="shared" ref="B2439:B2447" si="732">IFERROR(VLOOKUP(C2439,Tabla_Insumos,5,FALSE),"")</f>
        <v/>
      </c>
      <c r="C2439" s="269"/>
      <c r="D2439" s="270" t="str">
        <f t="shared" ref="D2439:D2447" si="733">IFERROR(VLOOKUP(C2439,Tabla_Insumos,2,FALSE),"")</f>
        <v/>
      </c>
      <c r="E2439" s="271"/>
      <c r="F2439" s="272">
        <f t="shared" ref="F2439:F2447" si="734">IFERROR(VLOOKUP(C2439,Tabla_Insumos,3,FALSE),0)</f>
        <v>0</v>
      </c>
      <c r="G2439" s="275">
        <f t="shared" ref="G2439:G2447" si="735">ROUND(E2439*F2439,2)</f>
        <v>0</v>
      </c>
    </row>
    <row r="2440" spans="1:7" s="276" customFormat="1" ht="24" customHeight="1" x14ac:dyDescent="0.2">
      <c r="A2440" s="267" t="str">
        <f t="shared" si="731"/>
        <v/>
      </c>
      <c r="B2440" s="268" t="str">
        <f t="shared" si="732"/>
        <v/>
      </c>
      <c r="C2440" s="269"/>
      <c r="D2440" s="270" t="str">
        <f t="shared" si="733"/>
        <v/>
      </c>
      <c r="E2440" s="271"/>
      <c r="F2440" s="272">
        <f t="shared" si="734"/>
        <v>0</v>
      </c>
      <c r="G2440" s="275">
        <f t="shared" si="735"/>
        <v>0</v>
      </c>
    </row>
    <row r="2441" spans="1:7" s="276" customFormat="1" ht="24" customHeight="1" x14ac:dyDescent="0.2">
      <c r="A2441" s="267" t="str">
        <f t="shared" si="731"/>
        <v/>
      </c>
      <c r="B2441" s="268" t="str">
        <f t="shared" si="732"/>
        <v/>
      </c>
      <c r="C2441" s="269"/>
      <c r="D2441" s="270" t="str">
        <f t="shared" si="733"/>
        <v/>
      </c>
      <c r="E2441" s="271"/>
      <c r="F2441" s="272">
        <f t="shared" si="734"/>
        <v>0</v>
      </c>
      <c r="G2441" s="275">
        <f t="shared" si="735"/>
        <v>0</v>
      </c>
    </row>
    <row r="2442" spans="1:7" s="276" customFormat="1" ht="24" customHeight="1" x14ac:dyDescent="0.2">
      <c r="A2442" s="267" t="str">
        <f t="shared" si="731"/>
        <v/>
      </c>
      <c r="B2442" s="268" t="str">
        <f t="shared" si="732"/>
        <v/>
      </c>
      <c r="C2442" s="269"/>
      <c r="D2442" s="270" t="str">
        <f t="shared" si="733"/>
        <v/>
      </c>
      <c r="E2442" s="271"/>
      <c r="F2442" s="272">
        <f t="shared" si="734"/>
        <v>0</v>
      </c>
      <c r="G2442" s="275">
        <f t="shared" si="735"/>
        <v>0</v>
      </c>
    </row>
    <row r="2443" spans="1:7" s="276" customFormat="1" ht="24" customHeight="1" x14ac:dyDescent="0.2">
      <c r="A2443" s="267" t="str">
        <f t="shared" si="731"/>
        <v/>
      </c>
      <c r="B2443" s="268" t="str">
        <f t="shared" si="732"/>
        <v/>
      </c>
      <c r="C2443" s="269"/>
      <c r="D2443" s="270" t="str">
        <f t="shared" si="733"/>
        <v/>
      </c>
      <c r="E2443" s="271"/>
      <c r="F2443" s="272">
        <f t="shared" si="734"/>
        <v>0</v>
      </c>
      <c r="G2443" s="275">
        <f t="shared" si="735"/>
        <v>0</v>
      </c>
    </row>
    <row r="2444" spans="1:7" s="276" customFormat="1" ht="24" customHeight="1" x14ac:dyDescent="0.2">
      <c r="A2444" s="267" t="str">
        <f t="shared" si="731"/>
        <v/>
      </c>
      <c r="B2444" s="268" t="str">
        <f t="shared" si="732"/>
        <v/>
      </c>
      <c r="C2444" s="269"/>
      <c r="D2444" s="270" t="str">
        <f t="shared" si="733"/>
        <v/>
      </c>
      <c r="E2444" s="271"/>
      <c r="F2444" s="272">
        <f t="shared" si="734"/>
        <v>0</v>
      </c>
      <c r="G2444" s="275">
        <f t="shared" si="735"/>
        <v>0</v>
      </c>
    </row>
    <row r="2445" spans="1:7" s="276" customFormat="1" ht="24" customHeight="1" x14ac:dyDescent="0.2">
      <c r="A2445" s="267" t="str">
        <f t="shared" si="731"/>
        <v/>
      </c>
      <c r="B2445" s="268" t="str">
        <f t="shared" si="732"/>
        <v/>
      </c>
      <c r="C2445" s="269"/>
      <c r="D2445" s="270" t="str">
        <f t="shared" si="733"/>
        <v/>
      </c>
      <c r="E2445" s="271"/>
      <c r="F2445" s="272">
        <f t="shared" si="734"/>
        <v>0</v>
      </c>
      <c r="G2445" s="275">
        <f t="shared" si="735"/>
        <v>0</v>
      </c>
    </row>
    <row r="2446" spans="1:7" s="276" customFormat="1" ht="24" customHeight="1" x14ac:dyDescent="0.2">
      <c r="A2446" s="267" t="str">
        <f t="shared" si="731"/>
        <v/>
      </c>
      <c r="B2446" s="268" t="str">
        <f t="shared" si="732"/>
        <v/>
      </c>
      <c r="C2446" s="269"/>
      <c r="D2446" s="270" t="str">
        <f t="shared" si="733"/>
        <v/>
      </c>
      <c r="E2446" s="271"/>
      <c r="F2446" s="272">
        <f t="shared" si="734"/>
        <v>0</v>
      </c>
      <c r="G2446" s="275">
        <f t="shared" si="735"/>
        <v>0</v>
      </c>
    </row>
    <row r="2447" spans="1:7" s="276" customFormat="1" ht="24" customHeight="1" x14ac:dyDescent="0.2">
      <c r="A2447" s="267" t="str">
        <f t="shared" si="731"/>
        <v/>
      </c>
      <c r="B2447" s="268" t="str">
        <f t="shared" si="732"/>
        <v/>
      </c>
      <c r="C2447" s="269"/>
      <c r="D2447" s="270" t="str">
        <f t="shared" si="733"/>
        <v/>
      </c>
      <c r="E2447" s="271"/>
      <c r="F2447" s="272">
        <f t="shared" si="734"/>
        <v>0</v>
      </c>
      <c r="G2447" s="275">
        <f t="shared" si="735"/>
        <v>0</v>
      </c>
    </row>
    <row r="2448" spans="1:7" ht="24" customHeight="1" x14ac:dyDescent="0.2">
      <c r="A2448" s="129"/>
      <c r="B2448" s="110"/>
      <c r="C2448" s="99"/>
      <c r="D2448" s="110"/>
      <c r="E2448" s="111"/>
      <c r="F2448" s="188" t="s">
        <v>35</v>
      </c>
      <c r="G2448" s="126">
        <f>SUBTOTAL(9,G2439:G2447)</f>
        <v>0</v>
      </c>
    </row>
    <row r="2449" spans="1:141" ht="24" customHeight="1" thickBot="1" x14ac:dyDescent="0.25">
      <c r="A2449" s="130"/>
      <c r="B2449" s="131"/>
      <c r="C2449" s="132"/>
      <c r="D2449" s="131"/>
      <c r="E2449" s="133"/>
      <c r="F2449" s="134"/>
      <c r="G2449" s="135"/>
    </row>
    <row r="2450" spans="1:141" ht="24" customHeight="1" thickBot="1" x14ac:dyDescent="0.25">
      <c r="A2450" s="136" t="str">
        <f>B2408</f>
        <v>12.8</v>
      </c>
      <c r="B2450" s="137" t="str">
        <f>C2408</f>
        <v>Conexión a redes externas y otras</v>
      </c>
      <c r="C2450" s="138"/>
      <c r="D2450" s="138" t="s">
        <v>36</v>
      </c>
      <c r="E2450" s="139"/>
      <c r="F2450" s="140" t="s">
        <v>37</v>
      </c>
      <c r="G2450" s="141">
        <f>SUBTOTAL(9,G2413:G2449)</f>
        <v>0</v>
      </c>
    </row>
    <row r="2451" spans="1:141" ht="24" customHeight="1" thickTop="1" thickBot="1" x14ac:dyDescent="0.25"/>
    <row r="2452" spans="1:141" ht="24" customHeight="1" thickTop="1" x14ac:dyDescent="0.2">
      <c r="A2452" s="173" t="s">
        <v>39</v>
      </c>
      <c r="B2452" s="174"/>
      <c r="C2452" s="174"/>
      <c r="D2452" s="174"/>
      <c r="E2452" s="174"/>
      <c r="F2452" s="174"/>
      <c r="G2452" s="175"/>
      <c r="H2452" s="100">
        <f>COUNTIF($A$2:A2458,"ANALISIS DE PRECIOS")</f>
        <v>50</v>
      </c>
    </row>
    <row r="2453" spans="1:141" ht="24" customHeight="1" x14ac:dyDescent="0.2">
      <c r="A2453" s="101" t="s">
        <v>719</v>
      </c>
      <c r="B2453" s="102" t="str">
        <f>Comitente</f>
        <v>DIRECCIÓN DE INFRAESTRUCTURA ESCOLAR</v>
      </c>
      <c r="C2453" s="96"/>
      <c r="D2453" s="103"/>
      <c r="E2453" s="103"/>
      <c r="F2453" s="104"/>
      <c r="G2453" s="105"/>
    </row>
    <row r="2454" spans="1:141" ht="24" customHeight="1" x14ac:dyDescent="0.2">
      <c r="A2454" s="101" t="s">
        <v>720</v>
      </c>
      <c r="B2454" s="102">
        <f>Contratista</f>
        <v>0</v>
      </c>
      <c r="C2454" s="97"/>
      <c r="D2454" s="97"/>
      <c r="E2454" s="97"/>
      <c r="F2454" s="106"/>
      <c r="G2454" s="107"/>
    </row>
    <row r="2455" spans="1:141" ht="24" customHeight="1" x14ac:dyDescent="0.2">
      <c r="A2455" s="101" t="s">
        <v>26</v>
      </c>
      <c r="B2455" s="102" t="str">
        <f>Obra</f>
        <v>ESCUELA BATALLA DE TUCUMAN</v>
      </c>
      <c r="C2455" s="97"/>
      <c r="D2455" s="97"/>
      <c r="E2455" s="97"/>
      <c r="F2455" s="106" t="s">
        <v>40</v>
      </c>
      <c r="G2455" s="108">
        <f>Fecha_Base</f>
        <v>0</v>
      </c>
    </row>
    <row r="2456" spans="1:141" ht="24" customHeight="1" x14ac:dyDescent="0.2">
      <c r="A2456" s="109" t="s">
        <v>718</v>
      </c>
      <c r="B2456" s="98" t="str">
        <f>Ubicación</f>
        <v>Calle Mendoza y Calle Nº17 - Pocito</v>
      </c>
      <c r="C2456" s="98"/>
      <c r="D2456" s="110"/>
      <c r="E2456" s="111"/>
      <c r="F2456" s="112"/>
      <c r="G2456" s="113"/>
    </row>
    <row r="2457" spans="1:141" ht="24" customHeight="1" x14ac:dyDescent="0.2">
      <c r="A2457" s="109" t="s">
        <v>41</v>
      </c>
      <c r="B2457" s="114" t="str">
        <f>IFERROR(VALUE(LEFT(B2458,FIND("-",B2458)-1)),"")</f>
        <v/>
      </c>
      <c r="C2457" s="99" t="str">
        <f>IFERROR(VLOOKUP(B2457,Tabla_CyP,2,FALSE),"")</f>
        <v/>
      </c>
      <c r="E2457" s="111"/>
      <c r="F2457" s="112"/>
      <c r="G2457" s="113"/>
    </row>
    <row r="2458" spans="1:141" ht="24" customHeight="1" x14ac:dyDescent="0.2">
      <c r="A2458" s="109" t="s">
        <v>27</v>
      </c>
      <c r="B2458" s="115" t="str">
        <f>IFERROR(VLOOKUP(COUNTIF($A$2:A2458,"ANALISIS DE PRECIOS"),Tabla_NumeroItem,4,FALSE),"")</f>
        <v>13.1</v>
      </c>
      <c r="C2458" s="99" t="str">
        <f>IFERROR(VLOOKUP(B2458,Tabla_CyP,2,FALSE),"")</f>
        <v>Tendido de cañería</v>
      </c>
      <c r="D2458" s="110"/>
      <c r="E2458" s="111"/>
      <c r="F2458" s="106" t="s">
        <v>28</v>
      </c>
      <c r="G2458" s="116" t="str">
        <f>IFERROR(VLOOKUP(B2458,Tabla_CyP,4,FALSE),"")</f>
        <v>gl</v>
      </c>
    </row>
    <row r="2459" spans="1:141" ht="24" customHeight="1" x14ac:dyDescent="0.2">
      <c r="A2459" s="109"/>
      <c r="B2459" s="98"/>
      <c r="C2459" s="99"/>
      <c r="D2459" s="110"/>
      <c r="E2459" s="111"/>
      <c r="F2459" s="112"/>
      <c r="G2459" s="113"/>
    </row>
    <row r="2460" spans="1:141" ht="24" customHeight="1" x14ac:dyDescent="0.2">
      <c r="A2460" s="381" t="s">
        <v>584</v>
      </c>
      <c r="B2460" s="382"/>
      <c r="C2460" s="383" t="s">
        <v>0</v>
      </c>
      <c r="D2460" s="383" t="s">
        <v>29</v>
      </c>
      <c r="E2460" s="385" t="s">
        <v>30</v>
      </c>
      <c r="F2460" s="387" t="s">
        <v>31</v>
      </c>
      <c r="G2460" s="389" t="s">
        <v>32</v>
      </c>
    </row>
    <row r="2461" spans="1:141" s="119" customFormat="1" ht="24" customHeight="1" x14ac:dyDescent="0.2">
      <c r="A2461" s="117" t="s">
        <v>585</v>
      </c>
      <c r="B2461" s="118" t="s">
        <v>586</v>
      </c>
      <c r="C2461" s="384"/>
      <c r="D2461" s="384"/>
      <c r="E2461" s="386"/>
      <c r="F2461" s="388"/>
      <c r="G2461" s="390"/>
      <c r="I2461" s="277"/>
      <c r="J2461" s="277"/>
      <c r="K2461" s="277"/>
      <c r="L2461" s="277"/>
      <c r="M2461" s="277"/>
      <c r="N2461" s="277"/>
      <c r="O2461" s="277"/>
      <c r="P2461" s="277"/>
      <c r="Q2461" s="277"/>
      <c r="R2461" s="277"/>
      <c r="S2461" s="277"/>
      <c r="T2461" s="277"/>
      <c r="U2461" s="277"/>
      <c r="V2461" s="277"/>
      <c r="W2461" s="277"/>
      <c r="X2461" s="277"/>
      <c r="Y2461" s="277"/>
      <c r="Z2461" s="277"/>
      <c r="AA2461" s="277"/>
      <c r="AB2461" s="277"/>
      <c r="AC2461" s="277"/>
      <c r="AD2461" s="277"/>
      <c r="AE2461" s="277"/>
      <c r="AF2461" s="277"/>
      <c r="AG2461" s="277"/>
      <c r="AH2461" s="277"/>
      <c r="AI2461" s="277"/>
      <c r="AJ2461" s="277"/>
      <c r="AK2461" s="277"/>
      <c r="AL2461" s="277"/>
      <c r="AM2461" s="277"/>
      <c r="AN2461" s="277"/>
      <c r="AO2461" s="277"/>
      <c r="AP2461" s="277"/>
      <c r="AQ2461" s="277"/>
      <c r="AR2461" s="277"/>
      <c r="AS2461" s="277"/>
      <c r="AT2461" s="277"/>
      <c r="AU2461" s="277"/>
      <c r="AV2461" s="277"/>
      <c r="AW2461" s="277"/>
      <c r="AX2461" s="277"/>
      <c r="AY2461" s="277"/>
      <c r="AZ2461" s="277"/>
      <c r="BA2461" s="277"/>
      <c r="BB2461" s="277"/>
      <c r="BC2461" s="277"/>
      <c r="BD2461" s="277"/>
      <c r="BE2461" s="277"/>
      <c r="BF2461" s="277"/>
      <c r="BG2461" s="277"/>
      <c r="BH2461" s="277"/>
      <c r="BI2461" s="277"/>
      <c r="BJ2461" s="277"/>
      <c r="BK2461" s="277"/>
      <c r="BL2461" s="277"/>
      <c r="BM2461" s="277"/>
      <c r="BN2461" s="277"/>
      <c r="BO2461" s="277"/>
      <c r="BP2461" s="277"/>
      <c r="BQ2461" s="277"/>
      <c r="BR2461" s="277"/>
      <c r="BS2461" s="277"/>
      <c r="BT2461" s="277"/>
      <c r="BU2461" s="277"/>
      <c r="BV2461" s="277"/>
      <c r="BW2461" s="277"/>
      <c r="BX2461" s="277"/>
      <c r="BY2461" s="277"/>
      <c r="BZ2461" s="277"/>
      <c r="CA2461" s="277"/>
      <c r="CB2461" s="277"/>
      <c r="CC2461" s="277"/>
      <c r="CD2461" s="277"/>
      <c r="CE2461" s="277"/>
      <c r="CF2461" s="277"/>
      <c r="CG2461" s="277"/>
      <c r="CH2461" s="277"/>
      <c r="CI2461" s="277"/>
      <c r="CJ2461" s="277"/>
      <c r="CK2461" s="277"/>
      <c r="CL2461" s="277"/>
      <c r="CM2461" s="277"/>
      <c r="CN2461" s="277"/>
      <c r="CO2461" s="277"/>
      <c r="CP2461" s="277"/>
      <c r="CQ2461" s="277"/>
      <c r="CR2461" s="277"/>
      <c r="CS2461" s="277"/>
      <c r="CT2461" s="277"/>
      <c r="CU2461" s="277"/>
      <c r="CV2461" s="277"/>
      <c r="CW2461" s="277"/>
      <c r="CX2461" s="277"/>
      <c r="CY2461" s="277"/>
      <c r="CZ2461" s="277"/>
      <c r="DA2461" s="277"/>
      <c r="DB2461" s="277"/>
      <c r="DC2461" s="277"/>
      <c r="DD2461" s="277"/>
      <c r="DE2461" s="277"/>
      <c r="DF2461" s="277"/>
      <c r="DG2461" s="277"/>
      <c r="DH2461" s="277"/>
      <c r="DI2461" s="277"/>
      <c r="DJ2461" s="277"/>
      <c r="DK2461" s="277"/>
      <c r="DL2461" s="277"/>
      <c r="DM2461" s="277"/>
      <c r="DN2461" s="277"/>
      <c r="DO2461" s="277"/>
      <c r="DP2461" s="277"/>
      <c r="DQ2461" s="277"/>
      <c r="DR2461" s="277"/>
      <c r="DS2461" s="277"/>
      <c r="DT2461" s="277"/>
      <c r="DU2461" s="277"/>
      <c r="DV2461" s="277"/>
      <c r="DW2461" s="277"/>
      <c r="DX2461" s="277"/>
      <c r="DY2461" s="277"/>
      <c r="DZ2461" s="277"/>
      <c r="EA2461" s="277"/>
      <c r="EB2461" s="277"/>
      <c r="EC2461" s="277"/>
      <c r="ED2461" s="277"/>
      <c r="EE2461" s="277"/>
      <c r="EF2461" s="277"/>
      <c r="EG2461" s="277"/>
      <c r="EH2461" s="277"/>
      <c r="EI2461" s="277"/>
      <c r="EJ2461" s="277"/>
      <c r="EK2461" s="277"/>
    </row>
    <row r="2462" spans="1:141" ht="24" customHeight="1" x14ac:dyDescent="0.2">
      <c r="A2462" s="187"/>
      <c r="B2462" s="120"/>
      <c r="C2462" s="185" t="s">
        <v>721</v>
      </c>
      <c r="D2462" s="121"/>
      <c r="E2462" s="122"/>
      <c r="F2462" s="123"/>
      <c r="G2462" s="124"/>
    </row>
    <row r="2463" spans="1:141" s="276" customFormat="1" ht="24" customHeight="1" x14ac:dyDescent="0.2">
      <c r="A2463" s="267" t="str">
        <f t="shared" ref="A2463:A2476" si="736">IFERROR(VLOOKUP(C2463,Tabla_Insumos,4,FALSE),"")</f>
        <v/>
      </c>
      <c r="B2463" s="268" t="str">
        <f>IFERROR(VLOOKUP(C2463,Tabla_Insumos,5,FALSE),"")</f>
        <v/>
      </c>
      <c r="C2463" s="269"/>
      <c r="D2463" s="270" t="str">
        <f t="shared" ref="D2463:D2476" si="737">IFERROR(VLOOKUP(C2463,Tabla_Insumos,2,FALSE),"")</f>
        <v/>
      </c>
      <c r="E2463" s="271"/>
      <c r="F2463" s="272">
        <f t="shared" ref="F2463:F2476" si="738">IFERROR(VLOOKUP(C2463,Tabla_Insumos,3,FALSE),0)</f>
        <v>0</v>
      </c>
      <c r="G2463" s="275">
        <f>ROUND(E2463*F2463,2)</f>
        <v>0</v>
      </c>
    </row>
    <row r="2464" spans="1:141" s="276" customFormat="1" ht="24" customHeight="1" x14ac:dyDescent="0.2">
      <c r="A2464" s="267" t="str">
        <f t="shared" si="736"/>
        <v/>
      </c>
      <c r="B2464" s="268" t="str">
        <f t="shared" ref="B2464:B2476" si="739">IFERROR(VLOOKUP(C2464,Tabla_Insumos,5,FALSE),"")</f>
        <v/>
      </c>
      <c r="C2464" s="269"/>
      <c r="D2464" s="270" t="str">
        <f t="shared" si="737"/>
        <v/>
      </c>
      <c r="E2464" s="271"/>
      <c r="F2464" s="272">
        <f t="shared" si="738"/>
        <v>0</v>
      </c>
      <c r="G2464" s="275">
        <f t="shared" ref="G2464:G2476" si="740">ROUND(E2464*F2464,2)</f>
        <v>0</v>
      </c>
    </row>
    <row r="2465" spans="1:7" s="276" customFormat="1" ht="24" customHeight="1" x14ac:dyDescent="0.2">
      <c r="A2465" s="267" t="str">
        <f t="shared" si="736"/>
        <v/>
      </c>
      <c r="B2465" s="268" t="str">
        <f t="shared" si="739"/>
        <v/>
      </c>
      <c r="C2465" s="269"/>
      <c r="D2465" s="270" t="str">
        <f t="shared" si="737"/>
        <v/>
      </c>
      <c r="E2465" s="271"/>
      <c r="F2465" s="272">
        <f t="shared" si="738"/>
        <v>0</v>
      </c>
      <c r="G2465" s="275">
        <f t="shared" si="740"/>
        <v>0</v>
      </c>
    </row>
    <row r="2466" spans="1:7" s="276" customFormat="1" ht="24" customHeight="1" x14ac:dyDescent="0.2">
      <c r="A2466" s="267" t="str">
        <f t="shared" si="736"/>
        <v/>
      </c>
      <c r="B2466" s="268" t="str">
        <f t="shared" si="739"/>
        <v/>
      </c>
      <c r="C2466" s="269"/>
      <c r="D2466" s="270" t="str">
        <f t="shared" si="737"/>
        <v/>
      </c>
      <c r="E2466" s="271"/>
      <c r="F2466" s="272">
        <f t="shared" si="738"/>
        <v>0</v>
      </c>
      <c r="G2466" s="275">
        <f t="shared" si="740"/>
        <v>0</v>
      </c>
    </row>
    <row r="2467" spans="1:7" s="276" customFormat="1" ht="24" customHeight="1" x14ac:dyDescent="0.2">
      <c r="A2467" s="267" t="str">
        <f t="shared" si="736"/>
        <v/>
      </c>
      <c r="B2467" s="268" t="str">
        <f t="shared" si="739"/>
        <v/>
      </c>
      <c r="C2467" s="269"/>
      <c r="D2467" s="270" t="str">
        <f t="shared" si="737"/>
        <v/>
      </c>
      <c r="E2467" s="271"/>
      <c r="F2467" s="272">
        <f t="shared" si="738"/>
        <v>0</v>
      </c>
      <c r="G2467" s="275">
        <f t="shared" si="740"/>
        <v>0</v>
      </c>
    </row>
    <row r="2468" spans="1:7" s="276" customFormat="1" ht="24" customHeight="1" x14ac:dyDescent="0.2">
      <c r="A2468" s="267" t="str">
        <f t="shared" si="736"/>
        <v/>
      </c>
      <c r="B2468" s="268" t="str">
        <f t="shared" si="739"/>
        <v/>
      </c>
      <c r="C2468" s="269"/>
      <c r="D2468" s="270" t="str">
        <f t="shared" si="737"/>
        <v/>
      </c>
      <c r="E2468" s="271"/>
      <c r="F2468" s="272">
        <f t="shared" si="738"/>
        <v>0</v>
      </c>
      <c r="G2468" s="275">
        <f t="shared" si="740"/>
        <v>0</v>
      </c>
    </row>
    <row r="2469" spans="1:7" s="276" customFormat="1" ht="24" customHeight="1" x14ac:dyDescent="0.2">
      <c r="A2469" s="267" t="str">
        <f t="shared" si="736"/>
        <v/>
      </c>
      <c r="B2469" s="268" t="str">
        <f t="shared" si="739"/>
        <v/>
      </c>
      <c r="C2469" s="269"/>
      <c r="D2469" s="270" t="str">
        <f t="shared" si="737"/>
        <v/>
      </c>
      <c r="E2469" s="271"/>
      <c r="F2469" s="272">
        <f t="shared" si="738"/>
        <v>0</v>
      </c>
      <c r="G2469" s="275">
        <f t="shared" si="740"/>
        <v>0</v>
      </c>
    </row>
    <row r="2470" spans="1:7" s="276" customFormat="1" ht="24" customHeight="1" x14ac:dyDescent="0.2">
      <c r="A2470" s="267" t="str">
        <f t="shared" si="736"/>
        <v/>
      </c>
      <c r="B2470" s="268" t="str">
        <f t="shared" si="739"/>
        <v/>
      </c>
      <c r="C2470" s="269"/>
      <c r="D2470" s="270" t="str">
        <f t="shared" si="737"/>
        <v/>
      </c>
      <c r="E2470" s="271"/>
      <c r="F2470" s="272">
        <f t="shared" si="738"/>
        <v>0</v>
      </c>
      <c r="G2470" s="275">
        <f t="shared" si="740"/>
        <v>0</v>
      </c>
    </row>
    <row r="2471" spans="1:7" s="276" customFormat="1" ht="24" customHeight="1" x14ac:dyDescent="0.2">
      <c r="A2471" s="267" t="str">
        <f t="shared" si="736"/>
        <v/>
      </c>
      <c r="B2471" s="268" t="str">
        <f t="shared" si="739"/>
        <v/>
      </c>
      <c r="C2471" s="269"/>
      <c r="D2471" s="270" t="str">
        <f t="shared" si="737"/>
        <v/>
      </c>
      <c r="E2471" s="271"/>
      <c r="F2471" s="272">
        <f t="shared" si="738"/>
        <v>0</v>
      </c>
      <c r="G2471" s="275">
        <f t="shared" si="740"/>
        <v>0</v>
      </c>
    </row>
    <row r="2472" spans="1:7" s="276" customFormat="1" ht="24" customHeight="1" x14ac:dyDescent="0.2">
      <c r="A2472" s="267" t="str">
        <f t="shared" si="736"/>
        <v/>
      </c>
      <c r="B2472" s="268" t="str">
        <f t="shared" si="739"/>
        <v/>
      </c>
      <c r="C2472" s="269"/>
      <c r="D2472" s="270" t="str">
        <f t="shared" si="737"/>
        <v/>
      </c>
      <c r="E2472" s="271"/>
      <c r="F2472" s="272">
        <f t="shared" si="738"/>
        <v>0</v>
      </c>
      <c r="G2472" s="275">
        <f t="shared" si="740"/>
        <v>0</v>
      </c>
    </row>
    <row r="2473" spans="1:7" s="276" customFormat="1" ht="24" customHeight="1" x14ac:dyDescent="0.2">
      <c r="A2473" s="267" t="str">
        <f t="shared" si="736"/>
        <v/>
      </c>
      <c r="B2473" s="268" t="str">
        <f t="shared" si="739"/>
        <v/>
      </c>
      <c r="C2473" s="269"/>
      <c r="D2473" s="270" t="str">
        <f t="shared" si="737"/>
        <v/>
      </c>
      <c r="E2473" s="271"/>
      <c r="F2473" s="272">
        <f t="shared" si="738"/>
        <v>0</v>
      </c>
      <c r="G2473" s="275">
        <f t="shared" si="740"/>
        <v>0</v>
      </c>
    </row>
    <row r="2474" spans="1:7" s="276" customFormat="1" ht="24" customHeight="1" x14ac:dyDescent="0.2">
      <c r="A2474" s="267" t="str">
        <f t="shared" si="736"/>
        <v/>
      </c>
      <c r="B2474" s="268" t="str">
        <f t="shared" si="739"/>
        <v/>
      </c>
      <c r="C2474" s="269"/>
      <c r="D2474" s="270" t="str">
        <f t="shared" si="737"/>
        <v/>
      </c>
      <c r="E2474" s="271"/>
      <c r="F2474" s="272">
        <f t="shared" si="738"/>
        <v>0</v>
      </c>
      <c r="G2474" s="275">
        <f t="shared" si="740"/>
        <v>0</v>
      </c>
    </row>
    <row r="2475" spans="1:7" s="276" customFormat="1" ht="24" customHeight="1" x14ac:dyDescent="0.2">
      <c r="A2475" s="267" t="str">
        <f t="shared" si="736"/>
        <v/>
      </c>
      <c r="B2475" s="268" t="str">
        <f t="shared" si="739"/>
        <v/>
      </c>
      <c r="C2475" s="269"/>
      <c r="D2475" s="270" t="str">
        <f t="shared" si="737"/>
        <v/>
      </c>
      <c r="E2475" s="271"/>
      <c r="F2475" s="272">
        <f t="shared" si="738"/>
        <v>0</v>
      </c>
      <c r="G2475" s="275">
        <f t="shared" si="740"/>
        <v>0</v>
      </c>
    </row>
    <row r="2476" spans="1:7" s="276" customFormat="1" ht="24" customHeight="1" x14ac:dyDescent="0.2">
      <c r="A2476" s="267" t="str">
        <f t="shared" si="736"/>
        <v/>
      </c>
      <c r="B2476" s="268" t="str">
        <f t="shared" si="739"/>
        <v/>
      </c>
      <c r="C2476" s="269"/>
      <c r="D2476" s="270" t="str">
        <f t="shared" si="737"/>
        <v/>
      </c>
      <c r="E2476" s="271"/>
      <c r="F2476" s="273">
        <f t="shared" si="738"/>
        <v>0</v>
      </c>
      <c r="G2476" s="275">
        <f t="shared" si="740"/>
        <v>0</v>
      </c>
    </row>
    <row r="2477" spans="1:7" ht="24" customHeight="1" x14ac:dyDescent="0.2">
      <c r="A2477" s="125"/>
      <c r="B2477" s="99"/>
      <c r="C2477" s="99"/>
      <c r="D2477" s="110"/>
      <c r="E2477" s="111"/>
      <c r="F2477" s="188" t="s">
        <v>33</v>
      </c>
      <c r="G2477" s="126">
        <f>SUBTOTAL(9,G2463:G2476)</f>
        <v>0</v>
      </c>
    </row>
    <row r="2478" spans="1:7" ht="24" customHeight="1" x14ac:dyDescent="0.2">
      <c r="A2478" s="125"/>
      <c r="B2478" s="99"/>
      <c r="C2478" s="127" t="s">
        <v>722</v>
      </c>
      <c r="D2478" s="110"/>
      <c r="E2478" s="111"/>
      <c r="F2478" s="112"/>
      <c r="G2478" s="128"/>
    </row>
    <row r="2479" spans="1:7" s="276" customFormat="1" ht="24" customHeight="1" x14ac:dyDescent="0.2">
      <c r="A2479" s="267" t="str">
        <f t="shared" ref="A2479:A2486" si="741">IFERROR(VLOOKUP(C2479,Tabla_Insumos,4,FALSE),"")</f>
        <v/>
      </c>
      <c r="B2479" s="268" t="str">
        <f t="shared" ref="B2479:B2486" si="742">IFERROR(VLOOKUP(C2479,Tabla_Insumos,5,FALSE),"")</f>
        <v/>
      </c>
      <c r="C2479" s="269"/>
      <c r="D2479" s="270" t="str">
        <f t="shared" ref="D2479:D2486" si="743">IFERROR(VLOOKUP(C2479,Tabla_Insumos,2,FALSE),"")</f>
        <v/>
      </c>
      <c r="E2479" s="271"/>
      <c r="F2479" s="274">
        <f t="shared" ref="F2479:F2486" si="744">IFERROR(VLOOKUP(C2479,Tabla_Insumos,3,FALSE),0)</f>
        <v>0</v>
      </c>
      <c r="G2479" s="275">
        <f>ROUND(E2479*F2479,2)</f>
        <v>0</v>
      </c>
    </row>
    <row r="2480" spans="1:7" s="276" customFormat="1" ht="24" customHeight="1" x14ac:dyDescent="0.2">
      <c r="A2480" s="267" t="str">
        <f t="shared" si="741"/>
        <v/>
      </c>
      <c r="B2480" s="268" t="str">
        <f t="shared" si="742"/>
        <v/>
      </c>
      <c r="C2480" s="269"/>
      <c r="D2480" s="270" t="str">
        <f t="shared" si="743"/>
        <v/>
      </c>
      <c r="E2480" s="271"/>
      <c r="F2480" s="274">
        <f t="shared" si="744"/>
        <v>0</v>
      </c>
      <c r="G2480" s="275">
        <f>ROUND(E2480*F2480,2)</f>
        <v>0</v>
      </c>
    </row>
    <row r="2481" spans="1:7" s="276" customFormat="1" ht="24" customHeight="1" x14ac:dyDescent="0.2">
      <c r="A2481" s="267" t="str">
        <f t="shared" si="741"/>
        <v/>
      </c>
      <c r="B2481" s="268" t="str">
        <f t="shared" si="742"/>
        <v/>
      </c>
      <c r="C2481" s="269"/>
      <c r="D2481" s="270" t="str">
        <f t="shared" si="743"/>
        <v/>
      </c>
      <c r="E2481" s="271"/>
      <c r="F2481" s="274">
        <f t="shared" si="744"/>
        <v>0</v>
      </c>
      <c r="G2481" s="275">
        <f t="shared" ref="G2481:G2486" si="745">ROUND(E2481*F2481,2)</f>
        <v>0</v>
      </c>
    </row>
    <row r="2482" spans="1:7" s="276" customFormat="1" ht="24" customHeight="1" x14ac:dyDescent="0.2">
      <c r="A2482" s="267" t="str">
        <f t="shared" si="741"/>
        <v/>
      </c>
      <c r="B2482" s="268" t="str">
        <f t="shared" si="742"/>
        <v/>
      </c>
      <c r="C2482" s="269"/>
      <c r="D2482" s="270" t="str">
        <f t="shared" si="743"/>
        <v/>
      </c>
      <c r="E2482" s="271"/>
      <c r="F2482" s="274">
        <f t="shared" si="744"/>
        <v>0</v>
      </c>
      <c r="G2482" s="275">
        <f t="shared" si="745"/>
        <v>0</v>
      </c>
    </row>
    <row r="2483" spans="1:7" s="276" customFormat="1" ht="24" customHeight="1" x14ac:dyDescent="0.2">
      <c r="A2483" s="267" t="str">
        <f t="shared" si="741"/>
        <v/>
      </c>
      <c r="B2483" s="268" t="str">
        <f t="shared" si="742"/>
        <v/>
      </c>
      <c r="C2483" s="269"/>
      <c r="D2483" s="270" t="str">
        <f t="shared" si="743"/>
        <v/>
      </c>
      <c r="E2483" s="271"/>
      <c r="F2483" s="272">
        <f t="shared" si="744"/>
        <v>0</v>
      </c>
      <c r="G2483" s="275">
        <f t="shared" si="745"/>
        <v>0</v>
      </c>
    </row>
    <row r="2484" spans="1:7" s="276" customFormat="1" ht="24" customHeight="1" x14ac:dyDescent="0.2">
      <c r="A2484" s="267" t="str">
        <f t="shared" si="741"/>
        <v/>
      </c>
      <c r="B2484" s="268" t="str">
        <f t="shared" si="742"/>
        <v/>
      </c>
      <c r="C2484" s="269"/>
      <c r="D2484" s="270" t="str">
        <f t="shared" si="743"/>
        <v/>
      </c>
      <c r="E2484" s="271"/>
      <c r="F2484" s="272">
        <f t="shared" si="744"/>
        <v>0</v>
      </c>
      <c r="G2484" s="275">
        <f t="shared" si="745"/>
        <v>0</v>
      </c>
    </row>
    <row r="2485" spans="1:7" s="276" customFormat="1" ht="24" customHeight="1" x14ac:dyDescent="0.2">
      <c r="A2485" s="267" t="str">
        <f t="shared" si="741"/>
        <v/>
      </c>
      <c r="B2485" s="268" t="str">
        <f t="shared" si="742"/>
        <v/>
      </c>
      <c r="C2485" s="269"/>
      <c r="D2485" s="270" t="str">
        <f t="shared" si="743"/>
        <v/>
      </c>
      <c r="E2485" s="271"/>
      <c r="F2485" s="272">
        <f t="shared" si="744"/>
        <v>0</v>
      </c>
      <c r="G2485" s="275">
        <f t="shared" si="745"/>
        <v>0</v>
      </c>
    </row>
    <row r="2486" spans="1:7" s="276" customFormat="1" ht="24" customHeight="1" x14ac:dyDescent="0.2">
      <c r="A2486" s="267" t="str">
        <f t="shared" si="741"/>
        <v/>
      </c>
      <c r="B2486" s="268" t="str">
        <f t="shared" si="742"/>
        <v/>
      </c>
      <c r="C2486" s="269"/>
      <c r="D2486" s="270" t="str">
        <f t="shared" si="743"/>
        <v/>
      </c>
      <c r="E2486" s="271"/>
      <c r="F2486" s="272">
        <f t="shared" si="744"/>
        <v>0</v>
      </c>
      <c r="G2486" s="275">
        <f t="shared" si="745"/>
        <v>0</v>
      </c>
    </row>
    <row r="2487" spans="1:7" ht="24" customHeight="1" x14ac:dyDescent="0.2">
      <c r="A2487" s="125"/>
      <c r="B2487" s="99"/>
      <c r="C2487" s="99"/>
      <c r="D2487" s="110"/>
      <c r="E2487" s="111"/>
      <c r="F2487" s="188" t="s">
        <v>34</v>
      </c>
      <c r="G2487" s="126">
        <f>SUBTOTAL(9,G2479:G2486)</f>
        <v>0</v>
      </c>
    </row>
    <row r="2488" spans="1:7" ht="24" customHeight="1" x14ac:dyDescent="0.2">
      <c r="A2488" s="125"/>
      <c r="B2488" s="99"/>
      <c r="C2488" s="127" t="s">
        <v>723</v>
      </c>
      <c r="D2488" s="110"/>
      <c r="E2488" s="111"/>
      <c r="F2488" s="112"/>
      <c r="G2488" s="128"/>
    </row>
    <row r="2489" spans="1:7" s="276" customFormat="1" ht="24" customHeight="1" x14ac:dyDescent="0.2">
      <c r="A2489" s="267" t="str">
        <f t="shared" ref="A2489:A2497" si="746">IFERROR(VLOOKUP(C2489,Tabla_Insumos,4,FALSE),"")</f>
        <v/>
      </c>
      <c r="B2489" s="268" t="str">
        <f t="shared" ref="B2489:B2497" si="747">IFERROR(VLOOKUP(C2489,Tabla_Insumos,5,FALSE),"")</f>
        <v/>
      </c>
      <c r="C2489" s="269"/>
      <c r="D2489" s="270" t="str">
        <f t="shared" ref="D2489:D2497" si="748">IFERROR(VLOOKUP(C2489,Tabla_Insumos,2,FALSE),"")</f>
        <v/>
      </c>
      <c r="E2489" s="271"/>
      <c r="F2489" s="272">
        <f t="shared" ref="F2489:F2497" si="749">IFERROR(VLOOKUP(C2489,Tabla_Insumos,3,FALSE),0)</f>
        <v>0</v>
      </c>
      <c r="G2489" s="275">
        <f t="shared" ref="G2489:G2497" si="750">ROUND(E2489*F2489,2)</f>
        <v>0</v>
      </c>
    </row>
    <row r="2490" spans="1:7" s="276" customFormat="1" ht="24" customHeight="1" x14ac:dyDescent="0.2">
      <c r="A2490" s="267" t="str">
        <f t="shared" si="746"/>
        <v/>
      </c>
      <c r="B2490" s="268" t="str">
        <f t="shared" si="747"/>
        <v/>
      </c>
      <c r="C2490" s="269"/>
      <c r="D2490" s="270" t="str">
        <f t="shared" si="748"/>
        <v/>
      </c>
      <c r="E2490" s="271"/>
      <c r="F2490" s="272">
        <f t="shared" si="749"/>
        <v>0</v>
      </c>
      <c r="G2490" s="275">
        <f t="shared" si="750"/>
        <v>0</v>
      </c>
    </row>
    <row r="2491" spans="1:7" s="276" customFormat="1" ht="24" customHeight="1" x14ac:dyDescent="0.2">
      <c r="A2491" s="267" t="str">
        <f t="shared" si="746"/>
        <v/>
      </c>
      <c r="B2491" s="268" t="str">
        <f t="shared" si="747"/>
        <v/>
      </c>
      <c r="C2491" s="269"/>
      <c r="D2491" s="270" t="str">
        <f t="shared" si="748"/>
        <v/>
      </c>
      <c r="E2491" s="271"/>
      <c r="F2491" s="272">
        <f t="shared" si="749"/>
        <v>0</v>
      </c>
      <c r="G2491" s="275">
        <f t="shared" si="750"/>
        <v>0</v>
      </c>
    </row>
    <row r="2492" spans="1:7" s="276" customFormat="1" ht="24" customHeight="1" x14ac:dyDescent="0.2">
      <c r="A2492" s="267" t="str">
        <f t="shared" si="746"/>
        <v/>
      </c>
      <c r="B2492" s="268" t="str">
        <f t="shared" si="747"/>
        <v/>
      </c>
      <c r="C2492" s="269"/>
      <c r="D2492" s="270" t="str">
        <f t="shared" si="748"/>
        <v/>
      </c>
      <c r="E2492" s="271"/>
      <c r="F2492" s="272">
        <f t="shared" si="749"/>
        <v>0</v>
      </c>
      <c r="G2492" s="275">
        <f t="shared" si="750"/>
        <v>0</v>
      </c>
    </row>
    <row r="2493" spans="1:7" s="276" customFormat="1" ht="24" customHeight="1" x14ac:dyDescent="0.2">
      <c r="A2493" s="267" t="str">
        <f t="shared" si="746"/>
        <v/>
      </c>
      <c r="B2493" s="268" t="str">
        <f t="shared" si="747"/>
        <v/>
      </c>
      <c r="C2493" s="269"/>
      <c r="D2493" s="270" t="str">
        <f t="shared" si="748"/>
        <v/>
      </c>
      <c r="E2493" s="271"/>
      <c r="F2493" s="272">
        <f t="shared" si="749"/>
        <v>0</v>
      </c>
      <c r="G2493" s="275">
        <f t="shared" si="750"/>
        <v>0</v>
      </c>
    </row>
    <row r="2494" spans="1:7" s="276" customFormat="1" ht="24" customHeight="1" x14ac:dyDescent="0.2">
      <c r="A2494" s="267" t="str">
        <f t="shared" si="746"/>
        <v/>
      </c>
      <c r="B2494" s="268" t="str">
        <f t="shared" si="747"/>
        <v/>
      </c>
      <c r="C2494" s="269"/>
      <c r="D2494" s="270" t="str">
        <f t="shared" si="748"/>
        <v/>
      </c>
      <c r="E2494" s="271"/>
      <c r="F2494" s="272">
        <f t="shared" si="749"/>
        <v>0</v>
      </c>
      <c r="G2494" s="275">
        <f t="shared" si="750"/>
        <v>0</v>
      </c>
    </row>
    <row r="2495" spans="1:7" s="276" customFormat="1" ht="24" customHeight="1" x14ac:dyDescent="0.2">
      <c r="A2495" s="267" t="str">
        <f t="shared" si="746"/>
        <v/>
      </c>
      <c r="B2495" s="268" t="str">
        <f t="shared" si="747"/>
        <v/>
      </c>
      <c r="C2495" s="269"/>
      <c r="D2495" s="270" t="str">
        <f t="shared" si="748"/>
        <v/>
      </c>
      <c r="E2495" s="271"/>
      <c r="F2495" s="272">
        <f t="shared" si="749"/>
        <v>0</v>
      </c>
      <c r="G2495" s="275">
        <f t="shared" si="750"/>
        <v>0</v>
      </c>
    </row>
    <row r="2496" spans="1:7" s="276" customFormat="1" ht="24" customHeight="1" x14ac:dyDescent="0.2">
      <c r="A2496" s="267" t="str">
        <f t="shared" si="746"/>
        <v/>
      </c>
      <c r="B2496" s="268" t="str">
        <f t="shared" si="747"/>
        <v/>
      </c>
      <c r="C2496" s="269"/>
      <c r="D2496" s="270" t="str">
        <f t="shared" si="748"/>
        <v/>
      </c>
      <c r="E2496" s="271"/>
      <c r="F2496" s="272">
        <f t="shared" si="749"/>
        <v>0</v>
      </c>
      <c r="G2496" s="275">
        <f t="shared" si="750"/>
        <v>0</v>
      </c>
    </row>
    <row r="2497" spans="1:141" s="276" customFormat="1" ht="24" customHeight="1" x14ac:dyDescent="0.2">
      <c r="A2497" s="267" t="str">
        <f t="shared" si="746"/>
        <v/>
      </c>
      <c r="B2497" s="268" t="str">
        <f t="shared" si="747"/>
        <v/>
      </c>
      <c r="C2497" s="269"/>
      <c r="D2497" s="270" t="str">
        <f t="shared" si="748"/>
        <v/>
      </c>
      <c r="E2497" s="271"/>
      <c r="F2497" s="272">
        <f t="shared" si="749"/>
        <v>0</v>
      </c>
      <c r="G2497" s="275">
        <f t="shared" si="750"/>
        <v>0</v>
      </c>
    </row>
    <row r="2498" spans="1:141" ht="24" customHeight="1" x14ac:dyDescent="0.2">
      <c r="A2498" s="129"/>
      <c r="B2498" s="110"/>
      <c r="C2498" s="99"/>
      <c r="D2498" s="110"/>
      <c r="E2498" s="111"/>
      <c r="F2498" s="188" t="s">
        <v>35</v>
      </c>
      <c r="G2498" s="126">
        <f>SUBTOTAL(9,G2489:G2497)</f>
        <v>0</v>
      </c>
    </row>
    <row r="2499" spans="1:141" ht="24" customHeight="1" thickBot="1" x14ac:dyDescent="0.25">
      <c r="A2499" s="130"/>
      <c r="B2499" s="131"/>
      <c r="C2499" s="132"/>
      <c r="D2499" s="131"/>
      <c r="E2499" s="133"/>
      <c r="F2499" s="134"/>
      <c r="G2499" s="135"/>
    </row>
    <row r="2500" spans="1:141" ht="24" customHeight="1" thickBot="1" x14ac:dyDescent="0.25">
      <c r="A2500" s="136" t="str">
        <f>B2458</f>
        <v>13.1</v>
      </c>
      <c r="B2500" s="137" t="str">
        <f>C2458</f>
        <v>Tendido de cañería</v>
      </c>
      <c r="C2500" s="138"/>
      <c r="D2500" s="138" t="s">
        <v>36</v>
      </c>
      <c r="E2500" s="139"/>
      <c r="F2500" s="140" t="s">
        <v>37</v>
      </c>
      <c r="G2500" s="141">
        <f>SUBTOTAL(9,G2463:G2499)</f>
        <v>0</v>
      </c>
    </row>
    <row r="2501" spans="1:141" ht="24" customHeight="1" thickTop="1" thickBot="1" x14ac:dyDescent="0.25"/>
    <row r="2502" spans="1:141" ht="24" customHeight="1" thickTop="1" x14ac:dyDescent="0.2">
      <c r="A2502" s="173" t="s">
        <v>39</v>
      </c>
      <c r="B2502" s="174"/>
      <c r="C2502" s="174"/>
      <c r="D2502" s="174"/>
      <c r="E2502" s="174"/>
      <c r="F2502" s="174"/>
      <c r="G2502" s="175"/>
      <c r="H2502" s="100">
        <f>COUNTIF($A$2:A2508,"ANALISIS DE PRECIOS")</f>
        <v>51</v>
      </c>
    </row>
    <row r="2503" spans="1:141" ht="24" customHeight="1" x14ac:dyDescent="0.2">
      <c r="A2503" s="101" t="s">
        <v>719</v>
      </c>
      <c r="B2503" s="102" t="str">
        <f>Comitente</f>
        <v>DIRECCIÓN DE INFRAESTRUCTURA ESCOLAR</v>
      </c>
      <c r="C2503" s="96"/>
      <c r="D2503" s="103"/>
      <c r="E2503" s="103"/>
      <c r="F2503" s="104"/>
      <c r="G2503" s="105"/>
    </row>
    <row r="2504" spans="1:141" ht="24" customHeight="1" x14ac:dyDescent="0.2">
      <c r="A2504" s="101" t="s">
        <v>720</v>
      </c>
      <c r="B2504" s="102">
        <f>Contratista</f>
        <v>0</v>
      </c>
      <c r="C2504" s="97"/>
      <c r="D2504" s="97"/>
      <c r="E2504" s="97"/>
      <c r="F2504" s="106"/>
      <c r="G2504" s="107"/>
    </row>
    <row r="2505" spans="1:141" ht="24" customHeight="1" x14ac:dyDescent="0.2">
      <c r="A2505" s="101" t="s">
        <v>26</v>
      </c>
      <c r="B2505" s="102" t="str">
        <f>Obra</f>
        <v>ESCUELA BATALLA DE TUCUMAN</v>
      </c>
      <c r="C2505" s="97"/>
      <c r="D2505" s="97"/>
      <c r="E2505" s="97"/>
      <c r="F2505" s="106" t="s">
        <v>40</v>
      </c>
      <c r="G2505" s="108">
        <f>Fecha_Base</f>
        <v>0</v>
      </c>
    </row>
    <row r="2506" spans="1:141" ht="24" customHeight="1" x14ac:dyDescent="0.2">
      <c r="A2506" s="109" t="s">
        <v>718</v>
      </c>
      <c r="B2506" s="98" t="str">
        <f>Ubicación</f>
        <v>Calle Mendoza y Calle Nº17 - Pocito</v>
      </c>
      <c r="C2506" s="98"/>
      <c r="D2506" s="110"/>
      <c r="E2506" s="111"/>
      <c r="F2506" s="112"/>
      <c r="G2506" s="113"/>
    </row>
    <row r="2507" spans="1:141" ht="24" customHeight="1" x14ac:dyDescent="0.2">
      <c r="A2507" s="109" t="s">
        <v>41</v>
      </c>
      <c r="B2507" s="114" t="str">
        <f>IFERROR(VALUE(LEFT(B2508,FIND("-",B2508)-1)),"")</f>
        <v/>
      </c>
      <c r="C2507" s="99" t="str">
        <f>IFERROR(VLOOKUP(B2507,Tabla_CyP,2,FALSE),"")</f>
        <v/>
      </c>
      <c r="E2507" s="111"/>
      <c r="F2507" s="112"/>
      <c r="G2507" s="113"/>
    </row>
    <row r="2508" spans="1:141" ht="24" customHeight="1" x14ac:dyDescent="0.2">
      <c r="A2508" s="109" t="s">
        <v>27</v>
      </c>
      <c r="B2508" s="115" t="str">
        <f>IFERROR(VLOOKUP(COUNTIF($A$2:A2508,"ANALISIS DE PRECIOS"),Tabla_NumeroItem,4,FALSE),"")</f>
        <v>13.2</v>
      </c>
      <c r="C2508" s="99" t="str">
        <f>IFERROR(VLOOKUP(B2508,Tabla_CyP,2,FALSE),"")</f>
        <v>Reguladores y medidores</v>
      </c>
      <c r="D2508" s="110"/>
      <c r="E2508" s="111"/>
      <c r="F2508" s="106" t="s">
        <v>28</v>
      </c>
      <c r="G2508" s="116" t="str">
        <f>IFERROR(VLOOKUP(B2508,Tabla_CyP,4,FALSE),"")</f>
        <v>gl</v>
      </c>
    </row>
    <row r="2509" spans="1:141" ht="24" customHeight="1" x14ac:dyDescent="0.2">
      <c r="A2509" s="109"/>
      <c r="B2509" s="98"/>
      <c r="C2509" s="99"/>
      <c r="D2509" s="110"/>
      <c r="E2509" s="111"/>
      <c r="F2509" s="112"/>
      <c r="G2509" s="113"/>
    </row>
    <row r="2510" spans="1:141" ht="24" customHeight="1" x14ac:dyDescent="0.2">
      <c r="A2510" s="381" t="s">
        <v>584</v>
      </c>
      <c r="B2510" s="382"/>
      <c r="C2510" s="383" t="s">
        <v>0</v>
      </c>
      <c r="D2510" s="383" t="s">
        <v>29</v>
      </c>
      <c r="E2510" s="385" t="s">
        <v>30</v>
      </c>
      <c r="F2510" s="387" t="s">
        <v>31</v>
      </c>
      <c r="G2510" s="389" t="s">
        <v>32</v>
      </c>
    </row>
    <row r="2511" spans="1:141" s="119" customFormat="1" ht="24" customHeight="1" x14ac:dyDescent="0.2">
      <c r="A2511" s="117" t="s">
        <v>585</v>
      </c>
      <c r="B2511" s="118" t="s">
        <v>586</v>
      </c>
      <c r="C2511" s="384"/>
      <c r="D2511" s="384"/>
      <c r="E2511" s="386"/>
      <c r="F2511" s="388"/>
      <c r="G2511" s="390"/>
      <c r="I2511" s="277"/>
      <c r="J2511" s="277"/>
      <c r="K2511" s="277"/>
      <c r="L2511" s="277"/>
      <c r="M2511" s="277"/>
      <c r="N2511" s="277"/>
      <c r="O2511" s="277"/>
      <c r="P2511" s="277"/>
      <c r="Q2511" s="277"/>
      <c r="R2511" s="277"/>
      <c r="S2511" s="277"/>
      <c r="T2511" s="277"/>
      <c r="U2511" s="277"/>
      <c r="V2511" s="277"/>
      <c r="W2511" s="277"/>
      <c r="X2511" s="277"/>
      <c r="Y2511" s="277"/>
      <c r="Z2511" s="277"/>
      <c r="AA2511" s="277"/>
      <c r="AB2511" s="277"/>
      <c r="AC2511" s="277"/>
      <c r="AD2511" s="277"/>
      <c r="AE2511" s="277"/>
      <c r="AF2511" s="277"/>
      <c r="AG2511" s="277"/>
      <c r="AH2511" s="277"/>
      <c r="AI2511" s="277"/>
      <c r="AJ2511" s="277"/>
      <c r="AK2511" s="277"/>
      <c r="AL2511" s="277"/>
      <c r="AM2511" s="277"/>
      <c r="AN2511" s="277"/>
      <c r="AO2511" s="277"/>
      <c r="AP2511" s="277"/>
      <c r="AQ2511" s="277"/>
      <c r="AR2511" s="277"/>
      <c r="AS2511" s="277"/>
      <c r="AT2511" s="277"/>
      <c r="AU2511" s="277"/>
      <c r="AV2511" s="277"/>
      <c r="AW2511" s="277"/>
      <c r="AX2511" s="277"/>
      <c r="AY2511" s="277"/>
      <c r="AZ2511" s="277"/>
      <c r="BA2511" s="277"/>
      <c r="BB2511" s="277"/>
      <c r="BC2511" s="277"/>
      <c r="BD2511" s="277"/>
      <c r="BE2511" s="277"/>
      <c r="BF2511" s="277"/>
      <c r="BG2511" s="277"/>
      <c r="BH2511" s="277"/>
      <c r="BI2511" s="277"/>
      <c r="BJ2511" s="277"/>
      <c r="BK2511" s="277"/>
      <c r="BL2511" s="277"/>
      <c r="BM2511" s="277"/>
      <c r="BN2511" s="277"/>
      <c r="BO2511" s="277"/>
      <c r="BP2511" s="277"/>
      <c r="BQ2511" s="277"/>
      <c r="BR2511" s="277"/>
      <c r="BS2511" s="277"/>
      <c r="BT2511" s="277"/>
      <c r="BU2511" s="277"/>
      <c r="BV2511" s="277"/>
      <c r="BW2511" s="277"/>
      <c r="BX2511" s="277"/>
      <c r="BY2511" s="277"/>
      <c r="BZ2511" s="277"/>
      <c r="CA2511" s="277"/>
      <c r="CB2511" s="277"/>
      <c r="CC2511" s="277"/>
      <c r="CD2511" s="277"/>
      <c r="CE2511" s="277"/>
      <c r="CF2511" s="277"/>
      <c r="CG2511" s="277"/>
      <c r="CH2511" s="277"/>
      <c r="CI2511" s="277"/>
      <c r="CJ2511" s="277"/>
      <c r="CK2511" s="277"/>
      <c r="CL2511" s="277"/>
      <c r="CM2511" s="277"/>
      <c r="CN2511" s="277"/>
      <c r="CO2511" s="277"/>
      <c r="CP2511" s="277"/>
      <c r="CQ2511" s="277"/>
      <c r="CR2511" s="277"/>
      <c r="CS2511" s="277"/>
      <c r="CT2511" s="277"/>
      <c r="CU2511" s="277"/>
      <c r="CV2511" s="277"/>
      <c r="CW2511" s="277"/>
      <c r="CX2511" s="277"/>
      <c r="CY2511" s="277"/>
      <c r="CZ2511" s="277"/>
      <c r="DA2511" s="277"/>
      <c r="DB2511" s="277"/>
      <c r="DC2511" s="277"/>
      <c r="DD2511" s="277"/>
      <c r="DE2511" s="277"/>
      <c r="DF2511" s="277"/>
      <c r="DG2511" s="277"/>
      <c r="DH2511" s="277"/>
      <c r="DI2511" s="277"/>
      <c r="DJ2511" s="277"/>
      <c r="DK2511" s="277"/>
      <c r="DL2511" s="277"/>
      <c r="DM2511" s="277"/>
      <c r="DN2511" s="277"/>
      <c r="DO2511" s="277"/>
      <c r="DP2511" s="277"/>
      <c r="DQ2511" s="277"/>
      <c r="DR2511" s="277"/>
      <c r="DS2511" s="277"/>
      <c r="DT2511" s="277"/>
      <c r="DU2511" s="277"/>
      <c r="DV2511" s="277"/>
      <c r="DW2511" s="277"/>
      <c r="DX2511" s="277"/>
      <c r="DY2511" s="277"/>
      <c r="DZ2511" s="277"/>
      <c r="EA2511" s="277"/>
      <c r="EB2511" s="277"/>
      <c r="EC2511" s="277"/>
      <c r="ED2511" s="277"/>
      <c r="EE2511" s="277"/>
      <c r="EF2511" s="277"/>
      <c r="EG2511" s="277"/>
      <c r="EH2511" s="277"/>
      <c r="EI2511" s="277"/>
      <c r="EJ2511" s="277"/>
      <c r="EK2511" s="277"/>
    </row>
    <row r="2512" spans="1:141" ht="24" customHeight="1" x14ac:dyDescent="0.2">
      <c r="A2512" s="187"/>
      <c r="B2512" s="120"/>
      <c r="C2512" s="185" t="s">
        <v>721</v>
      </c>
      <c r="D2512" s="121"/>
      <c r="E2512" s="122"/>
      <c r="F2512" s="123"/>
      <c r="G2512" s="124"/>
    </row>
    <row r="2513" spans="1:7" s="276" customFormat="1" ht="24" customHeight="1" x14ac:dyDescent="0.2">
      <c r="A2513" s="267" t="str">
        <f t="shared" ref="A2513:A2526" si="751">IFERROR(VLOOKUP(C2513,Tabla_Insumos,4,FALSE),"")</f>
        <v/>
      </c>
      <c r="B2513" s="268" t="str">
        <f>IFERROR(VLOOKUP(C2513,Tabla_Insumos,5,FALSE),"")</f>
        <v/>
      </c>
      <c r="C2513" s="269"/>
      <c r="D2513" s="270" t="str">
        <f t="shared" ref="D2513:D2526" si="752">IFERROR(VLOOKUP(C2513,Tabla_Insumos,2,FALSE),"")</f>
        <v/>
      </c>
      <c r="E2513" s="271"/>
      <c r="F2513" s="272">
        <f t="shared" ref="F2513:F2526" si="753">IFERROR(VLOOKUP(C2513,Tabla_Insumos,3,FALSE),0)</f>
        <v>0</v>
      </c>
      <c r="G2513" s="275">
        <f>ROUND(E2513*F2513,2)</f>
        <v>0</v>
      </c>
    </row>
    <row r="2514" spans="1:7" s="276" customFormat="1" ht="24" customHeight="1" x14ac:dyDescent="0.2">
      <c r="A2514" s="267" t="str">
        <f t="shared" si="751"/>
        <v/>
      </c>
      <c r="B2514" s="268" t="str">
        <f t="shared" ref="B2514:B2526" si="754">IFERROR(VLOOKUP(C2514,Tabla_Insumos,5,FALSE),"")</f>
        <v/>
      </c>
      <c r="C2514" s="269"/>
      <c r="D2514" s="270" t="str">
        <f t="shared" si="752"/>
        <v/>
      </c>
      <c r="E2514" s="271"/>
      <c r="F2514" s="272">
        <f t="shared" si="753"/>
        <v>0</v>
      </c>
      <c r="G2514" s="275">
        <f t="shared" ref="G2514:G2526" si="755">ROUND(E2514*F2514,2)</f>
        <v>0</v>
      </c>
    </row>
    <row r="2515" spans="1:7" s="276" customFormat="1" ht="24" customHeight="1" x14ac:dyDescent="0.2">
      <c r="A2515" s="267" t="str">
        <f t="shared" si="751"/>
        <v/>
      </c>
      <c r="B2515" s="268" t="str">
        <f t="shared" si="754"/>
        <v/>
      </c>
      <c r="C2515" s="269"/>
      <c r="D2515" s="270" t="str">
        <f t="shared" si="752"/>
        <v/>
      </c>
      <c r="E2515" s="271"/>
      <c r="F2515" s="272">
        <f t="shared" si="753"/>
        <v>0</v>
      </c>
      <c r="G2515" s="275">
        <f t="shared" si="755"/>
        <v>0</v>
      </c>
    </row>
    <row r="2516" spans="1:7" s="276" customFormat="1" ht="24" customHeight="1" x14ac:dyDescent="0.2">
      <c r="A2516" s="267" t="str">
        <f t="shared" si="751"/>
        <v/>
      </c>
      <c r="B2516" s="268" t="str">
        <f t="shared" si="754"/>
        <v/>
      </c>
      <c r="C2516" s="269"/>
      <c r="D2516" s="270" t="str">
        <f t="shared" si="752"/>
        <v/>
      </c>
      <c r="E2516" s="271"/>
      <c r="F2516" s="272">
        <f t="shared" si="753"/>
        <v>0</v>
      </c>
      <c r="G2516" s="275">
        <f t="shared" si="755"/>
        <v>0</v>
      </c>
    </row>
    <row r="2517" spans="1:7" s="276" customFormat="1" ht="24" customHeight="1" x14ac:dyDescent="0.2">
      <c r="A2517" s="267" t="str">
        <f t="shared" si="751"/>
        <v/>
      </c>
      <c r="B2517" s="268" t="str">
        <f t="shared" si="754"/>
        <v/>
      </c>
      <c r="C2517" s="269"/>
      <c r="D2517" s="270" t="str">
        <f t="shared" si="752"/>
        <v/>
      </c>
      <c r="E2517" s="271"/>
      <c r="F2517" s="272">
        <f t="shared" si="753"/>
        <v>0</v>
      </c>
      <c r="G2517" s="275">
        <f t="shared" si="755"/>
        <v>0</v>
      </c>
    </row>
    <row r="2518" spans="1:7" s="276" customFormat="1" ht="24" customHeight="1" x14ac:dyDescent="0.2">
      <c r="A2518" s="267" t="str">
        <f t="shared" si="751"/>
        <v/>
      </c>
      <c r="B2518" s="268" t="str">
        <f t="shared" si="754"/>
        <v/>
      </c>
      <c r="C2518" s="269"/>
      <c r="D2518" s="270" t="str">
        <f t="shared" si="752"/>
        <v/>
      </c>
      <c r="E2518" s="271"/>
      <c r="F2518" s="272">
        <f t="shared" si="753"/>
        <v>0</v>
      </c>
      <c r="G2518" s="275">
        <f t="shared" si="755"/>
        <v>0</v>
      </c>
    </row>
    <row r="2519" spans="1:7" s="276" customFormat="1" ht="24" customHeight="1" x14ac:dyDescent="0.2">
      <c r="A2519" s="267" t="str">
        <f t="shared" si="751"/>
        <v/>
      </c>
      <c r="B2519" s="268" t="str">
        <f t="shared" si="754"/>
        <v/>
      </c>
      <c r="C2519" s="269"/>
      <c r="D2519" s="270" t="str">
        <f t="shared" si="752"/>
        <v/>
      </c>
      <c r="E2519" s="271"/>
      <c r="F2519" s="272">
        <f t="shared" si="753"/>
        <v>0</v>
      </c>
      <c r="G2519" s="275">
        <f t="shared" si="755"/>
        <v>0</v>
      </c>
    </row>
    <row r="2520" spans="1:7" s="276" customFormat="1" ht="24" customHeight="1" x14ac:dyDescent="0.2">
      <c r="A2520" s="267" t="str">
        <f t="shared" si="751"/>
        <v/>
      </c>
      <c r="B2520" s="268" t="str">
        <f t="shared" si="754"/>
        <v/>
      </c>
      <c r="C2520" s="269"/>
      <c r="D2520" s="270" t="str">
        <f t="shared" si="752"/>
        <v/>
      </c>
      <c r="E2520" s="271"/>
      <c r="F2520" s="272">
        <f t="shared" si="753"/>
        <v>0</v>
      </c>
      <c r="G2520" s="275">
        <f t="shared" si="755"/>
        <v>0</v>
      </c>
    </row>
    <row r="2521" spans="1:7" s="276" customFormat="1" ht="24" customHeight="1" x14ac:dyDescent="0.2">
      <c r="A2521" s="267" t="str">
        <f t="shared" si="751"/>
        <v/>
      </c>
      <c r="B2521" s="268" t="str">
        <f t="shared" si="754"/>
        <v/>
      </c>
      <c r="C2521" s="269"/>
      <c r="D2521" s="270" t="str">
        <f t="shared" si="752"/>
        <v/>
      </c>
      <c r="E2521" s="271"/>
      <c r="F2521" s="272">
        <f t="shared" si="753"/>
        <v>0</v>
      </c>
      <c r="G2521" s="275">
        <f t="shared" si="755"/>
        <v>0</v>
      </c>
    </row>
    <row r="2522" spans="1:7" s="276" customFormat="1" ht="24" customHeight="1" x14ac:dyDescent="0.2">
      <c r="A2522" s="267" t="str">
        <f t="shared" si="751"/>
        <v/>
      </c>
      <c r="B2522" s="268" t="str">
        <f t="shared" si="754"/>
        <v/>
      </c>
      <c r="C2522" s="269"/>
      <c r="D2522" s="270" t="str">
        <f t="shared" si="752"/>
        <v/>
      </c>
      <c r="E2522" s="271"/>
      <c r="F2522" s="272">
        <f t="shared" si="753"/>
        <v>0</v>
      </c>
      <c r="G2522" s="275">
        <f t="shared" si="755"/>
        <v>0</v>
      </c>
    </row>
    <row r="2523" spans="1:7" s="276" customFormat="1" ht="24" customHeight="1" x14ac:dyDescent="0.2">
      <c r="A2523" s="267" t="str">
        <f t="shared" si="751"/>
        <v/>
      </c>
      <c r="B2523" s="268" t="str">
        <f t="shared" si="754"/>
        <v/>
      </c>
      <c r="C2523" s="269"/>
      <c r="D2523" s="270" t="str">
        <f t="shared" si="752"/>
        <v/>
      </c>
      <c r="E2523" s="271"/>
      <c r="F2523" s="272">
        <f t="shared" si="753"/>
        <v>0</v>
      </c>
      <c r="G2523" s="275">
        <f t="shared" si="755"/>
        <v>0</v>
      </c>
    </row>
    <row r="2524" spans="1:7" s="276" customFormat="1" ht="24" customHeight="1" x14ac:dyDescent="0.2">
      <c r="A2524" s="267" t="str">
        <f t="shared" si="751"/>
        <v/>
      </c>
      <c r="B2524" s="268" t="str">
        <f t="shared" si="754"/>
        <v/>
      </c>
      <c r="C2524" s="269"/>
      <c r="D2524" s="270" t="str">
        <f t="shared" si="752"/>
        <v/>
      </c>
      <c r="E2524" s="271"/>
      <c r="F2524" s="272">
        <f t="shared" si="753"/>
        <v>0</v>
      </c>
      <c r="G2524" s="275">
        <f t="shared" si="755"/>
        <v>0</v>
      </c>
    </row>
    <row r="2525" spans="1:7" s="276" customFormat="1" ht="24" customHeight="1" x14ac:dyDescent="0.2">
      <c r="A2525" s="267" t="str">
        <f t="shared" si="751"/>
        <v/>
      </c>
      <c r="B2525" s="268" t="str">
        <f t="shared" si="754"/>
        <v/>
      </c>
      <c r="C2525" s="269"/>
      <c r="D2525" s="270" t="str">
        <f t="shared" si="752"/>
        <v/>
      </c>
      <c r="E2525" s="271"/>
      <c r="F2525" s="272">
        <f t="shared" si="753"/>
        <v>0</v>
      </c>
      <c r="G2525" s="275">
        <f t="shared" si="755"/>
        <v>0</v>
      </c>
    </row>
    <row r="2526" spans="1:7" s="276" customFormat="1" ht="24" customHeight="1" x14ac:dyDescent="0.2">
      <c r="A2526" s="267" t="str">
        <f t="shared" si="751"/>
        <v/>
      </c>
      <c r="B2526" s="268" t="str">
        <f t="shared" si="754"/>
        <v/>
      </c>
      <c r="C2526" s="269"/>
      <c r="D2526" s="270" t="str">
        <f t="shared" si="752"/>
        <v/>
      </c>
      <c r="E2526" s="271"/>
      <c r="F2526" s="273">
        <f t="shared" si="753"/>
        <v>0</v>
      </c>
      <c r="G2526" s="275">
        <f t="shared" si="755"/>
        <v>0</v>
      </c>
    </row>
    <row r="2527" spans="1:7" ht="24" customHeight="1" x14ac:dyDescent="0.2">
      <c r="A2527" s="125"/>
      <c r="B2527" s="99"/>
      <c r="C2527" s="99"/>
      <c r="D2527" s="110"/>
      <c r="E2527" s="111"/>
      <c r="F2527" s="188" t="s">
        <v>33</v>
      </c>
      <c r="G2527" s="126">
        <f>SUBTOTAL(9,G2513:G2526)</f>
        <v>0</v>
      </c>
    </row>
    <row r="2528" spans="1:7" ht="24" customHeight="1" x14ac:dyDescent="0.2">
      <c r="A2528" s="125"/>
      <c r="B2528" s="99"/>
      <c r="C2528" s="127" t="s">
        <v>722</v>
      </c>
      <c r="D2528" s="110"/>
      <c r="E2528" s="111"/>
      <c r="F2528" s="112"/>
      <c r="G2528" s="128"/>
    </row>
    <row r="2529" spans="1:7" s="276" customFormat="1" ht="24" customHeight="1" x14ac:dyDescent="0.2">
      <c r="A2529" s="267" t="str">
        <f t="shared" ref="A2529:A2536" si="756">IFERROR(VLOOKUP(C2529,Tabla_Insumos,4,FALSE),"")</f>
        <v/>
      </c>
      <c r="B2529" s="268" t="str">
        <f t="shared" ref="B2529:B2536" si="757">IFERROR(VLOOKUP(C2529,Tabla_Insumos,5,FALSE),"")</f>
        <v/>
      </c>
      <c r="C2529" s="269"/>
      <c r="D2529" s="270" t="str">
        <f t="shared" ref="D2529:D2536" si="758">IFERROR(VLOOKUP(C2529,Tabla_Insumos,2,FALSE),"")</f>
        <v/>
      </c>
      <c r="E2529" s="271"/>
      <c r="F2529" s="274">
        <f t="shared" ref="F2529:F2536" si="759">IFERROR(VLOOKUP(C2529,Tabla_Insumos,3,FALSE),0)</f>
        <v>0</v>
      </c>
      <c r="G2529" s="275">
        <f>ROUND(E2529*F2529,2)</f>
        <v>0</v>
      </c>
    </row>
    <row r="2530" spans="1:7" s="276" customFormat="1" ht="24" customHeight="1" x14ac:dyDescent="0.2">
      <c r="A2530" s="267" t="str">
        <f t="shared" si="756"/>
        <v/>
      </c>
      <c r="B2530" s="268" t="str">
        <f t="shared" si="757"/>
        <v/>
      </c>
      <c r="C2530" s="269"/>
      <c r="D2530" s="270" t="str">
        <f t="shared" si="758"/>
        <v/>
      </c>
      <c r="E2530" s="271"/>
      <c r="F2530" s="274">
        <f t="shared" si="759"/>
        <v>0</v>
      </c>
      <c r="G2530" s="275">
        <f>ROUND(E2530*F2530,2)</f>
        <v>0</v>
      </c>
    </row>
    <row r="2531" spans="1:7" s="276" customFormat="1" ht="24" customHeight="1" x14ac:dyDescent="0.2">
      <c r="A2531" s="267" t="str">
        <f t="shared" si="756"/>
        <v/>
      </c>
      <c r="B2531" s="268" t="str">
        <f t="shared" si="757"/>
        <v/>
      </c>
      <c r="C2531" s="269"/>
      <c r="D2531" s="270" t="str">
        <f t="shared" si="758"/>
        <v/>
      </c>
      <c r="E2531" s="271"/>
      <c r="F2531" s="274">
        <f t="shared" si="759"/>
        <v>0</v>
      </c>
      <c r="G2531" s="275">
        <f t="shared" ref="G2531:G2536" si="760">ROUND(E2531*F2531,2)</f>
        <v>0</v>
      </c>
    </row>
    <row r="2532" spans="1:7" s="276" customFormat="1" ht="24" customHeight="1" x14ac:dyDescent="0.2">
      <c r="A2532" s="267" t="str">
        <f t="shared" si="756"/>
        <v/>
      </c>
      <c r="B2532" s="268" t="str">
        <f t="shared" si="757"/>
        <v/>
      </c>
      <c r="C2532" s="269"/>
      <c r="D2532" s="270" t="str">
        <f t="shared" si="758"/>
        <v/>
      </c>
      <c r="E2532" s="271"/>
      <c r="F2532" s="274">
        <f t="shared" si="759"/>
        <v>0</v>
      </c>
      <c r="G2532" s="275">
        <f t="shared" si="760"/>
        <v>0</v>
      </c>
    </row>
    <row r="2533" spans="1:7" s="276" customFormat="1" ht="24" customHeight="1" x14ac:dyDescent="0.2">
      <c r="A2533" s="267" t="str">
        <f t="shared" si="756"/>
        <v/>
      </c>
      <c r="B2533" s="268" t="str">
        <f t="shared" si="757"/>
        <v/>
      </c>
      <c r="C2533" s="269"/>
      <c r="D2533" s="270" t="str">
        <f t="shared" si="758"/>
        <v/>
      </c>
      <c r="E2533" s="271"/>
      <c r="F2533" s="272">
        <f t="shared" si="759"/>
        <v>0</v>
      </c>
      <c r="G2533" s="275">
        <f t="shared" si="760"/>
        <v>0</v>
      </c>
    </row>
    <row r="2534" spans="1:7" s="276" customFormat="1" ht="24" customHeight="1" x14ac:dyDescent="0.2">
      <c r="A2534" s="267" t="str">
        <f t="shared" si="756"/>
        <v/>
      </c>
      <c r="B2534" s="268" t="str">
        <f t="shared" si="757"/>
        <v/>
      </c>
      <c r="C2534" s="269"/>
      <c r="D2534" s="270" t="str">
        <f t="shared" si="758"/>
        <v/>
      </c>
      <c r="E2534" s="271"/>
      <c r="F2534" s="272">
        <f t="shared" si="759"/>
        <v>0</v>
      </c>
      <c r="G2534" s="275">
        <f t="shared" si="760"/>
        <v>0</v>
      </c>
    </row>
    <row r="2535" spans="1:7" s="276" customFormat="1" ht="24" customHeight="1" x14ac:dyDescent="0.2">
      <c r="A2535" s="267" t="str">
        <f t="shared" si="756"/>
        <v/>
      </c>
      <c r="B2535" s="268" t="str">
        <f t="shared" si="757"/>
        <v/>
      </c>
      <c r="C2535" s="269"/>
      <c r="D2535" s="270" t="str">
        <f t="shared" si="758"/>
        <v/>
      </c>
      <c r="E2535" s="271"/>
      <c r="F2535" s="272">
        <f t="shared" si="759"/>
        <v>0</v>
      </c>
      <c r="G2535" s="275">
        <f t="shared" si="760"/>
        <v>0</v>
      </c>
    </row>
    <row r="2536" spans="1:7" s="276" customFormat="1" ht="24" customHeight="1" x14ac:dyDescent="0.2">
      <c r="A2536" s="267" t="str">
        <f t="shared" si="756"/>
        <v/>
      </c>
      <c r="B2536" s="268" t="str">
        <f t="shared" si="757"/>
        <v/>
      </c>
      <c r="C2536" s="269"/>
      <c r="D2536" s="270" t="str">
        <f t="shared" si="758"/>
        <v/>
      </c>
      <c r="E2536" s="271"/>
      <c r="F2536" s="272">
        <f t="shared" si="759"/>
        <v>0</v>
      </c>
      <c r="G2536" s="275">
        <f t="shared" si="760"/>
        <v>0</v>
      </c>
    </row>
    <row r="2537" spans="1:7" ht="24" customHeight="1" x14ac:dyDescent="0.2">
      <c r="A2537" s="125"/>
      <c r="B2537" s="99"/>
      <c r="C2537" s="99"/>
      <c r="D2537" s="110"/>
      <c r="E2537" s="111"/>
      <c r="F2537" s="188" t="s">
        <v>34</v>
      </c>
      <c r="G2537" s="126">
        <f>SUBTOTAL(9,G2529:G2536)</f>
        <v>0</v>
      </c>
    </row>
    <row r="2538" spans="1:7" ht="24" customHeight="1" x14ac:dyDescent="0.2">
      <c r="A2538" s="125"/>
      <c r="B2538" s="99"/>
      <c r="C2538" s="127" t="s">
        <v>723</v>
      </c>
      <c r="D2538" s="110"/>
      <c r="E2538" s="111"/>
      <c r="F2538" s="112"/>
      <c r="G2538" s="128"/>
    </row>
    <row r="2539" spans="1:7" s="276" customFormat="1" ht="24" customHeight="1" x14ac:dyDescent="0.2">
      <c r="A2539" s="267" t="str">
        <f t="shared" ref="A2539:A2547" si="761">IFERROR(VLOOKUP(C2539,Tabla_Insumos,4,FALSE),"")</f>
        <v/>
      </c>
      <c r="B2539" s="268" t="str">
        <f t="shared" ref="B2539:B2547" si="762">IFERROR(VLOOKUP(C2539,Tabla_Insumos,5,FALSE),"")</f>
        <v/>
      </c>
      <c r="C2539" s="269"/>
      <c r="D2539" s="270" t="str">
        <f t="shared" ref="D2539:D2547" si="763">IFERROR(VLOOKUP(C2539,Tabla_Insumos,2,FALSE),"")</f>
        <v/>
      </c>
      <c r="E2539" s="271"/>
      <c r="F2539" s="272">
        <f t="shared" ref="F2539:F2547" si="764">IFERROR(VLOOKUP(C2539,Tabla_Insumos,3,FALSE),0)</f>
        <v>0</v>
      </c>
      <c r="G2539" s="275">
        <f t="shared" ref="G2539:G2547" si="765">ROUND(E2539*F2539,2)</f>
        <v>0</v>
      </c>
    </row>
    <row r="2540" spans="1:7" s="276" customFormat="1" ht="24" customHeight="1" x14ac:dyDescent="0.2">
      <c r="A2540" s="267" t="str">
        <f t="shared" si="761"/>
        <v/>
      </c>
      <c r="B2540" s="268" t="str">
        <f t="shared" si="762"/>
        <v/>
      </c>
      <c r="C2540" s="269"/>
      <c r="D2540" s="270" t="str">
        <f t="shared" si="763"/>
        <v/>
      </c>
      <c r="E2540" s="271"/>
      <c r="F2540" s="272">
        <f t="shared" si="764"/>
        <v>0</v>
      </c>
      <c r="G2540" s="275">
        <f t="shared" si="765"/>
        <v>0</v>
      </c>
    </row>
    <row r="2541" spans="1:7" s="276" customFormat="1" ht="24" customHeight="1" x14ac:dyDescent="0.2">
      <c r="A2541" s="267" t="str">
        <f t="shared" si="761"/>
        <v/>
      </c>
      <c r="B2541" s="268" t="str">
        <f t="shared" si="762"/>
        <v/>
      </c>
      <c r="C2541" s="269"/>
      <c r="D2541" s="270" t="str">
        <f t="shared" si="763"/>
        <v/>
      </c>
      <c r="E2541" s="271"/>
      <c r="F2541" s="272">
        <f t="shared" si="764"/>
        <v>0</v>
      </c>
      <c r="G2541" s="275">
        <f t="shared" si="765"/>
        <v>0</v>
      </c>
    </row>
    <row r="2542" spans="1:7" s="276" customFormat="1" ht="24" customHeight="1" x14ac:dyDescent="0.2">
      <c r="A2542" s="267" t="str">
        <f t="shared" si="761"/>
        <v/>
      </c>
      <c r="B2542" s="268" t="str">
        <f t="shared" si="762"/>
        <v/>
      </c>
      <c r="C2542" s="269"/>
      <c r="D2542" s="270" t="str">
        <f t="shared" si="763"/>
        <v/>
      </c>
      <c r="E2542" s="271"/>
      <c r="F2542" s="272">
        <f t="shared" si="764"/>
        <v>0</v>
      </c>
      <c r="G2542" s="275">
        <f t="shared" si="765"/>
        <v>0</v>
      </c>
    </row>
    <row r="2543" spans="1:7" s="276" customFormat="1" ht="24" customHeight="1" x14ac:dyDescent="0.2">
      <c r="A2543" s="267" t="str">
        <f t="shared" si="761"/>
        <v/>
      </c>
      <c r="B2543" s="268" t="str">
        <f t="shared" si="762"/>
        <v/>
      </c>
      <c r="C2543" s="269"/>
      <c r="D2543" s="270" t="str">
        <f t="shared" si="763"/>
        <v/>
      </c>
      <c r="E2543" s="271"/>
      <c r="F2543" s="272">
        <f t="shared" si="764"/>
        <v>0</v>
      </c>
      <c r="G2543" s="275">
        <f t="shared" si="765"/>
        <v>0</v>
      </c>
    </row>
    <row r="2544" spans="1:7" s="276" customFormat="1" ht="24" customHeight="1" x14ac:dyDescent="0.2">
      <c r="A2544" s="267" t="str">
        <f t="shared" si="761"/>
        <v/>
      </c>
      <c r="B2544" s="268" t="str">
        <f t="shared" si="762"/>
        <v/>
      </c>
      <c r="C2544" s="269"/>
      <c r="D2544" s="270" t="str">
        <f t="shared" si="763"/>
        <v/>
      </c>
      <c r="E2544" s="271"/>
      <c r="F2544" s="272">
        <f t="shared" si="764"/>
        <v>0</v>
      </c>
      <c r="G2544" s="275">
        <f t="shared" si="765"/>
        <v>0</v>
      </c>
    </row>
    <row r="2545" spans="1:8" s="276" customFormat="1" ht="24" customHeight="1" x14ac:dyDescent="0.2">
      <c r="A2545" s="267" t="str">
        <f t="shared" si="761"/>
        <v/>
      </c>
      <c r="B2545" s="268" t="str">
        <f t="shared" si="762"/>
        <v/>
      </c>
      <c r="C2545" s="269"/>
      <c r="D2545" s="270" t="str">
        <f t="shared" si="763"/>
        <v/>
      </c>
      <c r="E2545" s="271"/>
      <c r="F2545" s="272">
        <f t="shared" si="764"/>
        <v>0</v>
      </c>
      <c r="G2545" s="275">
        <f t="shared" si="765"/>
        <v>0</v>
      </c>
    </row>
    <row r="2546" spans="1:8" s="276" customFormat="1" ht="24" customHeight="1" x14ac:dyDescent="0.2">
      <c r="A2546" s="267" t="str">
        <f t="shared" si="761"/>
        <v/>
      </c>
      <c r="B2546" s="268" t="str">
        <f t="shared" si="762"/>
        <v/>
      </c>
      <c r="C2546" s="269"/>
      <c r="D2546" s="270" t="str">
        <f t="shared" si="763"/>
        <v/>
      </c>
      <c r="E2546" s="271"/>
      <c r="F2546" s="272">
        <f t="shared" si="764"/>
        <v>0</v>
      </c>
      <c r="G2546" s="275">
        <f t="shared" si="765"/>
        <v>0</v>
      </c>
    </row>
    <row r="2547" spans="1:8" s="276" customFormat="1" ht="24" customHeight="1" x14ac:dyDescent="0.2">
      <c r="A2547" s="267" t="str">
        <f t="shared" si="761"/>
        <v/>
      </c>
      <c r="B2547" s="268" t="str">
        <f t="shared" si="762"/>
        <v/>
      </c>
      <c r="C2547" s="269"/>
      <c r="D2547" s="270" t="str">
        <f t="shared" si="763"/>
        <v/>
      </c>
      <c r="E2547" s="271"/>
      <c r="F2547" s="272">
        <f t="shared" si="764"/>
        <v>0</v>
      </c>
      <c r="G2547" s="275">
        <f t="shared" si="765"/>
        <v>0</v>
      </c>
    </row>
    <row r="2548" spans="1:8" ht="24" customHeight="1" x14ac:dyDescent="0.2">
      <c r="A2548" s="129"/>
      <c r="B2548" s="110"/>
      <c r="C2548" s="99"/>
      <c r="D2548" s="110"/>
      <c r="E2548" s="111"/>
      <c r="F2548" s="188" t="s">
        <v>35</v>
      </c>
      <c r="G2548" s="126">
        <f>SUBTOTAL(9,G2539:G2547)</f>
        <v>0</v>
      </c>
    </row>
    <row r="2549" spans="1:8" ht="24" customHeight="1" thickBot="1" x14ac:dyDescent="0.25">
      <c r="A2549" s="130"/>
      <c r="B2549" s="131"/>
      <c r="C2549" s="132"/>
      <c r="D2549" s="131"/>
      <c r="E2549" s="133"/>
      <c r="F2549" s="134"/>
      <c r="G2549" s="135"/>
    </row>
    <row r="2550" spans="1:8" ht="24" customHeight="1" thickBot="1" x14ac:dyDescent="0.25">
      <c r="A2550" s="136" t="str">
        <f>B2508</f>
        <v>13.2</v>
      </c>
      <c r="B2550" s="137" t="str">
        <f>C2508</f>
        <v>Reguladores y medidores</v>
      </c>
      <c r="C2550" s="138"/>
      <c r="D2550" s="138" t="s">
        <v>36</v>
      </c>
      <c r="E2550" s="139"/>
      <c r="F2550" s="140" t="s">
        <v>37</v>
      </c>
      <c r="G2550" s="141">
        <f>SUBTOTAL(9,G2513:G2549)</f>
        <v>0</v>
      </c>
    </row>
    <row r="2551" spans="1:8" ht="24" customHeight="1" thickTop="1" thickBot="1" x14ac:dyDescent="0.25"/>
    <row r="2552" spans="1:8" ht="24" customHeight="1" thickTop="1" x14ac:dyDescent="0.2">
      <c r="A2552" s="173" t="s">
        <v>39</v>
      </c>
      <c r="B2552" s="174"/>
      <c r="C2552" s="174"/>
      <c r="D2552" s="174"/>
      <c r="E2552" s="174"/>
      <c r="F2552" s="174"/>
      <c r="G2552" s="175"/>
      <c r="H2552" s="100">
        <f>COUNTIF($A$2:A2558,"ANALISIS DE PRECIOS")</f>
        <v>52</v>
      </c>
    </row>
    <row r="2553" spans="1:8" ht="24" customHeight="1" x14ac:dyDescent="0.2">
      <c r="A2553" s="101" t="s">
        <v>719</v>
      </c>
      <c r="B2553" s="102" t="str">
        <f>Comitente</f>
        <v>DIRECCIÓN DE INFRAESTRUCTURA ESCOLAR</v>
      </c>
      <c r="C2553" s="96"/>
      <c r="D2553" s="103"/>
      <c r="E2553" s="103"/>
      <c r="F2553" s="104"/>
      <c r="G2553" s="105"/>
    </row>
    <row r="2554" spans="1:8" ht="24" customHeight="1" x14ac:dyDescent="0.2">
      <c r="A2554" s="101" t="s">
        <v>720</v>
      </c>
      <c r="B2554" s="102">
        <f>Contratista</f>
        <v>0</v>
      </c>
      <c r="C2554" s="97"/>
      <c r="D2554" s="97"/>
      <c r="E2554" s="97"/>
      <c r="F2554" s="106"/>
      <c r="G2554" s="107"/>
    </row>
    <row r="2555" spans="1:8" ht="24" customHeight="1" x14ac:dyDescent="0.2">
      <c r="A2555" s="101" t="s">
        <v>26</v>
      </c>
      <c r="B2555" s="102" t="str">
        <f>Obra</f>
        <v>ESCUELA BATALLA DE TUCUMAN</v>
      </c>
      <c r="C2555" s="97"/>
      <c r="D2555" s="97"/>
      <c r="E2555" s="97"/>
      <c r="F2555" s="106" t="s">
        <v>40</v>
      </c>
      <c r="G2555" s="108">
        <f>Fecha_Base</f>
        <v>0</v>
      </c>
    </row>
    <row r="2556" spans="1:8" ht="24" customHeight="1" x14ac:dyDescent="0.2">
      <c r="A2556" s="109" t="s">
        <v>718</v>
      </c>
      <c r="B2556" s="98" t="str">
        <f>Ubicación</f>
        <v>Calle Mendoza y Calle Nº17 - Pocito</v>
      </c>
      <c r="C2556" s="98"/>
      <c r="D2556" s="110"/>
      <c r="E2556" s="111"/>
      <c r="F2556" s="112"/>
      <c r="G2556" s="113"/>
    </row>
    <row r="2557" spans="1:8" ht="24" customHeight="1" x14ac:dyDescent="0.2">
      <c r="A2557" s="109" t="s">
        <v>41</v>
      </c>
      <c r="B2557" s="114" t="str">
        <f>IFERROR(VALUE(LEFT(B2558,FIND("-",B2558)-1)),"")</f>
        <v/>
      </c>
      <c r="C2557" s="99" t="str">
        <f>IFERROR(VLOOKUP(B2557,Tabla_CyP,2,FALSE),"")</f>
        <v/>
      </c>
      <c r="E2557" s="111"/>
      <c r="F2557" s="112"/>
      <c r="G2557" s="113"/>
    </row>
    <row r="2558" spans="1:8" ht="24" customHeight="1" x14ac:dyDescent="0.2">
      <c r="A2558" s="109" t="s">
        <v>27</v>
      </c>
      <c r="B2558" s="115" t="str">
        <f>IFERROR(VLOOKUP(COUNTIF($A$2:A2558,"ANALISIS DE PRECIOS"),Tabla_NumeroItem,4,FALSE),"")</f>
        <v>16.1</v>
      </c>
      <c r="C2558" s="99" t="str">
        <f>IFERROR(VLOOKUP(B2558,Tabla_CyP,2,FALSE),"")</f>
        <v>Instalación de aires acondicionado frio - calor</v>
      </c>
      <c r="D2558" s="110"/>
      <c r="E2558" s="111"/>
      <c r="F2558" s="106" t="s">
        <v>28</v>
      </c>
      <c r="G2558" s="116" t="str">
        <f>IFERROR(VLOOKUP(B2558,Tabla_CyP,4,FALSE),"")</f>
        <v>gl</v>
      </c>
    </row>
    <row r="2559" spans="1:8" ht="24" customHeight="1" x14ac:dyDescent="0.2">
      <c r="A2559" s="109"/>
      <c r="B2559" s="98"/>
      <c r="C2559" s="99"/>
      <c r="D2559" s="110"/>
      <c r="E2559" s="111"/>
      <c r="F2559" s="112"/>
      <c r="G2559" s="113"/>
    </row>
    <row r="2560" spans="1:8" ht="24" customHeight="1" x14ac:dyDescent="0.2">
      <c r="A2560" s="381" t="s">
        <v>584</v>
      </c>
      <c r="B2560" s="382"/>
      <c r="C2560" s="383" t="s">
        <v>0</v>
      </c>
      <c r="D2560" s="383" t="s">
        <v>29</v>
      </c>
      <c r="E2560" s="385" t="s">
        <v>30</v>
      </c>
      <c r="F2560" s="387" t="s">
        <v>31</v>
      </c>
      <c r="G2560" s="389" t="s">
        <v>32</v>
      </c>
    </row>
    <row r="2561" spans="1:141" s="119" customFormat="1" ht="24" customHeight="1" x14ac:dyDescent="0.2">
      <c r="A2561" s="117" t="s">
        <v>585</v>
      </c>
      <c r="B2561" s="118" t="s">
        <v>586</v>
      </c>
      <c r="C2561" s="384"/>
      <c r="D2561" s="384"/>
      <c r="E2561" s="386"/>
      <c r="F2561" s="388"/>
      <c r="G2561" s="390"/>
      <c r="I2561" s="277"/>
      <c r="J2561" s="277"/>
      <c r="K2561" s="277"/>
      <c r="L2561" s="277"/>
      <c r="M2561" s="277"/>
      <c r="N2561" s="277"/>
      <c r="O2561" s="277"/>
      <c r="P2561" s="277"/>
      <c r="Q2561" s="277"/>
      <c r="R2561" s="277"/>
      <c r="S2561" s="277"/>
      <c r="T2561" s="277"/>
      <c r="U2561" s="277"/>
      <c r="V2561" s="277"/>
      <c r="W2561" s="277"/>
      <c r="X2561" s="277"/>
      <c r="Y2561" s="277"/>
      <c r="Z2561" s="277"/>
      <c r="AA2561" s="277"/>
      <c r="AB2561" s="277"/>
      <c r="AC2561" s="277"/>
      <c r="AD2561" s="277"/>
      <c r="AE2561" s="277"/>
      <c r="AF2561" s="277"/>
      <c r="AG2561" s="277"/>
      <c r="AH2561" s="277"/>
      <c r="AI2561" s="277"/>
      <c r="AJ2561" s="277"/>
      <c r="AK2561" s="277"/>
      <c r="AL2561" s="277"/>
      <c r="AM2561" s="277"/>
      <c r="AN2561" s="277"/>
      <c r="AO2561" s="277"/>
      <c r="AP2561" s="277"/>
      <c r="AQ2561" s="277"/>
      <c r="AR2561" s="277"/>
      <c r="AS2561" s="277"/>
      <c r="AT2561" s="277"/>
      <c r="AU2561" s="277"/>
      <c r="AV2561" s="277"/>
      <c r="AW2561" s="277"/>
      <c r="AX2561" s="277"/>
      <c r="AY2561" s="277"/>
      <c r="AZ2561" s="277"/>
      <c r="BA2561" s="277"/>
      <c r="BB2561" s="277"/>
      <c r="BC2561" s="277"/>
      <c r="BD2561" s="277"/>
      <c r="BE2561" s="277"/>
      <c r="BF2561" s="277"/>
      <c r="BG2561" s="277"/>
      <c r="BH2561" s="277"/>
      <c r="BI2561" s="277"/>
      <c r="BJ2561" s="277"/>
      <c r="BK2561" s="277"/>
      <c r="BL2561" s="277"/>
      <c r="BM2561" s="277"/>
      <c r="BN2561" s="277"/>
      <c r="BO2561" s="277"/>
      <c r="BP2561" s="277"/>
      <c r="BQ2561" s="277"/>
      <c r="BR2561" s="277"/>
      <c r="BS2561" s="277"/>
      <c r="BT2561" s="277"/>
      <c r="BU2561" s="277"/>
      <c r="BV2561" s="277"/>
      <c r="BW2561" s="277"/>
      <c r="BX2561" s="277"/>
      <c r="BY2561" s="277"/>
      <c r="BZ2561" s="277"/>
      <c r="CA2561" s="277"/>
      <c r="CB2561" s="277"/>
      <c r="CC2561" s="277"/>
      <c r="CD2561" s="277"/>
      <c r="CE2561" s="277"/>
      <c r="CF2561" s="277"/>
      <c r="CG2561" s="277"/>
      <c r="CH2561" s="277"/>
      <c r="CI2561" s="277"/>
      <c r="CJ2561" s="277"/>
      <c r="CK2561" s="277"/>
      <c r="CL2561" s="277"/>
      <c r="CM2561" s="277"/>
      <c r="CN2561" s="277"/>
      <c r="CO2561" s="277"/>
      <c r="CP2561" s="277"/>
      <c r="CQ2561" s="277"/>
      <c r="CR2561" s="277"/>
      <c r="CS2561" s="277"/>
      <c r="CT2561" s="277"/>
      <c r="CU2561" s="277"/>
      <c r="CV2561" s="277"/>
      <c r="CW2561" s="277"/>
      <c r="CX2561" s="277"/>
      <c r="CY2561" s="277"/>
      <c r="CZ2561" s="277"/>
      <c r="DA2561" s="277"/>
      <c r="DB2561" s="277"/>
      <c r="DC2561" s="277"/>
      <c r="DD2561" s="277"/>
      <c r="DE2561" s="277"/>
      <c r="DF2561" s="277"/>
      <c r="DG2561" s="277"/>
      <c r="DH2561" s="277"/>
      <c r="DI2561" s="277"/>
      <c r="DJ2561" s="277"/>
      <c r="DK2561" s="277"/>
      <c r="DL2561" s="277"/>
      <c r="DM2561" s="277"/>
      <c r="DN2561" s="277"/>
      <c r="DO2561" s="277"/>
      <c r="DP2561" s="277"/>
      <c r="DQ2561" s="277"/>
      <c r="DR2561" s="277"/>
      <c r="DS2561" s="277"/>
      <c r="DT2561" s="277"/>
      <c r="DU2561" s="277"/>
      <c r="DV2561" s="277"/>
      <c r="DW2561" s="277"/>
      <c r="DX2561" s="277"/>
      <c r="DY2561" s="277"/>
      <c r="DZ2561" s="277"/>
      <c r="EA2561" s="277"/>
      <c r="EB2561" s="277"/>
      <c r="EC2561" s="277"/>
      <c r="ED2561" s="277"/>
      <c r="EE2561" s="277"/>
      <c r="EF2561" s="277"/>
      <c r="EG2561" s="277"/>
      <c r="EH2561" s="277"/>
      <c r="EI2561" s="277"/>
      <c r="EJ2561" s="277"/>
      <c r="EK2561" s="277"/>
    </row>
    <row r="2562" spans="1:141" ht="24" customHeight="1" x14ac:dyDescent="0.2">
      <c r="A2562" s="187"/>
      <c r="B2562" s="120"/>
      <c r="C2562" s="185" t="s">
        <v>721</v>
      </c>
      <c r="D2562" s="121"/>
      <c r="E2562" s="122"/>
      <c r="F2562" s="123"/>
      <c r="G2562" s="124"/>
    </row>
    <row r="2563" spans="1:141" s="276" customFormat="1" ht="24" customHeight="1" x14ac:dyDescent="0.2">
      <c r="A2563" s="267" t="str">
        <f t="shared" ref="A2563:A2576" si="766">IFERROR(VLOOKUP(C2563,Tabla_Insumos,4,FALSE),"")</f>
        <v/>
      </c>
      <c r="B2563" s="268" t="str">
        <f>IFERROR(VLOOKUP(C2563,Tabla_Insumos,5,FALSE),"")</f>
        <v/>
      </c>
      <c r="C2563" s="269"/>
      <c r="D2563" s="270" t="str">
        <f t="shared" ref="D2563:D2576" si="767">IFERROR(VLOOKUP(C2563,Tabla_Insumos,2,FALSE),"")</f>
        <v/>
      </c>
      <c r="E2563" s="271"/>
      <c r="F2563" s="272">
        <f t="shared" ref="F2563:F2576" si="768">IFERROR(VLOOKUP(C2563,Tabla_Insumos,3,FALSE),0)</f>
        <v>0</v>
      </c>
      <c r="G2563" s="275">
        <f>ROUND(E2563*F2563,2)</f>
        <v>0</v>
      </c>
    </row>
    <row r="2564" spans="1:141" s="276" customFormat="1" ht="24" customHeight="1" x14ac:dyDescent="0.2">
      <c r="A2564" s="267" t="str">
        <f t="shared" si="766"/>
        <v/>
      </c>
      <c r="B2564" s="268" t="str">
        <f t="shared" ref="B2564:B2576" si="769">IFERROR(VLOOKUP(C2564,Tabla_Insumos,5,FALSE),"")</f>
        <v/>
      </c>
      <c r="C2564" s="269"/>
      <c r="D2564" s="270" t="str">
        <f t="shared" si="767"/>
        <v/>
      </c>
      <c r="E2564" s="271"/>
      <c r="F2564" s="272">
        <f t="shared" si="768"/>
        <v>0</v>
      </c>
      <c r="G2564" s="275">
        <f t="shared" ref="G2564:G2576" si="770">ROUND(E2564*F2564,2)</f>
        <v>0</v>
      </c>
    </row>
    <row r="2565" spans="1:141" s="276" customFormat="1" ht="24" customHeight="1" x14ac:dyDescent="0.2">
      <c r="A2565" s="267" t="str">
        <f t="shared" si="766"/>
        <v/>
      </c>
      <c r="B2565" s="268" t="str">
        <f t="shared" si="769"/>
        <v/>
      </c>
      <c r="C2565" s="269"/>
      <c r="D2565" s="270" t="str">
        <f t="shared" si="767"/>
        <v/>
      </c>
      <c r="E2565" s="271"/>
      <c r="F2565" s="272">
        <f t="shared" si="768"/>
        <v>0</v>
      </c>
      <c r="G2565" s="275">
        <f t="shared" si="770"/>
        <v>0</v>
      </c>
    </row>
    <row r="2566" spans="1:141" s="276" customFormat="1" ht="24" customHeight="1" x14ac:dyDescent="0.2">
      <c r="A2566" s="267" t="str">
        <f t="shared" si="766"/>
        <v/>
      </c>
      <c r="B2566" s="268" t="str">
        <f t="shared" si="769"/>
        <v/>
      </c>
      <c r="C2566" s="269"/>
      <c r="D2566" s="270" t="str">
        <f t="shared" si="767"/>
        <v/>
      </c>
      <c r="E2566" s="271"/>
      <c r="F2566" s="272">
        <f t="shared" si="768"/>
        <v>0</v>
      </c>
      <c r="G2566" s="275">
        <f t="shared" si="770"/>
        <v>0</v>
      </c>
    </row>
    <row r="2567" spans="1:141" s="276" customFormat="1" ht="24" customHeight="1" x14ac:dyDescent="0.2">
      <c r="A2567" s="267" t="str">
        <f t="shared" si="766"/>
        <v/>
      </c>
      <c r="B2567" s="268" t="str">
        <f t="shared" si="769"/>
        <v/>
      </c>
      <c r="C2567" s="269"/>
      <c r="D2567" s="270" t="str">
        <f t="shared" si="767"/>
        <v/>
      </c>
      <c r="E2567" s="271"/>
      <c r="F2567" s="272">
        <f t="shared" si="768"/>
        <v>0</v>
      </c>
      <c r="G2567" s="275">
        <f t="shared" si="770"/>
        <v>0</v>
      </c>
    </row>
    <row r="2568" spans="1:141" s="276" customFormat="1" ht="24" customHeight="1" x14ac:dyDescent="0.2">
      <c r="A2568" s="267" t="str">
        <f t="shared" si="766"/>
        <v/>
      </c>
      <c r="B2568" s="268" t="str">
        <f t="shared" si="769"/>
        <v/>
      </c>
      <c r="C2568" s="269"/>
      <c r="D2568" s="270" t="str">
        <f t="shared" si="767"/>
        <v/>
      </c>
      <c r="E2568" s="271"/>
      <c r="F2568" s="272">
        <f t="shared" si="768"/>
        <v>0</v>
      </c>
      <c r="G2568" s="275">
        <f t="shared" si="770"/>
        <v>0</v>
      </c>
    </row>
    <row r="2569" spans="1:141" s="276" customFormat="1" ht="24" customHeight="1" x14ac:dyDescent="0.2">
      <c r="A2569" s="267" t="str">
        <f t="shared" si="766"/>
        <v/>
      </c>
      <c r="B2569" s="268" t="str">
        <f t="shared" si="769"/>
        <v/>
      </c>
      <c r="C2569" s="269"/>
      <c r="D2569" s="270" t="str">
        <f t="shared" si="767"/>
        <v/>
      </c>
      <c r="E2569" s="271"/>
      <c r="F2569" s="272">
        <f t="shared" si="768"/>
        <v>0</v>
      </c>
      <c r="G2569" s="275">
        <f t="shared" si="770"/>
        <v>0</v>
      </c>
    </row>
    <row r="2570" spans="1:141" s="276" customFormat="1" ht="24" customHeight="1" x14ac:dyDescent="0.2">
      <c r="A2570" s="267" t="str">
        <f t="shared" si="766"/>
        <v/>
      </c>
      <c r="B2570" s="268" t="str">
        <f t="shared" si="769"/>
        <v/>
      </c>
      <c r="C2570" s="269"/>
      <c r="D2570" s="270" t="str">
        <f t="shared" si="767"/>
        <v/>
      </c>
      <c r="E2570" s="271"/>
      <c r="F2570" s="272">
        <f t="shared" si="768"/>
        <v>0</v>
      </c>
      <c r="G2570" s="275">
        <f t="shared" si="770"/>
        <v>0</v>
      </c>
    </row>
    <row r="2571" spans="1:141" s="276" customFormat="1" ht="24" customHeight="1" x14ac:dyDescent="0.2">
      <c r="A2571" s="267" t="str">
        <f t="shared" si="766"/>
        <v/>
      </c>
      <c r="B2571" s="268" t="str">
        <f t="shared" si="769"/>
        <v/>
      </c>
      <c r="C2571" s="269"/>
      <c r="D2571" s="270" t="str">
        <f t="shared" si="767"/>
        <v/>
      </c>
      <c r="E2571" s="271"/>
      <c r="F2571" s="272">
        <f t="shared" si="768"/>
        <v>0</v>
      </c>
      <c r="G2571" s="275">
        <f t="shared" si="770"/>
        <v>0</v>
      </c>
    </row>
    <row r="2572" spans="1:141" s="276" customFormat="1" ht="24" customHeight="1" x14ac:dyDescent="0.2">
      <c r="A2572" s="267" t="str">
        <f t="shared" si="766"/>
        <v/>
      </c>
      <c r="B2572" s="268" t="str">
        <f t="shared" si="769"/>
        <v/>
      </c>
      <c r="C2572" s="269"/>
      <c r="D2572" s="270" t="str">
        <f t="shared" si="767"/>
        <v/>
      </c>
      <c r="E2572" s="271"/>
      <c r="F2572" s="272">
        <f t="shared" si="768"/>
        <v>0</v>
      </c>
      <c r="G2572" s="275">
        <f t="shared" si="770"/>
        <v>0</v>
      </c>
    </row>
    <row r="2573" spans="1:141" s="276" customFormat="1" ht="24" customHeight="1" x14ac:dyDescent="0.2">
      <c r="A2573" s="267" t="str">
        <f t="shared" si="766"/>
        <v/>
      </c>
      <c r="B2573" s="268" t="str">
        <f t="shared" si="769"/>
        <v/>
      </c>
      <c r="C2573" s="269"/>
      <c r="D2573" s="270" t="str">
        <f t="shared" si="767"/>
        <v/>
      </c>
      <c r="E2573" s="271"/>
      <c r="F2573" s="272">
        <f t="shared" si="768"/>
        <v>0</v>
      </c>
      <c r="G2573" s="275">
        <f t="shared" si="770"/>
        <v>0</v>
      </c>
    </row>
    <row r="2574" spans="1:141" s="276" customFormat="1" ht="24" customHeight="1" x14ac:dyDescent="0.2">
      <c r="A2574" s="267" t="str">
        <f t="shared" si="766"/>
        <v/>
      </c>
      <c r="B2574" s="268" t="str">
        <f t="shared" si="769"/>
        <v/>
      </c>
      <c r="C2574" s="269"/>
      <c r="D2574" s="270" t="str">
        <f t="shared" si="767"/>
        <v/>
      </c>
      <c r="E2574" s="271"/>
      <c r="F2574" s="272">
        <f t="shared" si="768"/>
        <v>0</v>
      </c>
      <c r="G2574" s="275">
        <f t="shared" si="770"/>
        <v>0</v>
      </c>
    </row>
    <row r="2575" spans="1:141" s="276" customFormat="1" ht="24" customHeight="1" x14ac:dyDescent="0.2">
      <c r="A2575" s="267" t="str">
        <f t="shared" si="766"/>
        <v/>
      </c>
      <c r="B2575" s="268" t="str">
        <f t="shared" si="769"/>
        <v/>
      </c>
      <c r="C2575" s="269"/>
      <c r="D2575" s="270" t="str">
        <f t="shared" si="767"/>
        <v/>
      </c>
      <c r="E2575" s="271"/>
      <c r="F2575" s="272">
        <f t="shared" si="768"/>
        <v>0</v>
      </c>
      <c r="G2575" s="275">
        <f t="shared" si="770"/>
        <v>0</v>
      </c>
    </row>
    <row r="2576" spans="1:141" s="276" customFormat="1" ht="24" customHeight="1" x14ac:dyDescent="0.2">
      <c r="A2576" s="267" t="str">
        <f t="shared" si="766"/>
        <v/>
      </c>
      <c r="B2576" s="268" t="str">
        <f t="shared" si="769"/>
        <v/>
      </c>
      <c r="C2576" s="269"/>
      <c r="D2576" s="270" t="str">
        <f t="shared" si="767"/>
        <v/>
      </c>
      <c r="E2576" s="271"/>
      <c r="F2576" s="273">
        <f t="shared" si="768"/>
        <v>0</v>
      </c>
      <c r="G2576" s="275">
        <f t="shared" si="770"/>
        <v>0</v>
      </c>
    </row>
    <row r="2577" spans="1:7" ht="24" customHeight="1" x14ac:dyDescent="0.2">
      <c r="A2577" s="125"/>
      <c r="B2577" s="99"/>
      <c r="C2577" s="99"/>
      <c r="D2577" s="110"/>
      <c r="E2577" s="111"/>
      <c r="F2577" s="188" t="s">
        <v>33</v>
      </c>
      <c r="G2577" s="126">
        <f>SUBTOTAL(9,G2563:G2576)</f>
        <v>0</v>
      </c>
    </row>
    <row r="2578" spans="1:7" ht="24" customHeight="1" x14ac:dyDescent="0.2">
      <c r="A2578" s="125"/>
      <c r="B2578" s="99"/>
      <c r="C2578" s="127" t="s">
        <v>722</v>
      </c>
      <c r="D2578" s="110"/>
      <c r="E2578" s="111"/>
      <c r="F2578" s="112"/>
      <c r="G2578" s="128"/>
    </row>
    <row r="2579" spans="1:7" s="276" customFormat="1" ht="24" customHeight="1" x14ac:dyDescent="0.2">
      <c r="A2579" s="267" t="str">
        <f t="shared" ref="A2579:A2586" si="771">IFERROR(VLOOKUP(C2579,Tabla_Insumos,4,FALSE),"")</f>
        <v/>
      </c>
      <c r="B2579" s="268" t="str">
        <f t="shared" ref="B2579:B2586" si="772">IFERROR(VLOOKUP(C2579,Tabla_Insumos,5,FALSE),"")</f>
        <v/>
      </c>
      <c r="C2579" s="269"/>
      <c r="D2579" s="270" t="str">
        <f t="shared" ref="D2579:D2586" si="773">IFERROR(VLOOKUP(C2579,Tabla_Insumos,2,FALSE),"")</f>
        <v/>
      </c>
      <c r="E2579" s="271"/>
      <c r="F2579" s="274">
        <f t="shared" ref="F2579:F2586" si="774">IFERROR(VLOOKUP(C2579,Tabla_Insumos,3,FALSE),0)</f>
        <v>0</v>
      </c>
      <c r="G2579" s="275">
        <f>ROUND(E2579*F2579,2)</f>
        <v>0</v>
      </c>
    </row>
    <row r="2580" spans="1:7" s="276" customFormat="1" ht="24" customHeight="1" x14ac:dyDescent="0.2">
      <c r="A2580" s="267" t="str">
        <f t="shared" si="771"/>
        <v/>
      </c>
      <c r="B2580" s="268" t="str">
        <f t="shared" si="772"/>
        <v/>
      </c>
      <c r="C2580" s="269"/>
      <c r="D2580" s="270" t="str">
        <f t="shared" si="773"/>
        <v/>
      </c>
      <c r="E2580" s="271"/>
      <c r="F2580" s="274">
        <f t="shared" si="774"/>
        <v>0</v>
      </c>
      <c r="G2580" s="275">
        <f>ROUND(E2580*F2580,2)</f>
        <v>0</v>
      </c>
    </row>
    <row r="2581" spans="1:7" s="276" customFormat="1" ht="24" customHeight="1" x14ac:dyDescent="0.2">
      <c r="A2581" s="267" t="str">
        <f t="shared" si="771"/>
        <v/>
      </c>
      <c r="B2581" s="268" t="str">
        <f t="shared" si="772"/>
        <v/>
      </c>
      <c r="C2581" s="269"/>
      <c r="D2581" s="270" t="str">
        <f t="shared" si="773"/>
        <v/>
      </c>
      <c r="E2581" s="271"/>
      <c r="F2581" s="274">
        <f t="shared" si="774"/>
        <v>0</v>
      </c>
      <c r="G2581" s="275">
        <f t="shared" ref="G2581:G2586" si="775">ROUND(E2581*F2581,2)</f>
        <v>0</v>
      </c>
    </row>
    <row r="2582" spans="1:7" s="276" customFormat="1" ht="24" customHeight="1" x14ac:dyDescent="0.2">
      <c r="A2582" s="267" t="str">
        <f t="shared" si="771"/>
        <v/>
      </c>
      <c r="B2582" s="268" t="str">
        <f t="shared" si="772"/>
        <v/>
      </c>
      <c r="C2582" s="269"/>
      <c r="D2582" s="270" t="str">
        <f t="shared" si="773"/>
        <v/>
      </c>
      <c r="E2582" s="271"/>
      <c r="F2582" s="274">
        <f t="shared" si="774"/>
        <v>0</v>
      </c>
      <c r="G2582" s="275">
        <f t="shared" si="775"/>
        <v>0</v>
      </c>
    </row>
    <row r="2583" spans="1:7" s="276" customFormat="1" ht="24" customHeight="1" x14ac:dyDescent="0.2">
      <c r="A2583" s="267" t="str">
        <f t="shared" si="771"/>
        <v/>
      </c>
      <c r="B2583" s="268" t="str">
        <f t="shared" si="772"/>
        <v/>
      </c>
      <c r="C2583" s="269"/>
      <c r="D2583" s="270" t="str">
        <f t="shared" si="773"/>
        <v/>
      </c>
      <c r="E2583" s="271"/>
      <c r="F2583" s="272">
        <f t="shared" si="774"/>
        <v>0</v>
      </c>
      <c r="G2583" s="275">
        <f t="shared" si="775"/>
        <v>0</v>
      </c>
    </row>
    <row r="2584" spans="1:7" s="276" customFormat="1" ht="24" customHeight="1" x14ac:dyDescent="0.2">
      <c r="A2584" s="267" t="str">
        <f t="shared" si="771"/>
        <v/>
      </c>
      <c r="B2584" s="268" t="str">
        <f t="shared" si="772"/>
        <v/>
      </c>
      <c r="C2584" s="269"/>
      <c r="D2584" s="270" t="str">
        <f t="shared" si="773"/>
        <v/>
      </c>
      <c r="E2584" s="271"/>
      <c r="F2584" s="272">
        <f t="shared" si="774"/>
        <v>0</v>
      </c>
      <c r="G2584" s="275">
        <f t="shared" si="775"/>
        <v>0</v>
      </c>
    </row>
    <row r="2585" spans="1:7" s="276" customFormat="1" ht="24" customHeight="1" x14ac:dyDescent="0.2">
      <c r="A2585" s="267" t="str">
        <f t="shared" si="771"/>
        <v/>
      </c>
      <c r="B2585" s="268" t="str">
        <f t="shared" si="772"/>
        <v/>
      </c>
      <c r="C2585" s="269"/>
      <c r="D2585" s="270" t="str">
        <f t="shared" si="773"/>
        <v/>
      </c>
      <c r="E2585" s="271"/>
      <c r="F2585" s="272">
        <f t="shared" si="774"/>
        <v>0</v>
      </c>
      <c r="G2585" s="275">
        <f t="shared" si="775"/>
        <v>0</v>
      </c>
    </row>
    <row r="2586" spans="1:7" s="276" customFormat="1" ht="24" customHeight="1" x14ac:dyDescent="0.2">
      <c r="A2586" s="267" t="str">
        <f t="shared" si="771"/>
        <v/>
      </c>
      <c r="B2586" s="268" t="str">
        <f t="shared" si="772"/>
        <v/>
      </c>
      <c r="C2586" s="269"/>
      <c r="D2586" s="270" t="str">
        <f t="shared" si="773"/>
        <v/>
      </c>
      <c r="E2586" s="271"/>
      <c r="F2586" s="272">
        <f t="shared" si="774"/>
        <v>0</v>
      </c>
      <c r="G2586" s="275">
        <f t="shared" si="775"/>
        <v>0</v>
      </c>
    </row>
    <row r="2587" spans="1:7" ht="24" customHeight="1" x14ac:dyDescent="0.2">
      <c r="A2587" s="125"/>
      <c r="B2587" s="99"/>
      <c r="C2587" s="99"/>
      <c r="D2587" s="110"/>
      <c r="E2587" s="111"/>
      <c r="F2587" s="188" t="s">
        <v>34</v>
      </c>
      <c r="G2587" s="126">
        <f>SUBTOTAL(9,G2579:G2586)</f>
        <v>0</v>
      </c>
    </row>
    <row r="2588" spans="1:7" ht="24" customHeight="1" x14ac:dyDescent="0.2">
      <c r="A2588" s="125"/>
      <c r="B2588" s="99"/>
      <c r="C2588" s="127" t="s">
        <v>723</v>
      </c>
      <c r="D2588" s="110"/>
      <c r="E2588" s="111"/>
      <c r="F2588" s="112"/>
      <c r="G2588" s="128"/>
    </row>
    <row r="2589" spans="1:7" s="276" customFormat="1" ht="24" customHeight="1" x14ac:dyDescent="0.2">
      <c r="A2589" s="267" t="str">
        <f t="shared" ref="A2589:A2597" si="776">IFERROR(VLOOKUP(C2589,Tabla_Insumos,4,FALSE),"")</f>
        <v/>
      </c>
      <c r="B2589" s="268" t="str">
        <f t="shared" ref="B2589:B2597" si="777">IFERROR(VLOOKUP(C2589,Tabla_Insumos,5,FALSE),"")</f>
        <v/>
      </c>
      <c r="C2589" s="269"/>
      <c r="D2589" s="270" t="str">
        <f t="shared" ref="D2589:D2597" si="778">IFERROR(VLOOKUP(C2589,Tabla_Insumos,2,FALSE),"")</f>
        <v/>
      </c>
      <c r="E2589" s="271"/>
      <c r="F2589" s="272">
        <f t="shared" ref="F2589:F2597" si="779">IFERROR(VLOOKUP(C2589,Tabla_Insumos,3,FALSE),0)</f>
        <v>0</v>
      </c>
      <c r="G2589" s="275">
        <f t="shared" ref="G2589:G2597" si="780">ROUND(E2589*F2589,2)</f>
        <v>0</v>
      </c>
    </row>
    <row r="2590" spans="1:7" s="276" customFormat="1" ht="24" customHeight="1" x14ac:dyDescent="0.2">
      <c r="A2590" s="267" t="str">
        <f t="shared" si="776"/>
        <v/>
      </c>
      <c r="B2590" s="268" t="str">
        <f t="shared" si="777"/>
        <v/>
      </c>
      <c r="C2590" s="269"/>
      <c r="D2590" s="270" t="str">
        <f t="shared" si="778"/>
        <v/>
      </c>
      <c r="E2590" s="271"/>
      <c r="F2590" s="272">
        <f t="shared" si="779"/>
        <v>0</v>
      </c>
      <c r="G2590" s="275">
        <f t="shared" si="780"/>
        <v>0</v>
      </c>
    </row>
    <row r="2591" spans="1:7" s="276" customFormat="1" ht="24" customHeight="1" x14ac:dyDescent="0.2">
      <c r="A2591" s="267" t="str">
        <f t="shared" si="776"/>
        <v/>
      </c>
      <c r="B2591" s="268" t="str">
        <f t="shared" si="777"/>
        <v/>
      </c>
      <c r="C2591" s="269"/>
      <c r="D2591" s="270" t="str">
        <f t="shared" si="778"/>
        <v/>
      </c>
      <c r="E2591" s="271"/>
      <c r="F2591" s="272">
        <f t="shared" si="779"/>
        <v>0</v>
      </c>
      <c r="G2591" s="275">
        <f t="shared" si="780"/>
        <v>0</v>
      </c>
    </row>
    <row r="2592" spans="1:7" s="276" customFormat="1" ht="24" customHeight="1" x14ac:dyDescent="0.2">
      <c r="A2592" s="267" t="str">
        <f t="shared" si="776"/>
        <v/>
      </c>
      <c r="B2592" s="268" t="str">
        <f t="shared" si="777"/>
        <v/>
      </c>
      <c r="C2592" s="269"/>
      <c r="D2592" s="270" t="str">
        <f t="shared" si="778"/>
        <v/>
      </c>
      <c r="E2592" s="271"/>
      <c r="F2592" s="272">
        <f t="shared" si="779"/>
        <v>0</v>
      </c>
      <c r="G2592" s="275">
        <f t="shared" si="780"/>
        <v>0</v>
      </c>
    </row>
    <row r="2593" spans="1:8" s="276" customFormat="1" ht="24" customHeight="1" x14ac:dyDescent="0.2">
      <c r="A2593" s="267" t="str">
        <f t="shared" si="776"/>
        <v/>
      </c>
      <c r="B2593" s="268" t="str">
        <f t="shared" si="777"/>
        <v/>
      </c>
      <c r="C2593" s="269"/>
      <c r="D2593" s="270" t="str">
        <f t="shared" si="778"/>
        <v/>
      </c>
      <c r="E2593" s="271"/>
      <c r="F2593" s="272">
        <f t="shared" si="779"/>
        <v>0</v>
      </c>
      <c r="G2593" s="275">
        <f t="shared" si="780"/>
        <v>0</v>
      </c>
    </row>
    <row r="2594" spans="1:8" s="276" customFormat="1" ht="24" customHeight="1" x14ac:dyDescent="0.2">
      <c r="A2594" s="267" t="str">
        <f t="shared" si="776"/>
        <v/>
      </c>
      <c r="B2594" s="268" t="str">
        <f t="shared" si="777"/>
        <v/>
      </c>
      <c r="C2594" s="269"/>
      <c r="D2594" s="270" t="str">
        <f t="shared" si="778"/>
        <v/>
      </c>
      <c r="E2594" s="271"/>
      <c r="F2594" s="272">
        <f t="shared" si="779"/>
        <v>0</v>
      </c>
      <c r="G2594" s="275">
        <f t="shared" si="780"/>
        <v>0</v>
      </c>
    </row>
    <row r="2595" spans="1:8" s="276" customFormat="1" ht="24" customHeight="1" x14ac:dyDescent="0.2">
      <c r="A2595" s="267" t="str">
        <f t="shared" si="776"/>
        <v/>
      </c>
      <c r="B2595" s="268" t="str">
        <f t="shared" si="777"/>
        <v/>
      </c>
      <c r="C2595" s="269"/>
      <c r="D2595" s="270" t="str">
        <f t="shared" si="778"/>
        <v/>
      </c>
      <c r="E2595" s="271"/>
      <c r="F2595" s="272">
        <f t="shared" si="779"/>
        <v>0</v>
      </c>
      <c r="G2595" s="275">
        <f t="shared" si="780"/>
        <v>0</v>
      </c>
    </row>
    <row r="2596" spans="1:8" s="276" customFormat="1" ht="24" customHeight="1" x14ac:dyDescent="0.2">
      <c r="A2596" s="267" t="str">
        <f t="shared" si="776"/>
        <v/>
      </c>
      <c r="B2596" s="268" t="str">
        <f t="shared" si="777"/>
        <v/>
      </c>
      <c r="C2596" s="269"/>
      <c r="D2596" s="270" t="str">
        <f t="shared" si="778"/>
        <v/>
      </c>
      <c r="E2596" s="271"/>
      <c r="F2596" s="272">
        <f t="shared" si="779"/>
        <v>0</v>
      </c>
      <c r="G2596" s="275">
        <f t="shared" si="780"/>
        <v>0</v>
      </c>
    </row>
    <row r="2597" spans="1:8" s="276" customFormat="1" ht="24" customHeight="1" x14ac:dyDescent="0.2">
      <c r="A2597" s="267" t="str">
        <f t="shared" si="776"/>
        <v/>
      </c>
      <c r="B2597" s="268" t="str">
        <f t="shared" si="777"/>
        <v/>
      </c>
      <c r="C2597" s="269"/>
      <c r="D2597" s="270" t="str">
        <f t="shared" si="778"/>
        <v/>
      </c>
      <c r="E2597" s="271"/>
      <c r="F2597" s="272">
        <f t="shared" si="779"/>
        <v>0</v>
      </c>
      <c r="G2597" s="275">
        <f t="shared" si="780"/>
        <v>0</v>
      </c>
    </row>
    <row r="2598" spans="1:8" ht="24" customHeight="1" x14ac:dyDescent="0.2">
      <c r="A2598" s="129"/>
      <c r="B2598" s="110"/>
      <c r="C2598" s="99"/>
      <c r="D2598" s="110"/>
      <c r="E2598" s="111"/>
      <c r="F2598" s="188" t="s">
        <v>35</v>
      </c>
      <c r="G2598" s="126">
        <f>SUBTOTAL(9,G2589:G2597)</f>
        <v>0</v>
      </c>
    </row>
    <row r="2599" spans="1:8" ht="24" customHeight="1" thickBot="1" x14ac:dyDescent="0.25">
      <c r="A2599" s="130"/>
      <c r="B2599" s="131"/>
      <c r="C2599" s="132"/>
      <c r="D2599" s="131"/>
      <c r="E2599" s="133"/>
      <c r="F2599" s="134"/>
      <c r="G2599" s="135"/>
    </row>
    <row r="2600" spans="1:8" ht="24" customHeight="1" thickBot="1" x14ac:dyDescent="0.25">
      <c r="A2600" s="136" t="str">
        <f>B2558</f>
        <v>16.1</v>
      </c>
      <c r="B2600" s="137" t="str">
        <f>C2558</f>
        <v>Instalación de aires acondicionado frio - calor</v>
      </c>
      <c r="C2600" s="138"/>
      <c r="D2600" s="138" t="s">
        <v>36</v>
      </c>
      <c r="E2600" s="139"/>
      <c r="F2600" s="140" t="s">
        <v>37</v>
      </c>
      <c r="G2600" s="141">
        <f>SUBTOTAL(9,G2563:G2599)</f>
        <v>0</v>
      </c>
    </row>
    <row r="2601" spans="1:8" ht="24" customHeight="1" thickTop="1" thickBot="1" x14ac:dyDescent="0.25"/>
    <row r="2602" spans="1:8" ht="24" customHeight="1" thickTop="1" x14ac:dyDescent="0.2">
      <c r="A2602" s="173" t="s">
        <v>39</v>
      </c>
      <c r="B2602" s="174"/>
      <c r="C2602" s="174"/>
      <c r="D2602" s="174"/>
      <c r="E2602" s="174"/>
      <c r="F2602" s="174"/>
      <c r="G2602" s="175"/>
      <c r="H2602" s="100">
        <f>COUNTIF($A$2:A2608,"ANALISIS DE PRECIOS")</f>
        <v>53</v>
      </c>
    </row>
    <row r="2603" spans="1:8" ht="24" customHeight="1" x14ac:dyDescent="0.2">
      <c r="A2603" s="101" t="s">
        <v>719</v>
      </c>
      <c r="B2603" s="102" t="str">
        <f>Comitente</f>
        <v>DIRECCIÓN DE INFRAESTRUCTURA ESCOLAR</v>
      </c>
      <c r="C2603" s="96"/>
      <c r="D2603" s="103"/>
      <c r="E2603" s="103"/>
      <c r="F2603" s="104"/>
      <c r="G2603" s="105"/>
    </row>
    <row r="2604" spans="1:8" ht="24" customHeight="1" x14ac:dyDescent="0.2">
      <c r="A2604" s="101" t="s">
        <v>720</v>
      </c>
      <c r="B2604" s="102">
        <f>Contratista</f>
        <v>0</v>
      </c>
      <c r="C2604" s="97"/>
      <c r="D2604" s="97"/>
      <c r="E2604" s="97"/>
      <c r="F2604" s="106"/>
      <c r="G2604" s="107"/>
    </row>
    <row r="2605" spans="1:8" ht="24" customHeight="1" x14ac:dyDescent="0.2">
      <c r="A2605" s="101" t="s">
        <v>26</v>
      </c>
      <c r="B2605" s="102" t="str">
        <f>Obra</f>
        <v>ESCUELA BATALLA DE TUCUMAN</v>
      </c>
      <c r="C2605" s="97"/>
      <c r="D2605" s="97"/>
      <c r="E2605" s="97"/>
      <c r="F2605" s="106" t="s">
        <v>40</v>
      </c>
      <c r="G2605" s="108">
        <f>Fecha_Base</f>
        <v>0</v>
      </c>
    </row>
    <row r="2606" spans="1:8" ht="24" customHeight="1" x14ac:dyDescent="0.2">
      <c r="A2606" s="109" t="s">
        <v>718</v>
      </c>
      <c r="B2606" s="98" t="str">
        <f>Ubicación</f>
        <v>Calle Mendoza y Calle Nº17 - Pocito</v>
      </c>
      <c r="C2606" s="98"/>
      <c r="D2606" s="110"/>
      <c r="E2606" s="111"/>
      <c r="F2606" s="112"/>
      <c r="G2606" s="113"/>
    </row>
    <row r="2607" spans="1:8" ht="24" customHeight="1" x14ac:dyDescent="0.2">
      <c r="A2607" s="109" t="s">
        <v>41</v>
      </c>
      <c r="B2607" s="114" t="str">
        <f>IFERROR(VALUE(LEFT(B2608,FIND("-",B2608)-1)),"")</f>
        <v/>
      </c>
      <c r="C2607" s="99" t="str">
        <f>IFERROR(VLOOKUP(B2607,Tabla_CyP,2,FALSE),"")</f>
        <v/>
      </c>
      <c r="E2607" s="111"/>
      <c r="F2607" s="112"/>
      <c r="G2607" s="113"/>
    </row>
    <row r="2608" spans="1:8" ht="24" customHeight="1" x14ac:dyDescent="0.2">
      <c r="A2608" s="109" t="s">
        <v>27</v>
      </c>
      <c r="B2608" s="115" t="str">
        <f>IFERROR(VLOOKUP(COUNTIF($A$2:A2608,"ANALISIS DE PRECIOS"),Tabla_NumeroItem,4,FALSE),"")</f>
        <v>17.1.3</v>
      </c>
      <c r="C2608" s="99" t="str">
        <f>IFERROR(VLOOKUP(B2608,Tabla_CyP,2,FALSE),"")</f>
        <v>Matafuegos, carteles de señalización</v>
      </c>
      <c r="D2608" s="110"/>
      <c r="E2608" s="111"/>
      <c r="F2608" s="106" t="s">
        <v>28</v>
      </c>
      <c r="G2608" s="116" t="str">
        <f>IFERROR(VLOOKUP(B2608,Tabla_CyP,4,FALSE),"")</f>
        <v>gl</v>
      </c>
    </row>
    <row r="2609" spans="1:141" ht="24" customHeight="1" x14ac:dyDescent="0.2">
      <c r="A2609" s="109"/>
      <c r="B2609" s="98"/>
      <c r="C2609" s="99"/>
      <c r="D2609" s="110"/>
      <c r="E2609" s="111"/>
      <c r="F2609" s="112"/>
      <c r="G2609" s="113"/>
    </row>
    <row r="2610" spans="1:141" ht="24" customHeight="1" x14ac:dyDescent="0.2">
      <c r="A2610" s="381" t="s">
        <v>584</v>
      </c>
      <c r="B2610" s="382"/>
      <c r="C2610" s="383" t="s">
        <v>0</v>
      </c>
      <c r="D2610" s="383" t="s">
        <v>29</v>
      </c>
      <c r="E2610" s="385" t="s">
        <v>30</v>
      </c>
      <c r="F2610" s="387" t="s">
        <v>31</v>
      </c>
      <c r="G2610" s="389" t="s">
        <v>32</v>
      </c>
    </row>
    <row r="2611" spans="1:141" s="119" customFormat="1" ht="24" customHeight="1" x14ac:dyDescent="0.2">
      <c r="A2611" s="117" t="s">
        <v>585</v>
      </c>
      <c r="B2611" s="118" t="s">
        <v>586</v>
      </c>
      <c r="C2611" s="384"/>
      <c r="D2611" s="384"/>
      <c r="E2611" s="386"/>
      <c r="F2611" s="388"/>
      <c r="G2611" s="390"/>
      <c r="I2611" s="277"/>
      <c r="J2611" s="277"/>
      <c r="K2611" s="277"/>
      <c r="L2611" s="277"/>
      <c r="M2611" s="277"/>
      <c r="N2611" s="277"/>
      <c r="O2611" s="277"/>
      <c r="P2611" s="277"/>
      <c r="Q2611" s="277"/>
      <c r="R2611" s="277"/>
      <c r="S2611" s="277"/>
      <c r="T2611" s="277"/>
      <c r="U2611" s="277"/>
      <c r="V2611" s="277"/>
      <c r="W2611" s="277"/>
      <c r="X2611" s="277"/>
      <c r="Y2611" s="277"/>
      <c r="Z2611" s="277"/>
      <c r="AA2611" s="277"/>
      <c r="AB2611" s="277"/>
      <c r="AC2611" s="277"/>
      <c r="AD2611" s="277"/>
      <c r="AE2611" s="277"/>
      <c r="AF2611" s="277"/>
      <c r="AG2611" s="277"/>
      <c r="AH2611" s="277"/>
      <c r="AI2611" s="277"/>
      <c r="AJ2611" s="277"/>
      <c r="AK2611" s="277"/>
      <c r="AL2611" s="277"/>
      <c r="AM2611" s="277"/>
      <c r="AN2611" s="277"/>
      <c r="AO2611" s="277"/>
      <c r="AP2611" s="277"/>
      <c r="AQ2611" s="277"/>
      <c r="AR2611" s="277"/>
      <c r="AS2611" s="277"/>
      <c r="AT2611" s="277"/>
      <c r="AU2611" s="277"/>
      <c r="AV2611" s="277"/>
      <c r="AW2611" s="277"/>
      <c r="AX2611" s="277"/>
      <c r="AY2611" s="277"/>
      <c r="AZ2611" s="277"/>
      <c r="BA2611" s="277"/>
      <c r="BB2611" s="277"/>
      <c r="BC2611" s="277"/>
      <c r="BD2611" s="277"/>
      <c r="BE2611" s="277"/>
      <c r="BF2611" s="277"/>
      <c r="BG2611" s="277"/>
      <c r="BH2611" s="277"/>
      <c r="BI2611" s="277"/>
      <c r="BJ2611" s="277"/>
      <c r="BK2611" s="277"/>
      <c r="BL2611" s="277"/>
      <c r="BM2611" s="277"/>
      <c r="BN2611" s="277"/>
      <c r="BO2611" s="277"/>
      <c r="BP2611" s="277"/>
      <c r="BQ2611" s="277"/>
      <c r="BR2611" s="277"/>
      <c r="BS2611" s="277"/>
      <c r="BT2611" s="277"/>
      <c r="BU2611" s="277"/>
      <c r="BV2611" s="277"/>
      <c r="BW2611" s="277"/>
      <c r="BX2611" s="277"/>
      <c r="BY2611" s="277"/>
      <c r="BZ2611" s="277"/>
      <c r="CA2611" s="277"/>
      <c r="CB2611" s="277"/>
      <c r="CC2611" s="277"/>
      <c r="CD2611" s="277"/>
      <c r="CE2611" s="277"/>
      <c r="CF2611" s="277"/>
      <c r="CG2611" s="277"/>
      <c r="CH2611" s="277"/>
      <c r="CI2611" s="277"/>
      <c r="CJ2611" s="277"/>
      <c r="CK2611" s="277"/>
      <c r="CL2611" s="277"/>
      <c r="CM2611" s="277"/>
      <c r="CN2611" s="277"/>
      <c r="CO2611" s="277"/>
      <c r="CP2611" s="277"/>
      <c r="CQ2611" s="277"/>
      <c r="CR2611" s="277"/>
      <c r="CS2611" s="277"/>
      <c r="CT2611" s="277"/>
      <c r="CU2611" s="277"/>
      <c r="CV2611" s="277"/>
      <c r="CW2611" s="277"/>
      <c r="CX2611" s="277"/>
      <c r="CY2611" s="277"/>
      <c r="CZ2611" s="277"/>
      <c r="DA2611" s="277"/>
      <c r="DB2611" s="277"/>
      <c r="DC2611" s="277"/>
      <c r="DD2611" s="277"/>
      <c r="DE2611" s="277"/>
      <c r="DF2611" s="277"/>
      <c r="DG2611" s="277"/>
      <c r="DH2611" s="277"/>
      <c r="DI2611" s="277"/>
      <c r="DJ2611" s="277"/>
      <c r="DK2611" s="277"/>
      <c r="DL2611" s="277"/>
      <c r="DM2611" s="277"/>
      <c r="DN2611" s="277"/>
      <c r="DO2611" s="277"/>
      <c r="DP2611" s="277"/>
      <c r="DQ2611" s="277"/>
      <c r="DR2611" s="277"/>
      <c r="DS2611" s="277"/>
      <c r="DT2611" s="277"/>
      <c r="DU2611" s="277"/>
      <c r="DV2611" s="277"/>
      <c r="DW2611" s="277"/>
      <c r="DX2611" s="277"/>
      <c r="DY2611" s="277"/>
      <c r="DZ2611" s="277"/>
      <c r="EA2611" s="277"/>
      <c r="EB2611" s="277"/>
      <c r="EC2611" s="277"/>
      <c r="ED2611" s="277"/>
      <c r="EE2611" s="277"/>
      <c r="EF2611" s="277"/>
      <c r="EG2611" s="277"/>
      <c r="EH2611" s="277"/>
      <c r="EI2611" s="277"/>
      <c r="EJ2611" s="277"/>
      <c r="EK2611" s="277"/>
    </row>
    <row r="2612" spans="1:141" ht="24" customHeight="1" x14ac:dyDescent="0.2">
      <c r="A2612" s="187"/>
      <c r="B2612" s="120"/>
      <c r="C2612" s="185" t="s">
        <v>721</v>
      </c>
      <c r="D2612" s="121"/>
      <c r="E2612" s="122"/>
      <c r="F2612" s="123"/>
      <c r="G2612" s="124"/>
    </row>
    <row r="2613" spans="1:141" s="276" customFormat="1" ht="24" customHeight="1" x14ac:dyDescent="0.2">
      <c r="A2613" s="267" t="str">
        <f t="shared" ref="A2613:A2626" si="781">IFERROR(VLOOKUP(C2613,Tabla_Insumos,4,FALSE),"")</f>
        <v/>
      </c>
      <c r="B2613" s="268" t="str">
        <f>IFERROR(VLOOKUP(C2613,Tabla_Insumos,5,FALSE),"")</f>
        <v/>
      </c>
      <c r="C2613" s="269"/>
      <c r="D2613" s="270" t="str">
        <f t="shared" ref="D2613:D2626" si="782">IFERROR(VLOOKUP(C2613,Tabla_Insumos,2,FALSE),"")</f>
        <v/>
      </c>
      <c r="E2613" s="271"/>
      <c r="F2613" s="272">
        <f t="shared" ref="F2613:F2626" si="783">IFERROR(VLOOKUP(C2613,Tabla_Insumos,3,FALSE),0)</f>
        <v>0</v>
      </c>
      <c r="G2613" s="275">
        <f>ROUND(E2613*F2613,2)</f>
        <v>0</v>
      </c>
    </row>
    <row r="2614" spans="1:141" s="276" customFormat="1" ht="24" customHeight="1" x14ac:dyDescent="0.2">
      <c r="A2614" s="267" t="str">
        <f t="shared" si="781"/>
        <v/>
      </c>
      <c r="B2614" s="268" t="str">
        <f t="shared" ref="B2614:B2626" si="784">IFERROR(VLOOKUP(C2614,Tabla_Insumos,5,FALSE),"")</f>
        <v/>
      </c>
      <c r="C2614" s="269"/>
      <c r="D2614" s="270" t="str">
        <f t="shared" si="782"/>
        <v/>
      </c>
      <c r="E2614" s="271"/>
      <c r="F2614" s="272">
        <f t="shared" si="783"/>
        <v>0</v>
      </c>
      <c r="G2614" s="275">
        <f t="shared" ref="G2614:G2626" si="785">ROUND(E2614*F2614,2)</f>
        <v>0</v>
      </c>
    </row>
    <row r="2615" spans="1:141" s="276" customFormat="1" ht="24" customHeight="1" x14ac:dyDescent="0.2">
      <c r="A2615" s="267" t="str">
        <f t="shared" si="781"/>
        <v/>
      </c>
      <c r="B2615" s="268" t="str">
        <f t="shared" si="784"/>
        <v/>
      </c>
      <c r="C2615" s="269"/>
      <c r="D2615" s="270" t="str">
        <f t="shared" si="782"/>
        <v/>
      </c>
      <c r="E2615" s="271"/>
      <c r="F2615" s="272">
        <f t="shared" si="783"/>
        <v>0</v>
      </c>
      <c r="G2615" s="275">
        <f t="shared" si="785"/>
        <v>0</v>
      </c>
    </row>
    <row r="2616" spans="1:141" s="276" customFormat="1" ht="24" customHeight="1" x14ac:dyDescent="0.2">
      <c r="A2616" s="267" t="str">
        <f t="shared" si="781"/>
        <v/>
      </c>
      <c r="B2616" s="268" t="str">
        <f t="shared" si="784"/>
        <v/>
      </c>
      <c r="C2616" s="269"/>
      <c r="D2616" s="270" t="str">
        <f t="shared" si="782"/>
        <v/>
      </c>
      <c r="E2616" s="271"/>
      <c r="F2616" s="272">
        <f t="shared" si="783"/>
        <v>0</v>
      </c>
      <c r="G2616" s="275">
        <f t="shared" si="785"/>
        <v>0</v>
      </c>
    </row>
    <row r="2617" spans="1:141" s="276" customFormat="1" ht="24" customHeight="1" x14ac:dyDescent="0.2">
      <c r="A2617" s="267" t="str">
        <f t="shared" si="781"/>
        <v/>
      </c>
      <c r="B2617" s="268" t="str">
        <f t="shared" si="784"/>
        <v/>
      </c>
      <c r="C2617" s="269"/>
      <c r="D2617" s="270" t="str">
        <f t="shared" si="782"/>
        <v/>
      </c>
      <c r="E2617" s="271"/>
      <c r="F2617" s="272">
        <f t="shared" si="783"/>
        <v>0</v>
      </c>
      <c r="G2617" s="275">
        <f t="shared" si="785"/>
        <v>0</v>
      </c>
    </row>
    <row r="2618" spans="1:141" s="276" customFormat="1" ht="24" customHeight="1" x14ac:dyDescent="0.2">
      <c r="A2618" s="267" t="str">
        <f t="shared" si="781"/>
        <v/>
      </c>
      <c r="B2618" s="268" t="str">
        <f t="shared" si="784"/>
        <v/>
      </c>
      <c r="C2618" s="269"/>
      <c r="D2618" s="270" t="str">
        <f t="shared" si="782"/>
        <v/>
      </c>
      <c r="E2618" s="271"/>
      <c r="F2618" s="272">
        <f t="shared" si="783"/>
        <v>0</v>
      </c>
      <c r="G2618" s="275">
        <f t="shared" si="785"/>
        <v>0</v>
      </c>
    </row>
    <row r="2619" spans="1:141" s="276" customFormat="1" ht="24" customHeight="1" x14ac:dyDescent="0.2">
      <c r="A2619" s="267" t="str">
        <f t="shared" si="781"/>
        <v/>
      </c>
      <c r="B2619" s="268" t="str">
        <f t="shared" si="784"/>
        <v/>
      </c>
      <c r="C2619" s="269"/>
      <c r="D2619" s="270" t="str">
        <f t="shared" si="782"/>
        <v/>
      </c>
      <c r="E2619" s="271"/>
      <c r="F2619" s="272">
        <f t="shared" si="783"/>
        <v>0</v>
      </c>
      <c r="G2619" s="275">
        <f t="shared" si="785"/>
        <v>0</v>
      </c>
    </row>
    <row r="2620" spans="1:141" s="276" customFormat="1" ht="24" customHeight="1" x14ac:dyDescent="0.2">
      <c r="A2620" s="267" t="str">
        <f t="shared" si="781"/>
        <v/>
      </c>
      <c r="B2620" s="268" t="str">
        <f t="shared" si="784"/>
        <v/>
      </c>
      <c r="C2620" s="269"/>
      <c r="D2620" s="270" t="str">
        <f t="shared" si="782"/>
        <v/>
      </c>
      <c r="E2620" s="271"/>
      <c r="F2620" s="272">
        <f t="shared" si="783"/>
        <v>0</v>
      </c>
      <c r="G2620" s="275">
        <f t="shared" si="785"/>
        <v>0</v>
      </c>
    </row>
    <row r="2621" spans="1:141" s="276" customFormat="1" ht="24" customHeight="1" x14ac:dyDescent="0.2">
      <c r="A2621" s="267" t="str">
        <f t="shared" si="781"/>
        <v/>
      </c>
      <c r="B2621" s="268" t="str">
        <f t="shared" si="784"/>
        <v/>
      </c>
      <c r="C2621" s="269"/>
      <c r="D2621" s="270" t="str">
        <f t="shared" si="782"/>
        <v/>
      </c>
      <c r="E2621" s="271"/>
      <c r="F2621" s="272">
        <f t="shared" si="783"/>
        <v>0</v>
      </c>
      <c r="G2621" s="275">
        <f t="shared" si="785"/>
        <v>0</v>
      </c>
    </row>
    <row r="2622" spans="1:141" s="276" customFormat="1" ht="24" customHeight="1" x14ac:dyDescent="0.2">
      <c r="A2622" s="267" t="str">
        <f t="shared" si="781"/>
        <v/>
      </c>
      <c r="B2622" s="268" t="str">
        <f t="shared" si="784"/>
        <v/>
      </c>
      <c r="C2622" s="269"/>
      <c r="D2622" s="270" t="str">
        <f t="shared" si="782"/>
        <v/>
      </c>
      <c r="E2622" s="271"/>
      <c r="F2622" s="272">
        <f t="shared" si="783"/>
        <v>0</v>
      </c>
      <c r="G2622" s="275">
        <f t="shared" si="785"/>
        <v>0</v>
      </c>
    </row>
    <row r="2623" spans="1:141" s="276" customFormat="1" ht="24" customHeight="1" x14ac:dyDescent="0.2">
      <c r="A2623" s="267" t="str">
        <f t="shared" si="781"/>
        <v/>
      </c>
      <c r="B2623" s="268" t="str">
        <f t="shared" si="784"/>
        <v/>
      </c>
      <c r="C2623" s="269"/>
      <c r="D2623" s="270" t="str">
        <f t="shared" si="782"/>
        <v/>
      </c>
      <c r="E2623" s="271"/>
      <c r="F2623" s="272">
        <f t="shared" si="783"/>
        <v>0</v>
      </c>
      <c r="G2623" s="275">
        <f t="shared" si="785"/>
        <v>0</v>
      </c>
    </row>
    <row r="2624" spans="1:141" s="276" customFormat="1" ht="24" customHeight="1" x14ac:dyDescent="0.2">
      <c r="A2624" s="267" t="str">
        <f t="shared" si="781"/>
        <v/>
      </c>
      <c r="B2624" s="268" t="str">
        <f t="shared" si="784"/>
        <v/>
      </c>
      <c r="C2624" s="269"/>
      <c r="D2624" s="270" t="str">
        <f t="shared" si="782"/>
        <v/>
      </c>
      <c r="E2624" s="271"/>
      <c r="F2624" s="272">
        <f t="shared" si="783"/>
        <v>0</v>
      </c>
      <c r="G2624" s="275">
        <f t="shared" si="785"/>
        <v>0</v>
      </c>
    </row>
    <row r="2625" spans="1:7" s="276" customFormat="1" ht="24" customHeight="1" x14ac:dyDescent="0.2">
      <c r="A2625" s="267" t="str">
        <f t="shared" si="781"/>
        <v/>
      </c>
      <c r="B2625" s="268" t="str">
        <f t="shared" si="784"/>
        <v/>
      </c>
      <c r="C2625" s="269"/>
      <c r="D2625" s="270" t="str">
        <f t="shared" si="782"/>
        <v/>
      </c>
      <c r="E2625" s="271"/>
      <c r="F2625" s="272">
        <f t="shared" si="783"/>
        <v>0</v>
      </c>
      <c r="G2625" s="275">
        <f t="shared" si="785"/>
        <v>0</v>
      </c>
    </row>
    <row r="2626" spans="1:7" s="276" customFormat="1" ht="24" customHeight="1" x14ac:dyDescent="0.2">
      <c r="A2626" s="267" t="str">
        <f t="shared" si="781"/>
        <v/>
      </c>
      <c r="B2626" s="268" t="str">
        <f t="shared" si="784"/>
        <v/>
      </c>
      <c r="C2626" s="269"/>
      <c r="D2626" s="270" t="str">
        <f t="shared" si="782"/>
        <v/>
      </c>
      <c r="E2626" s="271"/>
      <c r="F2626" s="273">
        <f t="shared" si="783"/>
        <v>0</v>
      </c>
      <c r="G2626" s="275">
        <f t="shared" si="785"/>
        <v>0</v>
      </c>
    </row>
    <row r="2627" spans="1:7" ht="24" customHeight="1" x14ac:dyDescent="0.2">
      <c r="A2627" s="125"/>
      <c r="B2627" s="99"/>
      <c r="C2627" s="99"/>
      <c r="D2627" s="110"/>
      <c r="E2627" s="111"/>
      <c r="F2627" s="188" t="s">
        <v>33</v>
      </c>
      <c r="G2627" s="126">
        <f>SUBTOTAL(9,G2613:G2626)</f>
        <v>0</v>
      </c>
    </row>
    <row r="2628" spans="1:7" ht="24" customHeight="1" x14ac:dyDescent="0.2">
      <c r="A2628" s="125"/>
      <c r="B2628" s="99"/>
      <c r="C2628" s="127" t="s">
        <v>722</v>
      </c>
      <c r="D2628" s="110"/>
      <c r="E2628" s="111"/>
      <c r="F2628" s="112"/>
      <c r="G2628" s="128"/>
    </row>
    <row r="2629" spans="1:7" s="276" customFormat="1" ht="24" customHeight="1" x14ac:dyDescent="0.2">
      <c r="A2629" s="267" t="str">
        <f t="shared" ref="A2629:A2636" si="786">IFERROR(VLOOKUP(C2629,Tabla_Insumos,4,FALSE),"")</f>
        <v/>
      </c>
      <c r="B2629" s="268" t="str">
        <f t="shared" ref="B2629:B2636" si="787">IFERROR(VLOOKUP(C2629,Tabla_Insumos,5,FALSE),"")</f>
        <v/>
      </c>
      <c r="C2629" s="269"/>
      <c r="D2629" s="270" t="str">
        <f t="shared" ref="D2629:D2636" si="788">IFERROR(VLOOKUP(C2629,Tabla_Insumos,2,FALSE),"")</f>
        <v/>
      </c>
      <c r="E2629" s="271"/>
      <c r="F2629" s="274">
        <f t="shared" ref="F2629:F2636" si="789">IFERROR(VLOOKUP(C2629,Tabla_Insumos,3,FALSE),0)</f>
        <v>0</v>
      </c>
      <c r="G2629" s="275">
        <f>ROUND(E2629*F2629,2)</f>
        <v>0</v>
      </c>
    </row>
    <row r="2630" spans="1:7" s="276" customFormat="1" ht="24" customHeight="1" x14ac:dyDescent="0.2">
      <c r="A2630" s="267" t="str">
        <f t="shared" si="786"/>
        <v/>
      </c>
      <c r="B2630" s="268" t="str">
        <f t="shared" si="787"/>
        <v/>
      </c>
      <c r="C2630" s="269"/>
      <c r="D2630" s="270" t="str">
        <f t="shared" si="788"/>
        <v/>
      </c>
      <c r="E2630" s="271"/>
      <c r="F2630" s="274">
        <f t="shared" si="789"/>
        <v>0</v>
      </c>
      <c r="G2630" s="275">
        <f>ROUND(E2630*F2630,2)</f>
        <v>0</v>
      </c>
    </row>
    <row r="2631" spans="1:7" s="276" customFormat="1" ht="24" customHeight="1" x14ac:dyDescent="0.2">
      <c r="A2631" s="267" t="str">
        <f t="shared" si="786"/>
        <v/>
      </c>
      <c r="B2631" s="268" t="str">
        <f t="shared" si="787"/>
        <v/>
      </c>
      <c r="C2631" s="269"/>
      <c r="D2631" s="270" t="str">
        <f t="shared" si="788"/>
        <v/>
      </c>
      <c r="E2631" s="271"/>
      <c r="F2631" s="274">
        <f t="shared" si="789"/>
        <v>0</v>
      </c>
      <c r="G2631" s="275">
        <f t="shared" ref="G2631:G2636" si="790">ROUND(E2631*F2631,2)</f>
        <v>0</v>
      </c>
    </row>
    <row r="2632" spans="1:7" s="276" customFormat="1" ht="24" customHeight="1" x14ac:dyDescent="0.2">
      <c r="A2632" s="267" t="str">
        <f t="shared" si="786"/>
        <v/>
      </c>
      <c r="B2632" s="268" t="str">
        <f t="shared" si="787"/>
        <v/>
      </c>
      <c r="C2632" s="269"/>
      <c r="D2632" s="270" t="str">
        <f t="shared" si="788"/>
        <v/>
      </c>
      <c r="E2632" s="271"/>
      <c r="F2632" s="274">
        <f t="shared" si="789"/>
        <v>0</v>
      </c>
      <c r="G2632" s="275">
        <f t="shared" si="790"/>
        <v>0</v>
      </c>
    </row>
    <row r="2633" spans="1:7" s="276" customFormat="1" ht="24" customHeight="1" x14ac:dyDescent="0.2">
      <c r="A2633" s="267" t="str">
        <f t="shared" si="786"/>
        <v/>
      </c>
      <c r="B2633" s="268" t="str">
        <f t="shared" si="787"/>
        <v/>
      </c>
      <c r="C2633" s="269"/>
      <c r="D2633" s="270" t="str">
        <f t="shared" si="788"/>
        <v/>
      </c>
      <c r="E2633" s="271"/>
      <c r="F2633" s="272">
        <f t="shared" si="789"/>
        <v>0</v>
      </c>
      <c r="G2633" s="275">
        <f t="shared" si="790"/>
        <v>0</v>
      </c>
    </row>
    <row r="2634" spans="1:7" s="276" customFormat="1" ht="24" customHeight="1" x14ac:dyDescent="0.2">
      <c r="A2634" s="267" t="str">
        <f t="shared" si="786"/>
        <v/>
      </c>
      <c r="B2634" s="268" t="str">
        <f t="shared" si="787"/>
        <v/>
      </c>
      <c r="C2634" s="269"/>
      <c r="D2634" s="270" t="str">
        <f t="shared" si="788"/>
        <v/>
      </c>
      <c r="E2634" s="271"/>
      <c r="F2634" s="272">
        <f t="shared" si="789"/>
        <v>0</v>
      </c>
      <c r="G2634" s="275">
        <f t="shared" si="790"/>
        <v>0</v>
      </c>
    </row>
    <row r="2635" spans="1:7" s="276" customFormat="1" ht="24" customHeight="1" x14ac:dyDescent="0.2">
      <c r="A2635" s="267" t="str">
        <f t="shared" si="786"/>
        <v/>
      </c>
      <c r="B2635" s="268" t="str">
        <f t="shared" si="787"/>
        <v/>
      </c>
      <c r="C2635" s="269"/>
      <c r="D2635" s="270" t="str">
        <f t="shared" si="788"/>
        <v/>
      </c>
      <c r="E2635" s="271"/>
      <c r="F2635" s="272">
        <f t="shared" si="789"/>
        <v>0</v>
      </c>
      <c r="G2635" s="275">
        <f t="shared" si="790"/>
        <v>0</v>
      </c>
    </row>
    <row r="2636" spans="1:7" s="276" customFormat="1" ht="24" customHeight="1" x14ac:dyDescent="0.2">
      <c r="A2636" s="267" t="str">
        <f t="shared" si="786"/>
        <v/>
      </c>
      <c r="B2636" s="268" t="str">
        <f t="shared" si="787"/>
        <v/>
      </c>
      <c r="C2636" s="269"/>
      <c r="D2636" s="270" t="str">
        <f t="shared" si="788"/>
        <v/>
      </c>
      <c r="E2636" s="271"/>
      <c r="F2636" s="272">
        <f t="shared" si="789"/>
        <v>0</v>
      </c>
      <c r="G2636" s="275">
        <f t="shared" si="790"/>
        <v>0</v>
      </c>
    </row>
    <row r="2637" spans="1:7" ht="24" customHeight="1" x14ac:dyDescent="0.2">
      <c r="A2637" s="125"/>
      <c r="B2637" s="99"/>
      <c r="C2637" s="99"/>
      <c r="D2637" s="110"/>
      <c r="E2637" s="111"/>
      <c r="F2637" s="188" t="s">
        <v>34</v>
      </c>
      <c r="G2637" s="126">
        <f>SUBTOTAL(9,G2629:G2636)</f>
        <v>0</v>
      </c>
    </row>
    <row r="2638" spans="1:7" ht="24" customHeight="1" x14ac:dyDescent="0.2">
      <c r="A2638" s="125"/>
      <c r="B2638" s="99"/>
      <c r="C2638" s="127" t="s">
        <v>723</v>
      </c>
      <c r="D2638" s="110"/>
      <c r="E2638" s="111"/>
      <c r="F2638" s="112"/>
      <c r="G2638" s="128"/>
    </row>
    <row r="2639" spans="1:7" s="276" customFormat="1" ht="24" customHeight="1" x14ac:dyDescent="0.2">
      <c r="A2639" s="267" t="str">
        <f t="shared" ref="A2639:A2647" si="791">IFERROR(VLOOKUP(C2639,Tabla_Insumos,4,FALSE),"")</f>
        <v/>
      </c>
      <c r="B2639" s="268" t="str">
        <f t="shared" ref="B2639:B2647" si="792">IFERROR(VLOOKUP(C2639,Tabla_Insumos,5,FALSE),"")</f>
        <v/>
      </c>
      <c r="C2639" s="269"/>
      <c r="D2639" s="270" t="str">
        <f t="shared" ref="D2639:D2647" si="793">IFERROR(VLOOKUP(C2639,Tabla_Insumos,2,FALSE),"")</f>
        <v/>
      </c>
      <c r="E2639" s="271"/>
      <c r="F2639" s="272">
        <f t="shared" ref="F2639:F2647" si="794">IFERROR(VLOOKUP(C2639,Tabla_Insumos,3,FALSE),0)</f>
        <v>0</v>
      </c>
      <c r="G2639" s="275">
        <f t="shared" ref="G2639:G2647" si="795">ROUND(E2639*F2639,2)</f>
        <v>0</v>
      </c>
    </row>
    <row r="2640" spans="1:7" s="276" customFormat="1" ht="24" customHeight="1" x14ac:dyDescent="0.2">
      <c r="A2640" s="267" t="str">
        <f t="shared" si="791"/>
        <v/>
      </c>
      <c r="B2640" s="268" t="str">
        <f t="shared" si="792"/>
        <v/>
      </c>
      <c r="C2640" s="269"/>
      <c r="D2640" s="270" t="str">
        <f t="shared" si="793"/>
        <v/>
      </c>
      <c r="E2640" s="271"/>
      <c r="F2640" s="272">
        <f t="shared" si="794"/>
        <v>0</v>
      </c>
      <c r="G2640" s="275">
        <f t="shared" si="795"/>
        <v>0</v>
      </c>
    </row>
    <row r="2641" spans="1:8" s="276" customFormat="1" ht="24" customHeight="1" x14ac:dyDescent="0.2">
      <c r="A2641" s="267" t="str">
        <f t="shared" si="791"/>
        <v/>
      </c>
      <c r="B2641" s="268" t="str">
        <f t="shared" si="792"/>
        <v/>
      </c>
      <c r="C2641" s="269"/>
      <c r="D2641" s="270" t="str">
        <f t="shared" si="793"/>
        <v/>
      </c>
      <c r="E2641" s="271"/>
      <c r="F2641" s="272">
        <f t="shared" si="794"/>
        <v>0</v>
      </c>
      <c r="G2641" s="275">
        <f t="shared" si="795"/>
        <v>0</v>
      </c>
    </row>
    <row r="2642" spans="1:8" s="276" customFormat="1" ht="24" customHeight="1" x14ac:dyDescent="0.2">
      <c r="A2642" s="267" t="str">
        <f t="shared" si="791"/>
        <v/>
      </c>
      <c r="B2642" s="268" t="str">
        <f t="shared" si="792"/>
        <v/>
      </c>
      <c r="C2642" s="269"/>
      <c r="D2642" s="270" t="str">
        <f t="shared" si="793"/>
        <v/>
      </c>
      <c r="E2642" s="271"/>
      <c r="F2642" s="272">
        <f t="shared" si="794"/>
        <v>0</v>
      </c>
      <c r="G2642" s="275">
        <f t="shared" si="795"/>
        <v>0</v>
      </c>
    </row>
    <row r="2643" spans="1:8" s="276" customFormat="1" ht="24" customHeight="1" x14ac:dyDescent="0.2">
      <c r="A2643" s="267" t="str">
        <f t="shared" si="791"/>
        <v/>
      </c>
      <c r="B2643" s="268" t="str">
        <f t="shared" si="792"/>
        <v/>
      </c>
      <c r="C2643" s="269"/>
      <c r="D2643" s="270" t="str">
        <f t="shared" si="793"/>
        <v/>
      </c>
      <c r="E2643" s="271"/>
      <c r="F2643" s="272">
        <f t="shared" si="794"/>
        <v>0</v>
      </c>
      <c r="G2643" s="275">
        <f t="shared" si="795"/>
        <v>0</v>
      </c>
    </row>
    <row r="2644" spans="1:8" s="276" customFormat="1" ht="24" customHeight="1" x14ac:dyDescent="0.2">
      <c r="A2644" s="267" t="str">
        <f t="shared" si="791"/>
        <v/>
      </c>
      <c r="B2644" s="268" t="str">
        <f t="shared" si="792"/>
        <v/>
      </c>
      <c r="C2644" s="269"/>
      <c r="D2644" s="270" t="str">
        <f t="shared" si="793"/>
        <v/>
      </c>
      <c r="E2644" s="271"/>
      <c r="F2644" s="272">
        <f t="shared" si="794"/>
        <v>0</v>
      </c>
      <c r="G2644" s="275">
        <f t="shared" si="795"/>
        <v>0</v>
      </c>
    </row>
    <row r="2645" spans="1:8" s="276" customFormat="1" ht="24" customHeight="1" x14ac:dyDescent="0.2">
      <c r="A2645" s="267" t="str">
        <f t="shared" si="791"/>
        <v/>
      </c>
      <c r="B2645" s="268" t="str">
        <f t="shared" si="792"/>
        <v/>
      </c>
      <c r="C2645" s="269"/>
      <c r="D2645" s="270" t="str">
        <f t="shared" si="793"/>
        <v/>
      </c>
      <c r="E2645" s="271"/>
      <c r="F2645" s="272">
        <f t="shared" si="794"/>
        <v>0</v>
      </c>
      <c r="G2645" s="275">
        <f t="shared" si="795"/>
        <v>0</v>
      </c>
    </row>
    <row r="2646" spans="1:8" s="276" customFormat="1" ht="24" customHeight="1" x14ac:dyDescent="0.2">
      <c r="A2646" s="267" t="str">
        <f t="shared" si="791"/>
        <v/>
      </c>
      <c r="B2646" s="268" t="str">
        <f t="shared" si="792"/>
        <v/>
      </c>
      <c r="C2646" s="269"/>
      <c r="D2646" s="270" t="str">
        <f t="shared" si="793"/>
        <v/>
      </c>
      <c r="E2646" s="271"/>
      <c r="F2646" s="272">
        <f t="shared" si="794"/>
        <v>0</v>
      </c>
      <c r="G2646" s="275">
        <f t="shared" si="795"/>
        <v>0</v>
      </c>
    </row>
    <row r="2647" spans="1:8" s="276" customFormat="1" ht="24" customHeight="1" x14ac:dyDescent="0.2">
      <c r="A2647" s="267" t="str">
        <f t="shared" si="791"/>
        <v/>
      </c>
      <c r="B2647" s="268" t="str">
        <f t="shared" si="792"/>
        <v/>
      </c>
      <c r="C2647" s="269"/>
      <c r="D2647" s="270" t="str">
        <f t="shared" si="793"/>
        <v/>
      </c>
      <c r="E2647" s="271"/>
      <c r="F2647" s="272">
        <f t="shared" si="794"/>
        <v>0</v>
      </c>
      <c r="G2647" s="275">
        <f t="shared" si="795"/>
        <v>0</v>
      </c>
    </row>
    <row r="2648" spans="1:8" ht="24" customHeight="1" x14ac:dyDescent="0.2">
      <c r="A2648" s="129"/>
      <c r="B2648" s="110"/>
      <c r="C2648" s="99"/>
      <c r="D2648" s="110"/>
      <c r="E2648" s="111"/>
      <c r="F2648" s="188" t="s">
        <v>35</v>
      </c>
      <c r="G2648" s="126">
        <f>SUBTOTAL(9,G2639:G2647)</f>
        <v>0</v>
      </c>
    </row>
    <row r="2649" spans="1:8" ht="24" customHeight="1" thickBot="1" x14ac:dyDescent="0.25">
      <c r="A2649" s="130"/>
      <c r="B2649" s="131"/>
      <c r="C2649" s="132"/>
      <c r="D2649" s="131"/>
      <c r="E2649" s="133"/>
      <c r="F2649" s="134"/>
      <c r="G2649" s="135"/>
    </row>
    <row r="2650" spans="1:8" ht="24" customHeight="1" thickBot="1" x14ac:dyDescent="0.25">
      <c r="A2650" s="136" t="str">
        <f>B2608</f>
        <v>17.1.3</v>
      </c>
      <c r="B2650" s="137" t="str">
        <f>C2608</f>
        <v>Matafuegos, carteles de señalización</v>
      </c>
      <c r="C2650" s="138"/>
      <c r="D2650" s="138" t="s">
        <v>36</v>
      </c>
      <c r="E2650" s="139"/>
      <c r="F2650" s="140" t="s">
        <v>37</v>
      </c>
      <c r="G2650" s="141">
        <f>SUBTOTAL(9,G2613:G2649)</f>
        <v>0</v>
      </c>
    </row>
    <row r="2651" spans="1:8" ht="24" customHeight="1" thickTop="1" thickBot="1" x14ac:dyDescent="0.25"/>
    <row r="2652" spans="1:8" ht="24" customHeight="1" thickTop="1" x14ac:dyDescent="0.2">
      <c r="A2652" s="173" t="s">
        <v>39</v>
      </c>
      <c r="B2652" s="174"/>
      <c r="C2652" s="174"/>
      <c r="D2652" s="174"/>
      <c r="E2652" s="174"/>
      <c r="F2652" s="174"/>
      <c r="G2652" s="175"/>
      <c r="H2652" s="100">
        <f>COUNTIF($A$2:A2658,"ANALISIS DE PRECIOS")</f>
        <v>54</v>
      </c>
    </row>
    <row r="2653" spans="1:8" ht="24" customHeight="1" x14ac:dyDescent="0.2">
      <c r="A2653" s="101" t="s">
        <v>719</v>
      </c>
      <c r="B2653" s="102" t="str">
        <f>Comitente</f>
        <v>DIRECCIÓN DE INFRAESTRUCTURA ESCOLAR</v>
      </c>
      <c r="C2653" s="96"/>
      <c r="D2653" s="103"/>
      <c r="E2653" s="103"/>
      <c r="F2653" s="104"/>
      <c r="G2653" s="105"/>
    </row>
    <row r="2654" spans="1:8" ht="24" customHeight="1" x14ac:dyDescent="0.2">
      <c r="A2654" s="101" t="s">
        <v>720</v>
      </c>
      <c r="B2654" s="102">
        <f>Contratista</f>
        <v>0</v>
      </c>
      <c r="C2654" s="97"/>
      <c r="D2654" s="97"/>
      <c r="E2654" s="97"/>
      <c r="F2654" s="106"/>
      <c r="G2654" s="107"/>
    </row>
    <row r="2655" spans="1:8" ht="24" customHeight="1" x14ac:dyDescent="0.2">
      <c r="A2655" s="101" t="s">
        <v>26</v>
      </c>
      <c r="B2655" s="102" t="str">
        <f>Obra</f>
        <v>ESCUELA BATALLA DE TUCUMAN</v>
      </c>
      <c r="C2655" s="97"/>
      <c r="D2655" s="97"/>
      <c r="E2655" s="97"/>
      <c r="F2655" s="106" t="s">
        <v>40</v>
      </c>
      <c r="G2655" s="108">
        <f>Fecha_Base</f>
        <v>0</v>
      </c>
    </row>
    <row r="2656" spans="1:8" ht="24" customHeight="1" x14ac:dyDescent="0.2">
      <c r="A2656" s="109" t="s">
        <v>718</v>
      </c>
      <c r="B2656" s="98" t="str">
        <f>Ubicación</f>
        <v>Calle Mendoza y Calle Nº17 - Pocito</v>
      </c>
      <c r="C2656" s="98"/>
      <c r="D2656" s="110"/>
      <c r="E2656" s="111"/>
      <c r="F2656" s="112"/>
      <c r="G2656" s="113"/>
    </row>
    <row r="2657" spans="1:141" ht="24" customHeight="1" x14ac:dyDescent="0.2">
      <c r="A2657" s="109" t="s">
        <v>41</v>
      </c>
      <c r="B2657" s="114" t="str">
        <f>IFERROR(VALUE(LEFT(B2658,FIND("-",B2658)-1)),"")</f>
        <v/>
      </c>
      <c r="C2657" s="99" t="str">
        <f>IFERROR(VLOOKUP(B2657,Tabla_CyP,2,FALSE),"")</f>
        <v/>
      </c>
      <c r="E2657" s="111"/>
      <c r="F2657" s="112"/>
      <c r="G2657" s="113"/>
    </row>
    <row r="2658" spans="1:141" ht="24" customHeight="1" x14ac:dyDescent="0.2">
      <c r="A2658" s="109" t="s">
        <v>27</v>
      </c>
      <c r="B2658" s="115" t="str">
        <f>IFERROR(VLOOKUP(COUNTIF($A$2:A2658,"ANALISIS DE PRECIOS"),Tabla_NumeroItem,4,FALSE),"")</f>
        <v>17.2</v>
      </c>
      <c r="C2658" s="99" t="str">
        <f>IFERROR(VLOOKUP(B2658,Tabla_CyP,2,FALSE),"")</f>
        <v>Alarmas técnicas</v>
      </c>
      <c r="D2658" s="110"/>
      <c r="E2658" s="111"/>
      <c r="F2658" s="106" t="s">
        <v>28</v>
      </c>
      <c r="G2658" s="116" t="str">
        <f>IFERROR(VLOOKUP(B2658,Tabla_CyP,4,FALSE),"")</f>
        <v>gl</v>
      </c>
    </row>
    <row r="2659" spans="1:141" ht="24" customHeight="1" x14ac:dyDescent="0.2">
      <c r="A2659" s="109"/>
      <c r="B2659" s="98"/>
      <c r="C2659" s="99"/>
      <c r="D2659" s="110"/>
      <c r="E2659" s="111"/>
      <c r="F2659" s="112"/>
      <c r="G2659" s="113"/>
    </row>
    <row r="2660" spans="1:141" ht="24" customHeight="1" x14ac:dyDescent="0.2">
      <c r="A2660" s="381" t="s">
        <v>584</v>
      </c>
      <c r="B2660" s="382"/>
      <c r="C2660" s="383" t="s">
        <v>0</v>
      </c>
      <c r="D2660" s="383" t="s">
        <v>29</v>
      </c>
      <c r="E2660" s="385" t="s">
        <v>30</v>
      </c>
      <c r="F2660" s="387" t="s">
        <v>31</v>
      </c>
      <c r="G2660" s="389" t="s">
        <v>32</v>
      </c>
    </row>
    <row r="2661" spans="1:141" s="119" customFormat="1" ht="24" customHeight="1" x14ac:dyDescent="0.2">
      <c r="A2661" s="117" t="s">
        <v>585</v>
      </c>
      <c r="B2661" s="118" t="s">
        <v>586</v>
      </c>
      <c r="C2661" s="384"/>
      <c r="D2661" s="384"/>
      <c r="E2661" s="386"/>
      <c r="F2661" s="388"/>
      <c r="G2661" s="390"/>
      <c r="I2661" s="277"/>
      <c r="J2661" s="277"/>
      <c r="K2661" s="277"/>
      <c r="L2661" s="277"/>
      <c r="M2661" s="277"/>
      <c r="N2661" s="277"/>
      <c r="O2661" s="277"/>
      <c r="P2661" s="277"/>
      <c r="Q2661" s="277"/>
      <c r="R2661" s="277"/>
      <c r="S2661" s="277"/>
      <c r="T2661" s="277"/>
      <c r="U2661" s="277"/>
      <c r="V2661" s="277"/>
      <c r="W2661" s="277"/>
      <c r="X2661" s="277"/>
      <c r="Y2661" s="277"/>
      <c r="Z2661" s="277"/>
      <c r="AA2661" s="277"/>
      <c r="AB2661" s="277"/>
      <c r="AC2661" s="277"/>
      <c r="AD2661" s="277"/>
      <c r="AE2661" s="277"/>
      <c r="AF2661" s="277"/>
      <c r="AG2661" s="277"/>
      <c r="AH2661" s="277"/>
      <c r="AI2661" s="277"/>
      <c r="AJ2661" s="277"/>
      <c r="AK2661" s="277"/>
      <c r="AL2661" s="277"/>
      <c r="AM2661" s="277"/>
      <c r="AN2661" s="277"/>
      <c r="AO2661" s="277"/>
      <c r="AP2661" s="277"/>
      <c r="AQ2661" s="277"/>
      <c r="AR2661" s="277"/>
      <c r="AS2661" s="277"/>
      <c r="AT2661" s="277"/>
      <c r="AU2661" s="277"/>
      <c r="AV2661" s="277"/>
      <c r="AW2661" s="277"/>
      <c r="AX2661" s="277"/>
      <c r="AY2661" s="277"/>
      <c r="AZ2661" s="277"/>
      <c r="BA2661" s="277"/>
      <c r="BB2661" s="277"/>
      <c r="BC2661" s="277"/>
      <c r="BD2661" s="277"/>
      <c r="BE2661" s="277"/>
      <c r="BF2661" s="277"/>
      <c r="BG2661" s="277"/>
      <c r="BH2661" s="277"/>
      <c r="BI2661" s="277"/>
      <c r="BJ2661" s="277"/>
      <c r="BK2661" s="277"/>
      <c r="BL2661" s="277"/>
      <c r="BM2661" s="277"/>
      <c r="BN2661" s="277"/>
      <c r="BO2661" s="277"/>
      <c r="BP2661" s="277"/>
      <c r="BQ2661" s="277"/>
      <c r="BR2661" s="277"/>
      <c r="BS2661" s="277"/>
      <c r="BT2661" s="277"/>
      <c r="BU2661" s="277"/>
      <c r="BV2661" s="277"/>
      <c r="BW2661" s="277"/>
      <c r="BX2661" s="277"/>
      <c r="BY2661" s="277"/>
      <c r="BZ2661" s="277"/>
      <c r="CA2661" s="277"/>
      <c r="CB2661" s="277"/>
      <c r="CC2661" s="277"/>
      <c r="CD2661" s="277"/>
      <c r="CE2661" s="277"/>
      <c r="CF2661" s="277"/>
      <c r="CG2661" s="277"/>
      <c r="CH2661" s="277"/>
      <c r="CI2661" s="277"/>
      <c r="CJ2661" s="277"/>
      <c r="CK2661" s="277"/>
      <c r="CL2661" s="277"/>
      <c r="CM2661" s="277"/>
      <c r="CN2661" s="277"/>
      <c r="CO2661" s="277"/>
      <c r="CP2661" s="277"/>
      <c r="CQ2661" s="277"/>
      <c r="CR2661" s="277"/>
      <c r="CS2661" s="277"/>
      <c r="CT2661" s="277"/>
      <c r="CU2661" s="277"/>
      <c r="CV2661" s="277"/>
      <c r="CW2661" s="277"/>
      <c r="CX2661" s="277"/>
      <c r="CY2661" s="277"/>
      <c r="CZ2661" s="277"/>
      <c r="DA2661" s="277"/>
      <c r="DB2661" s="277"/>
      <c r="DC2661" s="277"/>
      <c r="DD2661" s="277"/>
      <c r="DE2661" s="277"/>
      <c r="DF2661" s="277"/>
      <c r="DG2661" s="277"/>
      <c r="DH2661" s="277"/>
      <c r="DI2661" s="277"/>
      <c r="DJ2661" s="277"/>
      <c r="DK2661" s="277"/>
      <c r="DL2661" s="277"/>
      <c r="DM2661" s="277"/>
      <c r="DN2661" s="277"/>
      <c r="DO2661" s="277"/>
      <c r="DP2661" s="277"/>
      <c r="DQ2661" s="277"/>
      <c r="DR2661" s="277"/>
      <c r="DS2661" s="277"/>
      <c r="DT2661" s="277"/>
      <c r="DU2661" s="277"/>
      <c r="DV2661" s="277"/>
      <c r="DW2661" s="277"/>
      <c r="DX2661" s="277"/>
      <c r="DY2661" s="277"/>
      <c r="DZ2661" s="277"/>
      <c r="EA2661" s="277"/>
      <c r="EB2661" s="277"/>
      <c r="EC2661" s="277"/>
      <c r="ED2661" s="277"/>
      <c r="EE2661" s="277"/>
      <c r="EF2661" s="277"/>
      <c r="EG2661" s="277"/>
      <c r="EH2661" s="277"/>
      <c r="EI2661" s="277"/>
      <c r="EJ2661" s="277"/>
      <c r="EK2661" s="277"/>
    </row>
    <row r="2662" spans="1:141" ht="24" customHeight="1" x14ac:dyDescent="0.2">
      <c r="A2662" s="187"/>
      <c r="B2662" s="120"/>
      <c r="C2662" s="185" t="s">
        <v>721</v>
      </c>
      <c r="D2662" s="121"/>
      <c r="E2662" s="122"/>
      <c r="F2662" s="123"/>
      <c r="G2662" s="124"/>
    </row>
    <row r="2663" spans="1:141" s="276" customFormat="1" ht="24" customHeight="1" x14ac:dyDescent="0.2">
      <c r="A2663" s="267" t="str">
        <f t="shared" ref="A2663:A2676" si="796">IFERROR(VLOOKUP(C2663,Tabla_Insumos,4,FALSE),"")</f>
        <v/>
      </c>
      <c r="B2663" s="268" t="str">
        <f>IFERROR(VLOOKUP(C2663,Tabla_Insumos,5,FALSE),"")</f>
        <v/>
      </c>
      <c r="C2663" s="269"/>
      <c r="D2663" s="270" t="str">
        <f t="shared" ref="D2663:D2676" si="797">IFERROR(VLOOKUP(C2663,Tabla_Insumos,2,FALSE),"")</f>
        <v/>
      </c>
      <c r="E2663" s="271"/>
      <c r="F2663" s="272">
        <f t="shared" ref="F2663:F2676" si="798">IFERROR(VLOOKUP(C2663,Tabla_Insumos,3,FALSE),0)</f>
        <v>0</v>
      </c>
      <c r="G2663" s="275">
        <f>ROUND(E2663*F2663,2)</f>
        <v>0</v>
      </c>
    </row>
    <row r="2664" spans="1:141" s="276" customFormat="1" ht="24" customHeight="1" x14ac:dyDescent="0.2">
      <c r="A2664" s="267" t="str">
        <f t="shared" si="796"/>
        <v/>
      </c>
      <c r="B2664" s="268" t="str">
        <f t="shared" ref="B2664:B2676" si="799">IFERROR(VLOOKUP(C2664,Tabla_Insumos,5,FALSE),"")</f>
        <v/>
      </c>
      <c r="C2664" s="269"/>
      <c r="D2664" s="270" t="str">
        <f t="shared" si="797"/>
        <v/>
      </c>
      <c r="E2664" s="271"/>
      <c r="F2664" s="272">
        <f t="shared" si="798"/>
        <v>0</v>
      </c>
      <c r="G2664" s="275">
        <f t="shared" ref="G2664:G2676" si="800">ROUND(E2664*F2664,2)</f>
        <v>0</v>
      </c>
    </row>
    <row r="2665" spans="1:141" s="276" customFormat="1" ht="24" customHeight="1" x14ac:dyDescent="0.2">
      <c r="A2665" s="267" t="str">
        <f t="shared" si="796"/>
        <v/>
      </c>
      <c r="B2665" s="268" t="str">
        <f t="shared" si="799"/>
        <v/>
      </c>
      <c r="C2665" s="269"/>
      <c r="D2665" s="270" t="str">
        <f t="shared" si="797"/>
        <v/>
      </c>
      <c r="E2665" s="271"/>
      <c r="F2665" s="272">
        <f t="shared" si="798"/>
        <v>0</v>
      </c>
      <c r="G2665" s="275">
        <f t="shared" si="800"/>
        <v>0</v>
      </c>
    </row>
    <row r="2666" spans="1:141" s="276" customFormat="1" ht="24" customHeight="1" x14ac:dyDescent="0.2">
      <c r="A2666" s="267" t="str">
        <f t="shared" si="796"/>
        <v/>
      </c>
      <c r="B2666" s="268" t="str">
        <f t="shared" si="799"/>
        <v/>
      </c>
      <c r="C2666" s="269"/>
      <c r="D2666" s="270" t="str">
        <f t="shared" si="797"/>
        <v/>
      </c>
      <c r="E2666" s="271"/>
      <c r="F2666" s="272">
        <f t="shared" si="798"/>
        <v>0</v>
      </c>
      <c r="G2666" s="275">
        <f t="shared" si="800"/>
        <v>0</v>
      </c>
    </row>
    <row r="2667" spans="1:141" s="276" customFormat="1" ht="24" customHeight="1" x14ac:dyDescent="0.2">
      <c r="A2667" s="267" t="str">
        <f t="shared" si="796"/>
        <v/>
      </c>
      <c r="B2667" s="268" t="str">
        <f t="shared" si="799"/>
        <v/>
      </c>
      <c r="C2667" s="269"/>
      <c r="D2667" s="270" t="str">
        <f t="shared" si="797"/>
        <v/>
      </c>
      <c r="E2667" s="271"/>
      <c r="F2667" s="272">
        <f t="shared" si="798"/>
        <v>0</v>
      </c>
      <c r="G2667" s="275">
        <f t="shared" si="800"/>
        <v>0</v>
      </c>
    </row>
    <row r="2668" spans="1:141" s="276" customFormat="1" ht="24" customHeight="1" x14ac:dyDescent="0.2">
      <c r="A2668" s="267" t="str">
        <f t="shared" si="796"/>
        <v/>
      </c>
      <c r="B2668" s="268" t="str">
        <f t="shared" si="799"/>
        <v/>
      </c>
      <c r="C2668" s="269"/>
      <c r="D2668" s="270" t="str">
        <f t="shared" si="797"/>
        <v/>
      </c>
      <c r="E2668" s="271"/>
      <c r="F2668" s="272">
        <f t="shared" si="798"/>
        <v>0</v>
      </c>
      <c r="G2668" s="275">
        <f t="shared" si="800"/>
        <v>0</v>
      </c>
    </row>
    <row r="2669" spans="1:141" s="276" customFormat="1" ht="24" customHeight="1" x14ac:dyDescent="0.2">
      <c r="A2669" s="267" t="str">
        <f t="shared" si="796"/>
        <v/>
      </c>
      <c r="B2669" s="268" t="str">
        <f t="shared" si="799"/>
        <v/>
      </c>
      <c r="C2669" s="269"/>
      <c r="D2669" s="270" t="str">
        <f t="shared" si="797"/>
        <v/>
      </c>
      <c r="E2669" s="271"/>
      <c r="F2669" s="272">
        <f t="shared" si="798"/>
        <v>0</v>
      </c>
      <c r="G2669" s="275">
        <f t="shared" si="800"/>
        <v>0</v>
      </c>
    </row>
    <row r="2670" spans="1:141" s="276" customFormat="1" ht="24" customHeight="1" x14ac:dyDescent="0.2">
      <c r="A2670" s="267" t="str">
        <f t="shared" si="796"/>
        <v/>
      </c>
      <c r="B2670" s="268" t="str">
        <f t="shared" si="799"/>
        <v/>
      </c>
      <c r="C2670" s="269"/>
      <c r="D2670" s="270" t="str">
        <f t="shared" si="797"/>
        <v/>
      </c>
      <c r="E2670" s="271"/>
      <c r="F2670" s="272">
        <f t="shared" si="798"/>
        <v>0</v>
      </c>
      <c r="G2670" s="275">
        <f t="shared" si="800"/>
        <v>0</v>
      </c>
    </row>
    <row r="2671" spans="1:141" s="276" customFormat="1" ht="24" customHeight="1" x14ac:dyDescent="0.2">
      <c r="A2671" s="267" t="str">
        <f t="shared" si="796"/>
        <v/>
      </c>
      <c r="B2671" s="268" t="str">
        <f t="shared" si="799"/>
        <v/>
      </c>
      <c r="C2671" s="269"/>
      <c r="D2671" s="270" t="str">
        <f t="shared" si="797"/>
        <v/>
      </c>
      <c r="E2671" s="271"/>
      <c r="F2671" s="272">
        <f t="shared" si="798"/>
        <v>0</v>
      </c>
      <c r="G2671" s="275">
        <f t="shared" si="800"/>
        <v>0</v>
      </c>
    </row>
    <row r="2672" spans="1:141" s="276" customFormat="1" ht="24" customHeight="1" x14ac:dyDescent="0.2">
      <c r="A2672" s="267" t="str">
        <f t="shared" si="796"/>
        <v/>
      </c>
      <c r="B2672" s="268" t="str">
        <f t="shared" si="799"/>
        <v/>
      </c>
      <c r="C2672" s="269"/>
      <c r="D2672" s="270" t="str">
        <f t="shared" si="797"/>
        <v/>
      </c>
      <c r="E2672" s="271"/>
      <c r="F2672" s="272">
        <f t="shared" si="798"/>
        <v>0</v>
      </c>
      <c r="G2672" s="275">
        <f t="shared" si="800"/>
        <v>0</v>
      </c>
    </row>
    <row r="2673" spans="1:7" s="276" customFormat="1" ht="24" customHeight="1" x14ac:dyDescent="0.2">
      <c r="A2673" s="267" t="str">
        <f t="shared" si="796"/>
        <v/>
      </c>
      <c r="B2673" s="268" t="str">
        <f t="shared" si="799"/>
        <v/>
      </c>
      <c r="C2673" s="269"/>
      <c r="D2673" s="270" t="str">
        <f t="shared" si="797"/>
        <v/>
      </c>
      <c r="E2673" s="271"/>
      <c r="F2673" s="272">
        <f t="shared" si="798"/>
        <v>0</v>
      </c>
      <c r="G2673" s="275">
        <f t="shared" si="800"/>
        <v>0</v>
      </c>
    </row>
    <row r="2674" spans="1:7" s="276" customFormat="1" ht="24" customHeight="1" x14ac:dyDescent="0.2">
      <c r="A2674" s="267" t="str">
        <f t="shared" si="796"/>
        <v/>
      </c>
      <c r="B2674" s="268" t="str">
        <f t="shared" si="799"/>
        <v/>
      </c>
      <c r="C2674" s="269"/>
      <c r="D2674" s="270" t="str">
        <f t="shared" si="797"/>
        <v/>
      </c>
      <c r="E2674" s="271"/>
      <c r="F2674" s="272">
        <f t="shared" si="798"/>
        <v>0</v>
      </c>
      <c r="G2674" s="275">
        <f t="shared" si="800"/>
        <v>0</v>
      </c>
    </row>
    <row r="2675" spans="1:7" s="276" customFormat="1" ht="24" customHeight="1" x14ac:dyDescent="0.2">
      <c r="A2675" s="267" t="str">
        <f t="shared" si="796"/>
        <v/>
      </c>
      <c r="B2675" s="268" t="str">
        <f t="shared" si="799"/>
        <v/>
      </c>
      <c r="C2675" s="269"/>
      <c r="D2675" s="270" t="str">
        <f t="shared" si="797"/>
        <v/>
      </c>
      <c r="E2675" s="271"/>
      <c r="F2675" s="272">
        <f t="shared" si="798"/>
        <v>0</v>
      </c>
      <c r="G2675" s="275">
        <f t="shared" si="800"/>
        <v>0</v>
      </c>
    </row>
    <row r="2676" spans="1:7" s="276" customFormat="1" ht="24" customHeight="1" x14ac:dyDescent="0.2">
      <c r="A2676" s="267" t="str">
        <f t="shared" si="796"/>
        <v/>
      </c>
      <c r="B2676" s="268" t="str">
        <f t="shared" si="799"/>
        <v/>
      </c>
      <c r="C2676" s="269"/>
      <c r="D2676" s="270" t="str">
        <f t="shared" si="797"/>
        <v/>
      </c>
      <c r="E2676" s="271"/>
      <c r="F2676" s="273">
        <f t="shared" si="798"/>
        <v>0</v>
      </c>
      <c r="G2676" s="275">
        <f t="shared" si="800"/>
        <v>0</v>
      </c>
    </row>
    <row r="2677" spans="1:7" ht="24" customHeight="1" x14ac:dyDescent="0.2">
      <c r="A2677" s="125"/>
      <c r="B2677" s="99"/>
      <c r="C2677" s="99"/>
      <c r="D2677" s="110"/>
      <c r="E2677" s="111"/>
      <c r="F2677" s="188" t="s">
        <v>33</v>
      </c>
      <c r="G2677" s="126">
        <f>SUBTOTAL(9,G2663:G2676)</f>
        <v>0</v>
      </c>
    </row>
    <row r="2678" spans="1:7" ht="24" customHeight="1" x14ac:dyDescent="0.2">
      <c r="A2678" s="125"/>
      <c r="B2678" s="99"/>
      <c r="C2678" s="127" t="s">
        <v>722</v>
      </c>
      <c r="D2678" s="110"/>
      <c r="E2678" s="111"/>
      <c r="F2678" s="112"/>
      <c r="G2678" s="128"/>
    </row>
    <row r="2679" spans="1:7" s="276" customFormat="1" ht="24" customHeight="1" x14ac:dyDescent="0.2">
      <c r="A2679" s="267" t="str">
        <f t="shared" ref="A2679:A2686" si="801">IFERROR(VLOOKUP(C2679,Tabla_Insumos,4,FALSE),"")</f>
        <v/>
      </c>
      <c r="B2679" s="268" t="str">
        <f t="shared" ref="B2679:B2686" si="802">IFERROR(VLOOKUP(C2679,Tabla_Insumos,5,FALSE),"")</f>
        <v/>
      </c>
      <c r="C2679" s="269"/>
      <c r="D2679" s="270" t="str">
        <f t="shared" ref="D2679:D2686" si="803">IFERROR(VLOOKUP(C2679,Tabla_Insumos,2,FALSE),"")</f>
        <v/>
      </c>
      <c r="E2679" s="271"/>
      <c r="F2679" s="274">
        <f t="shared" ref="F2679:F2686" si="804">IFERROR(VLOOKUP(C2679,Tabla_Insumos,3,FALSE),0)</f>
        <v>0</v>
      </c>
      <c r="G2679" s="275">
        <f>ROUND(E2679*F2679,2)</f>
        <v>0</v>
      </c>
    </row>
    <row r="2680" spans="1:7" s="276" customFormat="1" ht="24" customHeight="1" x14ac:dyDescent="0.2">
      <c r="A2680" s="267" t="str">
        <f t="shared" si="801"/>
        <v/>
      </c>
      <c r="B2680" s="268" t="str">
        <f t="shared" si="802"/>
        <v/>
      </c>
      <c r="C2680" s="269"/>
      <c r="D2680" s="270" t="str">
        <f t="shared" si="803"/>
        <v/>
      </c>
      <c r="E2680" s="271"/>
      <c r="F2680" s="274">
        <f t="shared" si="804"/>
        <v>0</v>
      </c>
      <c r="G2680" s="275">
        <f>ROUND(E2680*F2680,2)</f>
        <v>0</v>
      </c>
    </row>
    <row r="2681" spans="1:7" s="276" customFormat="1" ht="24" customHeight="1" x14ac:dyDescent="0.2">
      <c r="A2681" s="267" t="str">
        <f t="shared" si="801"/>
        <v/>
      </c>
      <c r="B2681" s="268" t="str">
        <f t="shared" si="802"/>
        <v/>
      </c>
      <c r="C2681" s="269"/>
      <c r="D2681" s="270" t="str">
        <f t="shared" si="803"/>
        <v/>
      </c>
      <c r="E2681" s="271"/>
      <c r="F2681" s="274">
        <f t="shared" si="804"/>
        <v>0</v>
      </c>
      <c r="G2681" s="275">
        <f t="shared" ref="G2681:G2686" si="805">ROUND(E2681*F2681,2)</f>
        <v>0</v>
      </c>
    </row>
    <row r="2682" spans="1:7" s="276" customFormat="1" ht="24" customHeight="1" x14ac:dyDescent="0.2">
      <c r="A2682" s="267" t="str">
        <f t="shared" si="801"/>
        <v/>
      </c>
      <c r="B2682" s="268" t="str">
        <f t="shared" si="802"/>
        <v/>
      </c>
      <c r="C2682" s="269"/>
      <c r="D2682" s="270" t="str">
        <f t="shared" si="803"/>
        <v/>
      </c>
      <c r="E2682" s="271"/>
      <c r="F2682" s="274">
        <f t="shared" si="804"/>
        <v>0</v>
      </c>
      <c r="G2682" s="275">
        <f t="shared" si="805"/>
        <v>0</v>
      </c>
    </row>
    <row r="2683" spans="1:7" s="276" customFormat="1" ht="24" customHeight="1" x14ac:dyDescent="0.2">
      <c r="A2683" s="267" t="str">
        <f t="shared" si="801"/>
        <v/>
      </c>
      <c r="B2683" s="268" t="str">
        <f t="shared" si="802"/>
        <v/>
      </c>
      <c r="C2683" s="269"/>
      <c r="D2683" s="270" t="str">
        <f t="shared" si="803"/>
        <v/>
      </c>
      <c r="E2683" s="271"/>
      <c r="F2683" s="272">
        <f t="shared" si="804"/>
        <v>0</v>
      </c>
      <c r="G2683" s="275">
        <f t="shared" si="805"/>
        <v>0</v>
      </c>
    </row>
    <row r="2684" spans="1:7" s="276" customFormat="1" ht="24" customHeight="1" x14ac:dyDescent="0.2">
      <c r="A2684" s="267" t="str">
        <f t="shared" si="801"/>
        <v/>
      </c>
      <c r="B2684" s="268" t="str">
        <f t="shared" si="802"/>
        <v/>
      </c>
      <c r="C2684" s="269"/>
      <c r="D2684" s="270" t="str">
        <f t="shared" si="803"/>
        <v/>
      </c>
      <c r="E2684" s="271"/>
      <c r="F2684" s="272">
        <f t="shared" si="804"/>
        <v>0</v>
      </c>
      <c r="G2684" s="275">
        <f t="shared" si="805"/>
        <v>0</v>
      </c>
    </row>
    <row r="2685" spans="1:7" s="276" customFormat="1" ht="24" customHeight="1" x14ac:dyDescent="0.2">
      <c r="A2685" s="267" t="str">
        <f t="shared" si="801"/>
        <v/>
      </c>
      <c r="B2685" s="268" t="str">
        <f t="shared" si="802"/>
        <v/>
      </c>
      <c r="C2685" s="269"/>
      <c r="D2685" s="270" t="str">
        <f t="shared" si="803"/>
        <v/>
      </c>
      <c r="E2685" s="271"/>
      <c r="F2685" s="272">
        <f t="shared" si="804"/>
        <v>0</v>
      </c>
      <c r="G2685" s="275">
        <f t="shared" si="805"/>
        <v>0</v>
      </c>
    </row>
    <row r="2686" spans="1:7" s="276" customFormat="1" ht="24" customHeight="1" x14ac:dyDescent="0.2">
      <c r="A2686" s="267" t="str">
        <f t="shared" si="801"/>
        <v/>
      </c>
      <c r="B2686" s="268" t="str">
        <f t="shared" si="802"/>
        <v/>
      </c>
      <c r="C2686" s="269"/>
      <c r="D2686" s="270" t="str">
        <f t="shared" si="803"/>
        <v/>
      </c>
      <c r="E2686" s="271"/>
      <c r="F2686" s="272">
        <f t="shared" si="804"/>
        <v>0</v>
      </c>
      <c r="G2686" s="275">
        <f t="shared" si="805"/>
        <v>0</v>
      </c>
    </row>
    <row r="2687" spans="1:7" ht="24" customHeight="1" x14ac:dyDescent="0.2">
      <c r="A2687" s="125"/>
      <c r="B2687" s="99"/>
      <c r="C2687" s="99"/>
      <c r="D2687" s="110"/>
      <c r="E2687" s="111"/>
      <c r="F2687" s="188" t="s">
        <v>34</v>
      </c>
      <c r="G2687" s="126">
        <f>SUBTOTAL(9,G2679:G2686)</f>
        <v>0</v>
      </c>
    </row>
    <row r="2688" spans="1:7" ht="24" customHeight="1" x14ac:dyDescent="0.2">
      <c r="A2688" s="125"/>
      <c r="B2688" s="99"/>
      <c r="C2688" s="127" t="s">
        <v>723</v>
      </c>
      <c r="D2688" s="110"/>
      <c r="E2688" s="111"/>
      <c r="F2688" s="112"/>
      <c r="G2688" s="128"/>
    </row>
    <row r="2689" spans="1:8" s="276" customFormat="1" ht="24" customHeight="1" x14ac:dyDescent="0.2">
      <c r="A2689" s="267" t="str">
        <f t="shared" ref="A2689:A2697" si="806">IFERROR(VLOOKUP(C2689,Tabla_Insumos,4,FALSE),"")</f>
        <v/>
      </c>
      <c r="B2689" s="268" t="str">
        <f t="shared" ref="B2689:B2697" si="807">IFERROR(VLOOKUP(C2689,Tabla_Insumos,5,FALSE),"")</f>
        <v/>
      </c>
      <c r="C2689" s="269"/>
      <c r="D2689" s="270" t="str">
        <f t="shared" ref="D2689:D2697" si="808">IFERROR(VLOOKUP(C2689,Tabla_Insumos,2,FALSE),"")</f>
        <v/>
      </c>
      <c r="E2689" s="271"/>
      <c r="F2689" s="272">
        <f t="shared" ref="F2689:F2697" si="809">IFERROR(VLOOKUP(C2689,Tabla_Insumos,3,FALSE),0)</f>
        <v>0</v>
      </c>
      <c r="G2689" s="275">
        <f t="shared" ref="G2689:G2697" si="810">ROUND(E2689*F2689,2)</f>
        <v>0</v>
      </c>
    </row>
    <row r="2690" spans="1:8" s="276" customFormat="1" ht="24" customHeight="1" x14ac:dyDescent="0.2">
      <c r="A2690" s="267" t="str">
        <f t="shared" si="806"/>
        <v/>
      </c>
      <c r="B2690" s="268" t="str">
        <f t="shared" si="807"/>
        <v/>
      </c>
      <c r="C2690" s="269"/>
      <c r="D2690" s="270" t="str">
        <f t="shared" si="808"/>
        <v/>
      </c>
      <c r="E2690" s="271"/>
      <c r="F2690" s="272">
        <f t="shared" si="809"/>
        <v>0</v>
      </c>
      <c r="G2690" s="275">
        <f t="shared" si="810"/>
        <v>0</v>
      </c>
    </row>
    <row r="2691" spans="1:8" s="276" customFormat="1" ht="24" customHeight="1" x14ac:dyDescent="0.2">
      <c r="A2691" s="267" t="str">
        <f t="shared" si="806"/>
        <v/>
      </c>
      <c r="B2691" s="268" t="str">
        <f t="shared" si="807"/>
        <v/>
      </c>
      <c r="C2691" s="269"/>
      <c r="D2691" s="270" t="str">
        <f t="shared" si="808"/>
        <v/>
      </c>
      <c r="E2691" s="271"/>
      <c r="F2691" s="272">
        <f t="shared" si="809"/>
        <v>0</v>
      </c>
      <c r="G2691" s="275">
        <f t="shared" si="810"/>
        <v>0</v>
      </c>
    </row>
    <row r="2692" spans="1:8" s="276" customFormat="1" ht="24" customHeight="1" x14ac:dyDescent="0.2">
      <c r="A2692" s="267" t="str">
        <f t="shared" si="806"/>
        <v/>
      </c>
      <c r="B2692" s="268" t="str">
        <f t="shared" si="807"/>
        <v/>
      </c>
      <c r="C2692" s="269"/>
      <c r="D2692" s="270" t="str">
        <f t="shared" si="808"/>
        <v/>
      </c>
      <c r="E2692" s="271"/>
      <c r="F2692" s="272">
        <f t="shared" si="809"/>
        <v>0</v>
      </c>
      <c r="G2692" s="275">
        <f t="shared" si="810"/>
        <v>0</v>
      </c>
    </row>
    <row r="2693" spans="1:8" s="276" customFormat="1" ht="24" customHeight="1" x14ac:dyDescent="0.2">
      <c r="A2693" s="267" t="str">
        <f t="shared" si="806"/>
        <v/>
      </c>
      <c r="B2693" s="268" t="str">
        <f t="shared" si="807"/>
        <v/>
      </c>
      <c r="C2693" s="269"/>
      <c r="D2693" s="270" t="str">
        <f t="shared" si="808"/>
        <v/>
      </c>
      <c r="E2693" s="271"/>
      <c r="F2693" s="272">
        <f t="shared" si="809"/>
        <v>0</v>
      </c>
      <c r="G2693" s="275">
        <f t="shared" si="810"/>
        <v>0</v>
      </c>
    </row>
    <row r="2694" spans="1:8" s="276" customFormat="1" ht="24" customHeight="1" x14ac:dyDescent="0.2">
      <c r="A2694" s="267" t="str">
        <f t="shared" si="806"/>
        <v/>
      </c>
      <c r="B2694" s="268" t="str">
        <f t="shared" si="807"/>
        <v/>
      </c>
      <c r="C2694" s="269"/>
      <c r="D2694" s="270" t="str">
        <f t="shared" si="808"/>
        <v/>
      </c>
      <c r="E2694" s="271"/>
      <c r="F2694" s="272">
        <f t="shared" si="809"/>
        <v>0</v>
      </c>
      <c r="G2694" s="275">
        <f t="shared" si="810"/>
        <v>0</v>
      </c>
    </row>
    <row r="2695" spans="1:8" s="276" customFormat="1" ht="24" customHeight="1" x14ac:dyDescent="0.2">
      <c r="A2695" s="267" t="str">
        <f t="shared" si="806"/>
        <v/>
      </c>
      <c r="B2695" s="268" t="str">
        <f t="shared" si="807"/>
        <v/>
      </c>
      <c r="C2695" s="269"/>
      <c r="D2695" s="270" t="str">
        <f t="shared" si="808"/>
        <v/>
      </c>
      <c r="E2695" s="271"/>
      <c r="F2695" s="272">
        <f t="shared" si="809"/>
        <v>0</v>
      </c>
      <c r="G2695" s="275">
        <f t="shared" si="810"/>
        <v>0</v>
      </c>
    </row>
    <row r="2696" spans="1:8" s="276" customFormat="1" ht="24" customHeight="1" x14ac:dyDescent="0.2">
      <c r="A2696" s="267" t="str">
        <f t="shared" si="806"/>
        <v/>
      </c>
      <c r="B2696" s="268" t="str">
        <f t="shared" si="807"/>
        <v/>
      </c>
      <c r="C2696" s="269"/>
      <c r="D2696" s="270" t="str">
        <f t="shared" si="808"/>
        <v/>
      </c>
      <c r="E2696" s="271"/>
      <c r="F2696" s="272">
        <f t="shared" si="809"/>
        <v>0</v>
      </c>
      <c r="G2696" s="275">
        <f t="shared" si="810"/>
        <v>0</v>
      </c>
    </row>
    <row r="2697" spans="1:8" s="276" customFormat="1" ht="24" customHeight="1" x14ac:dyDescent="0.2">
      <c r="A2697" s="267" t="str">
        <f t="shared" si="806"/>
        <v/>
      </c>
      <c r="B2697" s="268" t="str">
        <f t="shared" si="807"/>
        <v/>
      </c>
      <c r="C2697" s="269"/>
      <c r="D2697" s="270" t="str">
        <f t="shared" si="808"/>
        <v/>
      </c>
      <c r="E2697" s="271"/>
      <c r="F2697" s="272">
        <f t="shared" si="809"/>
        <v>0</v>
      </c>
      <c r="G2697" s="275">
        <f t="shared" si="810"/>
        <v>0</v>
      </c>
    </row>
    <row r="2698" spans="1:8" ht="24" customHeight="1" x14ac:dyDescent="0.2">
      <c r="A2698" s="129"/>
      <c r="B2698" s="110"/>
      <c r="C2698" s="99"/>
      <c r="D2698" s="110"/>
      <c r="E2698" s="111"/>
      <c r="F2698" s="188" t="s">
        <v>35</v>
      </c>
      <c r="G2698" s="126">
        <f>SUBTOTAL(9,G2689:G2697)</f>
        <v>0</v>
      </c>
    </row>
    <row r="2699" spans="1:8" ht="24" customHeight="1" thickBot="1" x14ac:dyDescent="0.25">
      <c r="A2699" s="130"/>
      <c r="B2699" s="131"/>
      <c r="C2699" s="132"/>
      <c r="D2699" s="131"/>
      <c r="E2699" s="133"/>
      <c r="F2699" s="134"/>
      <c r="G2699" s="135"/>
    </row>
    <row r="2700" spans="1:8" ht="24" customHeight="1" thickBot="1" x14ac:dyDescent="0.25">
      <c r="A2700" s="136" t="str">
        <f>B2658</f>
        <v>17.2</v>
      </c>
      <c r="B2700" s="137" t="str">
        <f>C2658</f>
        <v>Alarmas técnicas</v>
      </c>
      <c r="C2700" s="138"/>
      <c r="D2700" s="138" t="s">
        <v>36</v>
      </c>
      <c r="E2700" s="139"/>
      <c r="F2700" s="140" t="s">
        <v>37</v>
      </c>
      <c r="G2700" s="141">
        <f>SUBTOTAL(9,G2663:G2699)</f>
        <v>0</v>
      </c>
    </row>
    <row r="2701" spans="1:8" ht="24" customHeight="1" thickTop="1" thickBot="1" x14ac:dyDescent="0.25"/>
    <row r="2702" spans="1:8" ht="24" customHeight="1" thickTop="1" x14ac:dyDescent="0.2">
      <c r="A2702" s="173" t="s">
        <v>39</v>
      </c>
      <c r="B2702" s="174"/>
      <c r="C2702" s="174"/>
      <c r="D2702" s="174"/>
      <c r="E2702" s="174"/>
      <c r="F2702" s="174"/>
      <c r="G2702" s="175"/>
      <c r="H2702" s="100">
        <f>COUNTIF($A$2:A2708,"ANALISIS DE PRECIOS")</f>
        <v>55</v>
      </c>
    </row>
    <row r="2703" spans="1:8" ht="24" customHeight="1" x14ac:dyDescent="0.2">
      <c r="A2703" s="101" t="s">
        <v>719</v>
      </c>
      <c r="B2703" s="102" t="str">
        <f>Comitente</f>
        <v>DIRECCIÓN DE INFRAESTRUCTURA ESCOLAR</v>
      </c>
      <c r="C2703" s="96"/>
      <c r="D2703" s="103"/>
      <c r="E2703" s="103"/>
      <c r="F2703" s="104"/>
      <c r="G2703" s="105"/>
    </row>
    <row r="2704" spans="1:8" ht="24" customHeight="1" x14ac:dyDescent="0.2">
      <c r="A2704" s="101" t="s">
        <v>720</v>
      </c>
      <c r="B2704" s="102">
        <f>Contratista</f>
        <v>0</v>
      </c>
      <c r="C2704" s="97"/>
      <c r="D2704" s="97"/>
      <c r="E2704" s="97"/>
      <c r="F2704" s="106"/>
      <c r="G2704" s="107"/>
    </row>
    <row r="2705" spans="1:141" ht="24" customHeight="1" x14ac:dyDescent="0.2">
      <c r="A2705" s="101" t="s">
        <v>26</v>
      </c>
      <c r="B2705" s="102" t="str">
        <f>Obra</f>
        <v>ESCUELA BATALLA DE TUCUMAN</v>
      </c>
      <c r="C2705" s="97"/>
      <c r="D2705" s="97"/>
      <c r="E2705" s="97"/>
      <c r="F2705" s="106" t="s">
        <v>40</v>
      </c>
      <c r="G2705" s="108">
        <f>Fecha_Base</f>
        <v>0</v>
      </c>
    </row>
    <row r="2706" spans="1:141" ht="24" customHeight="1" x14ac:dyDescent="0.2">
      <c r="A2706" s="109" t="s">
        <v>718</v>
      </c>
      <c r="B2706" s="98" t="str">
        <f>Ubicación</f>
        <v>Calle Mendoza y Calle Nº17 - Pocito</v>
      </c>
      <c r="C2706" s="98"/>
      <c r="D2706" s="110"/>
      <c r="E2706" s="111"/>
      <c r="F2706" s="112"/>
      <c r="G2706" s="113"/>
    </row>
    <row r="2707" spans="1:141" ht="24" customHeight="1" x14ac:dyDescent="0.2">
      <c r="A2707" s="109" t="s">
        <v>41</v>
      </c>
      <c r="B2707" s="114" t="str">
        <f>IFERROR(VALUE(LEFT(B2708,FIND("-",B2708)-1)),"")</f>
        <v/>
      </c>
      <c r="C2707" s="99" t="str">
        <f>IFERROR(VLOOKUP(B2707,Tabla_CyP,2,FALSE),"")</f>
        <v/>
      </c>
      <c r="E2707" s="111"/>
      <c r="F2707" s="112"/>
      <c r="G2707" s="113"/>
    </row>
    <row r="2708" spans="1:141" ht="24" customHeight="1" x14ac:dyDescent="0.2">
      <c r="A2708" s="109" t="s">
        <v>27</v>
      </c>
      <c r="B2708" s="115" t="str">
        <f>IFERROR(VLOOKUP(COUNTIF($A$2:A2708,"ANALISIS DE PRECIOS"),Tabla_NumeroItem,4,FALSE),"")</f>
        <v>18.1</v>
      </c>
      <c r="C2708" s="99" t="str">
        <f>IFERROR(VLOOKUP(B2708,Tabla_CyP,2,FALSE),"")</f>
        <v>Vidrios laminado de seguridad 3+3</v>
      </c>
      <c r="D2708" s="110"/>
      <c r="E2708" s="111"/>
      <c r="F2708" s="106" t="s">
        <v>28</v>
      </c>
      <c r="G2708" s="116" t="str">
        <f>IFERROR(VLOOKUP(B2708,Tabla_CyP,4,FALSE),"")</f>
        <v>m2</v>
      </c>
    </row>
    <row r="2709" spans="1:141" ht="24" customHeight="1" x14ac:dyDescent="0.2">
      <c r="A2709" s="109"/>
      <c r="B2709" s="98"/>
      <c r="C2709" s="99"/>
      <c r="D2709" s="110"/>
      <c r="E2709" s="111"/>
      <c r="F2709" s="112"/>
      <c r="G2709" s="113"/>
    </row>
    <row r="2710" spans="1:141" ht="24" customHeight="1" x14ac:dyDescent="0.2">
      <c r="A2710" s="381" t="s">
        <v>584</v>
      </c>
      <c r="B2710" s="382"/>
      <c r="C2710" s="383" t="s">
        <v>0</v>
      </c>
      <c r="D2710" s="383" t="s">
        <v>29</v>
      </c>
      <c r="E2710" s="385" t="s">
        <v>30</v>
      </c>
      <c r="F2710" s="387" t="s">
        <v>31</v>
      </c>
      <c r="G2710" s="389" t="s">
        <v>32</v>
      </c>
    </row>
    <row r="2711" spans="1:141" s="119" customFormat="1" ht="24" customHeight="1" x14ac:dyDescent="0.2">
      <c r="A2711" s="117" t="s">
        <v>585</v>
      </c>
      <c r="B2711" s="118" t="s">
        <v>586</v>
      </c>
      <c r="C2711" s="384"/>
      <c r="D2711" s="384"/>
      <c r="E2711" s="386"/>
      <c r="F2711" s="388"/>
      <c r="G2711" s="390"/>
      <c r="I2711" s="277"/>
      <c r="J2711" s="277"/>
      <c r="K2711" s="277"/>
      <c r="L2711" s="277"/>
      <c r="M2711" s="277"/>
      <c r="N2711" s="277"/>
      <c r="O2711" s="277"/>
      <c r="P2711" s="277"/>
      <c r="Q2711" s="277"/>
      <c r="R2711" s="277"/>
      <c r="S2711" s="277"/>
      <c r="T2711" s="277"/>
      <c r="U2711" s="277"/>
      <c r="V2711" s="277"/>
      <c r="W2711" s="277"/>
      <c r="X2711" s="277"/>
      <c r="Y2711" s="277"/>
      <c r="Z2711" s="277"/>
      <c r="AA2711" s="277"/>
      <c r="AB2711" s="277"/>
      <c r="AC2711" s="277"/>
      <c r="AD2711" s="277"/>
      <c r="AE2711" s="277"/>
      <c r="AF2711" s="277"/>
      <c r="AG2711" s="277"/>
      <c r="AH2711" s="277"/>
      <c r="AI2711" s="277"/>
      <c r="AJ2711" s="277"/>
      <c r="AK2711" s="277"/>
      <c r="AL2711" s="277"/>
      <c r="AM2711" s="277"/>
      <c r="AN2711" s="277"/>
      <c r="AO2711" s="277"/>
      <c r="AP2711" s="277"/>
      <c r="AQ2711" s="277"/>
      <c r="AR2711" s="277"/>
      <c r="AS2711" s="277"/>
      <c r="AT2711" s="277"/>
      <c r="AU2711" s="277"/>
      <c r="AV2711" s="277"/>
      <c r="AW2711" s="277"/>
      <c r="AX2711" s="277"/>
      <c r="AY2711" s="277"/>
      <c r="AZ2711" s="277"/>
      <c r="BA2711" s="277"/>
      <c r="BB2711" s="277"/>
      <c r="BC2711" s="277"/>
      <c r="BD2711" s="277"/>
      <c r="BE2711" s="277"/>
      <c r="BF2711" s="277"/>
      <c r="BG2711" s="277"/>
      <c r="BH2711" s="277"/>
      <c r="BI2711" s="277"/>
      <c r="BJ2711" s="277"/>
      <c r="BK2711" s="277"/>
      <c r="BL2711" s="277"/>
      <c r="BM2711" s="277"/>
      <c r="BN2711" s="277"/>
      <c r="BO2711" s="277"/>
      <c r="BP2711" s="277"/>
      <c r="BQ2711" s="277"/>
      <c r="BR2711" s="277"/>
      <c r="BS2711" s="277"/>
      <c r="BT2711" s="277"/>
      <c r="BU2711" s="277"/>
      <c r="BV2711" s="277"/>
      <c r="BW2711" s="277"/>
      <c r="BX2711" s="277"/>
      <c r="BY2711" s="277"/>
      <c r="BZ2711" s="277"/>
      <c r="CA2711" s="277"/>
      <c r="CB2711" s="277"/>
      <c r="CC2711" s="277"/>
      <c r="CD2711" s="277"/>
      <c r="CE2711" s="277"/>
      <c r="CF2711" s="277"/>
      <c r="CG2711" s="277"/>
      <c r="CH2711" s="277"/>
      <c r="CI2711" s="277"/>
      <c r="CJ2711" s="277"/>
      <c r="CK2711" s="277"/>
      <c r="CL2711" s="277"/>
      <c r="CM2711" s="277"/>
      <c r="CN2711" s="277"/>
      <c r="CO2711" s="277"/>
      <c r="CP2711" s="277"/>
      <c r="CQ2711" s="277"/>
      <c r="CR2711" s="277"/>
      <c r="CS2711" s="277"/>
      <c r="CT2711" s="277"/>
      <c r="CU2711" s="277"/>
      <c r="CV2711" s="277"/>
      <c r="CW2711" s="277"/>
      <c r="CX2711" s="277"/>
      <c r="CY2711" s="277"/>
      <c r="CZ2711" s="277"/>
      <c r="DA2711" s="277"/>
      <c r="DB2711" s="277"/>
      <c r="DC2711" s="277"/>
      <c r="DD2711" s="277"/>
      <c r="DE2711" s="277"/>
      <c r="DF2711" s="277"/>
      <c r="DG2711" s="277"/>
      <c r="DH2711" s="277"/>
      <c r="DI2711" s="277"/>
      <c r="DJ2711" s="277"/>
      <c r="DK2711" s="277"/>
      <c r="DL2711" s="277"/>
      <c r="DM2711" s="277"/>
      <c r="DN2711" s="277"/>
      <c r="DO2711" s="277"/>
      <c r="DP2711" s="277"/>
      <c r="DQ2711" s="277"/>
      <c r="DR2711" s="277"/>
      <c r="DS2711" s="277"/>
      <c r="DT2711" s="277"/>
      <c r="DU2711" s="277"/>
      <c r="DV2711" s="277"/>
      <c r="DW2711" s="277"/>
      <c r="DX2711" s="277"/>
      <c r="DY2711" s="277"/>
      <c r="DZ2711" s="277"/>
      <c r="EA2711" s="277"/>
      <c r="EB2711" s="277"/>
      <c r="EC2711" s="277"/>
      <c r="ED2711" s="277"/>
      <c r="EE2711" s="277"/>
      <c r="EF2711" s="277"/>
      <c r="EG2711" s="277"/>
      <c r="EH2711" s="277"/>
      <c r="EI2711" s="277"/>
      <c r="EJ2711" s="277"/>
      <c r="EK2711" s="277"/>
    </row>
    <row r="2712" spans="1:141" ht="24" customHeight="1" x14ac:dyDescent="0.2">
      <c r="A2712" s="187"/>
      <c r="B2712" s="120"/>
      <c r="C2712" s="185" t="s">
        <v>721</v>
      </c>
      <c r="D2712" s="121"/>
      <c r="E2712" s="122"/>
      <c r="F2712" s="123"/>
      <c r="G2712" s="124"/>
    </row>
    <row r="2713" spans="1:141" s="276" customFormat="1" ht="24" customHeight="1" x14ac:dyDescent="0.2">
      <c r="A2713" s="267" t="str">
        <f t="shared" ref="A2713:A2726" si="811">IFERROR(VLOOKUP(C2713,Tabla_Insumos,4,FALSE),"")</f>
        <v/>
      </c>
      <c r="B2713" s="268" t="str">
        <f>IFERROR(VLOOKUP(C2713,Tabla_Insumos,5,FALSE),"")</f>
        <v/>
      </c>
      <c r="C2713" s="269"/>
      <c r="D2713" s="270" t="str">
        <f t="shared" ref="D2713:D2726" si="812">IFERROR(VLOOKUP(C2713,Tabla_Insumos,2,FALSE),"")</f>
        <v/>
      </c>
      <c r="E2713" s="271"/>
      <c r="F2713" s="272">
        <f t="shared" ref="F2713:F2726" si="813">IFERROR(VLOOKUP(C2713,Tabla_Insumos,3,FALSE),0)</f>
        <v>0</v>
      </c>
      <c r="G2713" s="275">
        <f>ROUND(E2713*F2713,2)</f>
        <v>0</v>
      </c>
    </row>
    <row r="2714" spans="1:141" s="276" customFormat="1" ht="24" customHeight="1" x14ac:dyDescent="0.2">
      <c r="A2714" s="267" t="str">
        <f t="shared" si="811"/>
        <v/>
      </c>
      <c r="B2714" s="268" t="str">
        <f t="shared" ref="B2714:B2726" si="814">IFERROR(VLOOKUP(C2714,Tabla_Insumos,5,FALSE),"")</f>
        <v/>
      </c>
      <c r="C2714" s="269"/>
      <c r="D2714" s="270" t="str">
        <f t="shared" si="812"/>
        <v/>
      </c>
      <c r="E2714" s="271"/>
      <c r="F2714" s="272">
        <f t="shared" si="813"/>
        <v>0</v>
      </c>
      <c r="G2714" s="275">
        <f t="shared" ref="G2714:G2726" si="815">ROUND(E2714*F2714,2)</f>
        <v>0</v>
      </c>
    </row>
    <row r="2715" spans="1:141" s="276" customFormat="1" ht="24" customHeight="1" x14ac:dyDescent="0.2">
      <c r="A2715" s="267" t="str">
        <f t="shared" si="811"/>
        <v/>
      </c>
      <c r="B2715" s="268" t="str">
        <f t="shared" si="814"/>
        <v/>
      </c>
      <c r="C2715" s="269"/>
      <c r="D2715" s="270" t="str">
        <f t="shared" si="812"/>
        <v/>
      </c>
      <c r="E2715" s="271"/>
      <c r="F2715" s="272">
        <f t="shared" si="813"/>
        <v>0</v>
      </c>
      <c r="G2715" s="275">
        <f t="shared" si="815"/>
        <v>0</v>
      </c>
    </row>
    <row r="2716" spans="1:141" s="276" customFormat="1" ht="24" customHeight="1" x14ac:dyDescent="0.2">
      <c r="A2716" s="267" t="str">
        <f t="shared" si="811"/>
        <v/>
      </c>
      <c r="B2716" s="268" t="str">
        <f t="shared" si="814"/>
        <v/>
      </c>
      <c r="C2716" s="269"/>
      <c r="D2716" s="270" t="str">
        <f t="shared" si="812"/>
        <v/>
      </c>
      <c r="E2716" s="271"/>
      <c r="F2716" s="272">
        <f t="shared" si="813"/>
        <v>0</v>
      </c>
      <c r="G2716" s="275">
        <f t="shared" si="815"/>
        <v>0</v>
      </c>
    </row>
    <row r="2717" spans="1:141" s="276" customFormat="1" ht="24" customHeight="1" x14ac:dyDescent="0.2">
      <c r="A2717" s="267" t="str">
        <f t="shared" si="811"/>
        <v/>
      </c>
      <c r="B2717" s="268" t="str">
        <f t="shared" si="814"/>
        <v/>
      </c>
      <c r="C2717" s="269"/>
      <c r="D2717" s="270" t="str">
        <f t="shared" si="812"/>
        <v/>
      </c>
      <c r="E2717" s="271"/>
      <c r="F2717" s="272">
        <f t="shared" si="813"/>
        <v>0</v>
      </c>
      <c r="G2717" s="275">
        <f t="shared" si="815"/>
        <v>0</v>
      </c>
    </row>
    <row r="2718" spans="1:141" s="276" customFormat="1" ht="24" customHeight="1" x14ac:dyDescent="0.2">
      <c r="A2718" s="267" t="str">
        <f t="shared" si="811"/>
        <v/>
      </c>
      <c r="B2718" s="268" t="str">
        <f t="shared" si="814"/>
        <v/>
      </c>
      <c r="C2718" s="269"/>
      <c r="D2718" s="270" t="str">
        <f t="shared" si="812"/>
        <v/>
      </c>
      <c r="E2718" s="271"/>
      <c r="F2718" s="272">
        <f t="shared" si="813"/>
        <v>0</v>
      </c>
      <c r="G2718" s="275">
        <f t="shared" si="815"/>
        <v>0</v>
      </c>
    </row>
    <row r="2719" spans="1:141" s="276" customFormat="1" ht="24" customHeight="1" x14ac:dyDescent="0.2">
      <c r="A2719" s="267" t="str">
        <f t="shared" si="811"/>
        <v/>
      </c>
      <c r="B2719" s="268" t="str">
        <f t="shared" si="814"/>
        <v/>
      </c>
      <c r="C2719" s="269"/>
      <c r="D2719" s="270" t="str">
        <f t="shared" si="812"/>
        <v/>
      </c>
      <c r="E2719" s="271"/>
      <c r="F2719" s="272">
        <f t="shared" si="813"/>
        <v>0</v>
      </c>
      <c r="G2719" s="275">
        <f t="shared" si="815"/>
        <v>0</v>
      </c>
    </row>
    <row r="2720" spans="1:141" s="276" customFormat="1" ht="24" customHeight="1" x14ac:dyDescent="0.2">
      <c r="A2720" s="267" t="str">
        <f t="shared" si="811"/>
        <v/>
      </c>
      <c r="B2720" s="268" t="str">
        <f t="shared" si="814"/>
        <v/>
      </c>
      <c r="C2720" s="269"/>
      <c r="D2720" s="270" t="str">
        <f t="shared" si="812"/>
        <v/>
      </c>
      <c r="E2720" s="271"/>
      <c r="F2720" s="272">
        <f t="shared" si="813"/>
        <v>0</v>
      </c>
      <c r="G2720" s="275">
        <f t="shared" si="815"/>
        <v>0</v>
      </c>
    </row>
    <row r="2721" spans="1:7" s="276" customFormat="1" ht="24" customHeight="1" x14ac:dyDescent="0.2">
      <c r="A2721" s="267" t="str">
        <f t="shared" si="811"/>
        <v/>
      </c>
      <c r="B2721" s="268" t="str">
        <f t="shared" si="814"/>
        <v/>
      </c>
      <c r="C2721" s="269"/>
      <c r="D2721" s="270" t="str">
        <f t="shared" si="812"/>
        <v/>
      </c>
      <c r="E2721" s="271"/>
      <c r="F2721" s="272">
        <f t="shared" si="813"/>
        <v>0</v>
      </c>
      <c r="G2721" s="275">
        <f t="shared" si="815"/>
        <v>0</v>
      </c>
    </row>
    <row r="2722" spans="1:7" s="276" customFormat="1" ht="24" customHeight="1" x14ac:dyDescent="0.2">
      <c r="A2722" s="267" t="str">
        <f t="shared" si="811"/>
        <v/>
      </c>
      <c r="B2722" s="268" t="str">
        <f t="shared" si="814"/>
        <v/>
      </c>
      <c r="C2722" s="269"/>
      <c r="D2722" s="270" t="str">
        <f t="shared" si="812"/>
        <v/>
      </c>
      <c r="E2722" s="271"/>
      <c r="F2722" s="272">
        <f t="shared" si="813"/>
        <v>0</v>
      </c>
      <c r="G2722" s="275">
        <f t="shared" si="815"/>
        <v>0</v>
      </c>
    </row>
    <row r="2723" spans="1:7" s="276" customFormat="1" ht="24" customHeight="1" x14ac:dyDescent="0.2">
      <c r="A2723" s="267" t="str">
        <f t="shared" si="811"/>
        <v/>
      </c>
      <c r="B2723" s="268" t="str">
        <f t="shared" si="814"/>
        <v/>
      </c>
      <c r="C2723" s="269"/>
      <c r="D2723" s="270" t="str">
        <f t="shared" si="812"/>
        <v/>
      </c>
      <c r="E2723" s="271"/>
      <c r="F2723" s="272">
        <f t="shared" si="813"/>
        <v>0</v>
      </c>
      <c r="G2723" s="275">
        <f t="shared" si="815"/>
        <v>0</v>
      </c>
    </row>
    <row r="2724" spans="1:7" s="276" customFormat="1" ht="24" customHeight="1" x14ac:dyDescent="0.2">
      <c r="A2724" s="267" t="str">
        <f t="shared" si="811"/>
        <v/>
      </c>
      <c r="B2724" s="268" t="str">
        <f t="shared" si="814"/>
        <v/>
      </c>
      <c r="C2724" s="269"/>
      <c r="D2724" s="270" t="str">
        <f t="shared" si="812"/>
        <v/>
      </c>
      <c r="E2724" s="271"/>
      <c r="F2724" s="272">
        <f t="shared" si="813"/>
        <v>0</v>
      </c>
      <c r="G2724" s="275">
        <f t="shared" si="815"/>
        <v>0</v>
      </c>
    </row>
    <row r="2725" spans="1:7" s="276" customFormat="1" ht="24" customHeight="1" x14ac:dyDescent="0.2">
      <c r="A2725" s="267" t="str">
        <f t="shared" si="811"/>
        <v/>
      </c>
      <c r="B2725" s="268" t="str">
        <f t="shared" si="814"/>
        <v/>
      </c>
      <c r="C2725" s="269"/>
      <c r="D2725" s="270" t="str">
        <f t="shared" si="812"/>
        <v/>
      </c>
      <c r="E2725" s="271"/>
      <c r="F2725" s="272">
        <f t="shared" si="813"/>
        <v>0</v>
      </c>
      <c r="G2725" s="275">
        <f t="shared" si="815"/>
        <v>0</v>
      </c>
    </row>
    <row r="2726" spans="1:7" s="276" customFormat="1" ht="24" customHeight="1" x14ac:dyDescent="0.2">
      <c r="A2726" s="267" t="str">
        <f t="shared" si="811"/>
        <v/>
      </c>
      <c r="B2726" s="268" t="str">
        <f t="shared" si="814"/>
        <v/>
      </c>
      <c r="C2726" s="269"/>
      <c r="D2726" s="270" t="str">
        <f t="shared" si="812"/>
        <v/>
      </c>
      <c r="E2726" s="271"/>
      <c r="F2726" s="273">
        <f t="shared" si="813"/>
        <v>0</v>
      </c>
      <c r="G2726" s="275">
        <f t="shared" si="815"/>
        <v>0</v>
      </c>
    </row>
    <row r="2727" spans="1:7" ht="24" customHeight="1" x14ac:dyDescent="0.2">
      <c r="A2727" s="125"/>
      <c r="B2727" s="99"/>
      <c r="C2727" s="99"/>
      <c r="D2727" s="110"/>
      <c r="E2727" s="111"/>
      <c r="F2727" s="188" t="s">
        <v>33</v>
      </c>
      <c r="G2727" s="126">
        <f>SUBTOTAL(9,G2713:G2726)</f>
        <v>0</v>
      </c>
    </row>
    <row r="2728" spans="1:7" ht="24" customHeight="1" x14ac:dyDescent="0.2">
      <c r="A2728" s="125"/>
      <c r="B2728" s="99"/>
      <c r="C2728" s="127" t="s">
        <v>722</v>
      </c>
      <c r="D2728" s="110"/>
      <c r="E2728" s="111"/>
      <c r="F2728" s="112"/>
      <c r="G2728" s="128"/>
    </row>
    <row r="2729" spans="1:7" s="276" customFormat="1" ht="24" customHeight="1" x14ac:dyDescent="0.2">
      <c r="A2729" s="267" t="str">
        <f t="shared" ref="A2729:A2736" si="816">IFERROR(VLOOKUP(C2729,Tabla_Insumos,4,FALSE),"")</f>
        <v/>
      </c>
      <c r="B2729" s="268" t="str">
        <f t="shared" ref="B2729:B2736" si="817">IFERROR(VLOOKUP(C2729,Tabla_Insumos,5,FALSE),"")</f>
        <v/>
      </c>
      <c r="C2729" s="269"/>
      <c r="D2729" s="270" t="str">
        <f t="shared" ref="D2729:D2736" si="818">IFERROR(VLOOKUP(C2729,Tabla_Insumos,2,FALSE),"")</f>
        <v/>
      </c>
      <c r="E2729" s="271"/>
      <c r="F2729" s="274">
        <f t="shared" ref="F2729:F2736" si="819">IFERROR(VLOOKUP(C2729,Tabla_Insumos,3,FALSE),0)</f>
        <v>0</v>
      </c>
      <c r="G2729" s="275">
        <f>ROUND(E2729*F2729,2)</f>
        <v>0</v>
      </c>
    </row>
    <row r="2730" spans="1:7" s="276" customFormat="1" ht="24" customHeight="1" x14ac:dyDescent="0.2">
      <c r="A2730" s="267" t="str">
        <f t="shared" si="816"/>
        <v/>
      </c>
      <c r="B2730" s="268" t="str">
        <f t="shared" si="817"/>
        <v/>
      </c>
      <c r="C2730" s="269"/>
      <c r="D2730" s="270" t="str">
        <f t="shared" si="818"/>
        <v/>
      </c>
      <c r="E2730" s="271"/>
      <c r="F2730" s="274">
        <f t="shared" si="819"/>
        <v>0</v>
      </c>
      <c r="G2730" s="275">
        <f>ROUND(E2730*F2730,2)</f>
        <v>0</v>
      </c>
    </row>
    <row r="2731" spans="1:7" s="276" customFormat="1" ht="24" customHeight="1" x14ac:dyDescent="0.2">
      <c r="A2731" s="267" t="str">
        <f t="shared" si="816"/>
        <v/>
      </c>
      <c r="B2731" s="268" t="str">
        <f t="shared" si="817"/>
        <v/>
      </c>
      <c r="C2731" s="269"/>
      <c r="D2731" s="270" t="str">
        <f t="shared" si="818"/>
        <v/>
      </c>
      <c r="E2731" s="271"/>
      <c r="F2731" s="274">
        <f t="shared" si="819"/>
        <v>0</v>
      </c>
      <c r="G2731" s="275">
        <f t="shared" ref="G2731:G2736" si="820">ROUND(E2731*F2731,2)</f>
        <v>0</v>
      </c>
    </row>
    <row r="2732" spans="1:7" s="276" customFormat="1" ht="24" customHeight="1" x14ac:dyDescent="0.2">
      <c r="A2732" s="267" t="str">
        <f t="shared" si="816"/>
        <v/>
      </c>
      <c r="B2732" s="268" t="str">
        <f t="shared" si="817"/>
        <v/>
      </c>
      <c r="C2732" s="269"/>
      <c r="D2732" s="270" t="str">
        <f t="shared" si="818"/>
        <v/>
      </c>
      <c r="E2732" s="271"/>
      <c r="F2732" s="274">
        <f t="shared" si="819"/>
        <v>0</v>
      </c>
      <c r="G2732" s="275">
        <f t="shared" si="820"/>
        <v>0</v>
      </c>
    </row>
    <row r="2733" spans="1:7" s="276" customFormat="1" ht="24" customHeight="1" x14ac:dyDescent="0.2">
      <c r="A2733" s="267" t="str">
        <f t="shared" si="816"/>
        <v/>
      </c>
      <c r="B2733" s="268" t="str">
        <f t="shared" si="817"/>
        <v/>
      </c>
      <c r="C2733" s="269"/>
      <c r="D2733" s="270" t="str">
        <f t="shared" si="818"/>
        <v/>
      </c>
      <c r="E2733" s="271"/>
      <c r="F2733" s="272">
        <f t="shared" si="819"/>
        <v>0</v>
      </c>
      <c r="G2733" s="275">
        <f t="shared" si="820"/>
        <v>0</v>
      </c>
    </row>
    <row r="2734" spans="1:7" s="276" customFormat="1" ht="24" customHeight="1" x14ac:dyDescent="0.2">
      <c r="A2734" s="267" t="str">
        <f t="shared" si="816"/>
        <v/>
      </c>
      <c r="B2734" s="268" t="str">
        <f t="shared" si="817"/>
        <v/>
      </c>
      <c r="C2734" s="269"/>
      <c r="D2734" s="270" t="str">
        <f t="shared" si="818"/>
        <v/>
      </c>
      <c r="E2734" s="271"/>
      <c r="F2734" s="272">
        <f t="shared" si="819"/>
        <v>0</v>
      </c>
      <c r="G2734" s="275">
        <f t="shared" si="820"/>
        <v>0</v>
      </c>
    </row>
    <row r="2735" spans="1:7" s="276" customFormat="1" ht="24" customHeight="1" x14ac:dyDescent="0.2">
      <c r="A2735" s="267" t="str">
        <f t="shared" si="816"/>
        <v/>
      </c>
      <c r="B2735" s="268" t="str">
        <f t="shared" si="817"/>
        <v/>
      </c>
      <c r="C2735" s="269"/>
      <c r="D2735" s="270" t="str">
        <f t="shared" si="818"/>
        <v/>
      </c>
      <c r="E2735" s="271"/>
      <c r="F2735" s="272">
        <f t="shared" si="819"/>
        <v>0</v>
      </c>
      <c r="G2735" s="275">
        <f t="shared" si="820"/>
        <v>0</v>
      </c>
    </row>
    <row r="2736" spans="1:7" s="276" customFormat="1" ht="24" customHeight="1" x14ac:dyDescent="0.2">
      <c r="A2736" s="267" t="str">
        <f t="shared" si="816"/>
        <v/>
      </c>
      <c r="B2736" s="268" t="str">
        <f t="shared" si="817"/>
        <v/>
      </c>
      <c r="C2736" s="269"/>
      <c r="D2736" s="270" t="str">
        <f t="shared" si="818"/>
        <v/>
      </c>
      <c r="E2736" s="271"/>
      <c r="F2736" s="272">
        <f t="shared" si="819"/>
        <v>0</v>
      </c>
      <c r="G2736" s="275">
        <f t="shared" si="820"/>
        <v>0</v>
      </c>
    </row>
    <row r="2737" spans="1:8" ht="24" customHeight="1" x14ac:dyDescent="0.2">
      <c r="A2737" s="125"/>
      <c r="B2737" s="99"/>
      <c r="C2737" s="99"/>
      <c r="D2737" s="110"/>
      <c r="E2737" s="111"/>
      <c r="F2737" s="188" t="s">
        <v>34</v>
      </c>
      <c r="G2737" s="126">
        <f>SUBTOTAL(9,G2729:G2736)</f>
        <v>0</v>
      </c>
    </row>
    <row r="2738" spans="1:8" ht="24" customHeight="1" x14ac:dyDescent="0.2">
      <c r="A2738" s="125"/>
      <c r="B2738" s="99"/>
      <c r="C2738" s="127" t="s">
        <v>723</v>
      </c>
      <c r="D2738" s="110"/>
      <c r="E2738" s="111"/>
      <c r="F2738" s="112"/>
      <c r="G2738" s="128"/>
    </row>
    <row r="2739" spans="1:8" s="276" customFormat="1" ht="24" customHeight="1" x14ac:dyDescent="0.2">
      <c r="A2739" s="267" t="str">
        <f t="shared" ref="A2739:A2747" si="821">IFERROR(VLOOKUP(C2739,Tabla_Insumos,4,FALSE),"")</f>
        <v/>
      </c>
      <c r="B2739" s="268" t="str">
        <f t="shared" ref="B2739:B2747" si="822">IFERROR(VLOOKUP(C2739,Tabla_Insumos,5,FALSE),"")</f>
        <v/>
      </c>
      <c r="C2739" s="269"/>
      <c r="D2739" s="270" t="str">
        <f t="shared" ref="D2739:D2747" si="823">IFERROR(VLOOKUP(C2739,Tabla_Insumos,2,FALSE),"")</f>
        <v/>
      </c>
      <c r="E2739" s="271"/>
      <c r="F2739" s="272">
        <f t="shared" ref="F2739:F2747" si="824">IFERROR(VLOOKUP(C2739,Tabla_Insumos,3,FALSE),0)</f>
        <v>0</v>
      </c>
      <c r="G2739" s="275">
        <f t="shared" ref="G2739:G2747" si="825">ROUND(E2739*F2739,2)</f>
        <v>0</v>
      </c>
    </row>
    <row r="2740" spans="1:8" s="276" customFormat="1" ht="24" customHeight="1" x14ac:dyDescent="0.2">
      <c r="A2740" s="267" t="str">
        <f t="shared" si="821"/>
        <v/>
      </c>
      <c r="B2740" s="268" t="str">
        <f t="shared" si="822"/>
        <v/>
      </c>
      <c r="C2740" s="269"/>
      <c r="D2740" s="270" t="str">
        <f t="shared" si="823"/>
        <v/>
      </c>
      <c r="E2740" s="271"/>
      <c r="F2740" s="272">
        <f t="shared" si="824"/>
        <v>0</v>
      </c>
      <c r="G2740" s="275">
        <f t="shared" si="825"/>
        <v>0</v>
      </c>
    </row>
    <row r="2741" spans="1:8" s="276" customFormat="1" ht="24" customHeight="1" x14ac:dyDescent="0.2">
      <c r="A2741" s="267" t="str">
        <f t="shared" si="821"/>
        <v/>
      </c>
      <c r="B2741" s="268" t="str">
        <f t="shared" si="822"/>
        <v/>
      </c>
      <c r="C2741" s="269"/>
      <c r="D2741" s="270" t="str">
        <f t="shared" si="823"/>
        <v/>
      </c>
      <c r="E2741" s="271"/>
      <c r="F2741" s="272">
        <f t="shared" si="824"/>
        <v>0</v>
      </c>
      <c r="G2741" s="275">
        <f t="shared" si="825"/>
        <v>0</v>
      </c>
    </row>
    <row r="2742" spans="1:8" s="276" customFormat="1" ht="24" customHeight="1" x14ac:dyDescent="0.2">
      <c r="A2742" s="267" t="str">
        <f t="shared" si="821"/>
        <v/>
      </c>
      <c r="B2742" s="268" t="str">
        <f t="shared" si="822"/>
        <v/>
      </c>
      <c r="C2742" s="269"/>
      <c r="D2742" s="270" t="str">
        <f t="shared" si="823"/>
        <v/>
      </c>
      <c r="E2742" s="271"/>
      <c r="F2742" s="272">
        <f t="shared" si="824"/>
        <v>0</v>
      </c>
      <c r="G2742" s="275">
        <f t="shared" si="825"/>
        <v>0</v>
      </c>
    </row>
    <row r="2743" spans="1:8" s="276" customFormat="1" ht="24" customHeight="1" x14ac:dyDescent="0.2">
      <c r="A2743" s="267" t="str">
        <f t="shared" si="821"/>
        <v/>
      </c>
      <c r="B2743" s="268" t="str">
        <f t="shared" si="822"/>
        <v/>
      </c>
      <c r="C2743" s="269"/>
      <c r="D2743" s="270" t="str">
        <f t="shared" si="823"/>
        <v/>
      </c>
      <c r="E2743" s="271"/>
      <c r="F2743" s="272">
        <f t="shared" si="824"/>
        <v>0</v>
      </c>
      <c r="G2743" s="275">
        <f t="shared" si="825"/>
        <v>0</v>
      </c>
    </row>
    <row r="2744" spans="1:8" s="276" customFormat="1" ht="24" customHeight="1" x14ac:dyDescent="0.2">
      <c r="A2744" s="267" t="str">
        <f t="shared" si="821"/>
        <v/>
      </c>
      <c r="B2744" s="268" t="str">
        <f t="shared" si="822"/>
        <v/>
      </c>
      <c r="C2744" s="269"/>
      <c r="D2744" s="270" t="str">
        <f t="shared" si="823"/>
        <v/>
      </c>
      <c r="E2744" s="271"/>
      <c r="F2744" s="272">
        <f t="shared" si="824"/>
        <v>0</v>
      </c>
      <c r="G2744" s="275">
        <f t="shared" si="825"/>
        <v>0</v>
      </c>
    </row>
    <row r="2745" spans="1:8" s="276" customFormat="1" ht="24" customHeight="1" x14ac:dyDescent="0.2">
      <c r="A2745" s="267" t="str">
        <f t="shared" si="821"/>
        <v/>
      </c>
      <c r="B2745" s="268" t="str">
        <f t="shared" si="822"/>
        <v/>
      </c>
      <c r="C2745" s="269"/>
      <c r="D2745" s="270" t="str">
        <f t="shared" si="823"/>
        <v/>
      </c>
      <c r="E2745" s="271"/>
      <c r="F2745" s="272">
        <f t="shared" si="824"/>
        <v>0</v>
      </c>
      <c r="G2745" s="275">
        <f t="shared" si="825"/>
        <v>0</v>
      </c>
    </row>
    <row r="2746" spans="1:8" s="276" customFormat="1" ht="24" customHeight="1" x14ac:dyDescent="0.2">
      <c r="A2746" s="267" t="str">
        <f t="shared" si="821"/>
        <v/>
      </c>
      <c r="B2746" s="268" t="str">
        <f t="shared" si="822"/>
        <v/>
      </c>
      <c r="C2746" s="269"/>
      <c r="D2746" s="270" t="str">
        <f t="shared" si="823"/>
        <v/>
      </c>
      <c r="E2746" s="271"/>
      <c r="F2746" s="272">
        <f t="shared" si="824"/>
        <v>0</v>
      </c>
      <c r="G2746" s="275">
        <f t="shared" si="825"/>
        <v>0</v>
      </c>
    </row>
    <row r="2747" spans="1:8" s="276" customFormat="1" ht="24" customHeight="1" x14ac:dyDescent="0.2">
      <c r="A2747" s="267" t="str">
        <f t="shared" si="821"/>
        <v/>
      </c>
      <c r="B2747" s="268" t="str">
        <f t="shared" si="822"/>
        <v/>
      </c>
      <c r="C2747" s="269"/>
      <c r="D2747" s="270" t="str">
        <f t="shared" si="823"/>
        <v/>
      </c>
      <c r="E2747" s="271"/>
      <c r="F2747" s="272">
        <f t="shared" si="824"/>
        <v>0</v>
      </c>
      <c r="G2747" s="275">
        <f t="shared" si="825"/>
        <v>0</v>
      </c>
    </row>
    <row r="2748" spans="1:8" ht="24" customHeight="1" x14ac:dyDescent="0.2">
      <c r="A2748" s="129"/>
      <c r="B2748" s="110"/>
      <c r="C2748" s="99"/>
      <c r="D2748" s="110"/>
      <c r="E2748" s="111"/>
      <c r="F2748" s="188" t="s">
        <v>35</v>
      </c>
      <c r="G2748" s="126">
        <f>SUBTOTAL(9,G2739:G2747)</f>
        <v>0</v>
      </c>
    </row>
    <row r="2749" spans="1:8" ht="24" customHeight="1" thickBot="1" x14ac:dyDescent="0.25">
      <c r="A2749" s="130"/>
      <c r="B2749" s="131"/>
      <c r="C2749" s="132"/>
      <c r="D2749" s="131"/>
      <c r="E2749" s="133"/>
      <c r="F2749" s="134"/>
      <c r="G2749" s="135"/>
    </row>
    <row r="2750" spans="1:8" ht="24" customHeight="1" thickBot="1" x14ac:dyDescent="0.25">
      <c r="A2750" s="136" t="str">
        <f>B2708</f>
        <v>18.1</v>
      </c>
      <c r="B2750" s="137" t="str">
        <f>C2708</f>
        <v>Vidrios laminado de seguridad 3+3</v>
      </c>
      <c r="C2750" s="138"/>
      <c r="D2750" s="138" t="s">
        <v>36</v>
      </c>
      <c r="E2750" s="139"/>
      <c r="F2750" s="140" t="s">
        <v>37</v>
      </c>
      <c r="G2750" s="141">
        <f>SUBTOTAL(9,G2713:G2749)</f>
        <v>0</v>
      </c>
    </row>
    <row r="2751" spans="1:8" ht="24" customHeight="1" thickTop="1" thickBot="1" x14ac:dyDescent="0.25"/>
    <row r="2752" spans="1:8" ht="24" customHeight="1" thickTop="1" x14ac:dyDescent="0.2">
      <c r="A2752" s="173" t="s">
        <v>39</v>
      </c>
      <c r="B2752" s="174"/>
      <c r="C2752" s="174"/>
      <c r="D2752" s="174"/>
      <c r="E2752" s="174"/>
      <c r="F2752" s="174"/>
      <c r="G2752" s="175"/>
      <c r="H2752" s="100">
        <f>COUNTIF($A$2:A2758,"ANALISIS DE PRECIOS")</f>
        <v>56</v>
      </c>
    </row>
    <row r="2753" spans="1:141" ht="24" customHeight="1" x14ac:dyDescent="0.2">
      <c r="A2753" s="101" t="s">
        <v>719</v>
      </c>
      <c r="B2753" s="102" t="str">
        <f>Comitente</f>
        <v>DIRECCIÓN DE INFRAESTRUCTURA ESCOLAR</v>
      </c>
      <c r="C2753" s="96"/>
      <c r="D2753" s="103"/>
      <c r="E2753" s="103"/>
      <c r="F2753" s="104"/>
      <c r="G2753" s="105"/>
    </row>
    <row r="2754" spans="1:141" ht="24" customHeight="1" x14ac:dyDescent="0.2">
      <c r="A2754" s="101" t="s">
        <v>720</v>
      </c>
      <c r="B2754" s="102">
        <f>Contratista</f>
        <v>0</v>
      </c>
      <c r="C2754" s="97"/>
      <c r="D2754" s="97"/>
      <c r="E2754" s="97"/>
      <c r="F2754" s="106"/>
      <c r="G2754" s="107"/>
    </row>
    <row r="2755" spans="1:141" ht="24" customHeight="1" x14ac:dyDescent="0.2">
      <c r="A2755" s="101" t="s">
        <v>26</v>
      </c>
      <c r="B2755" s="102" t="str">
        <f>Obra</f>
        <v>ESCUELA BATALLA DE TUCUMAN</v>
      </c>
      <c r="C2755" s="97"/>
      <c r="D2755" s="97"/>
      <c r="E2755" s="97"/>
      <c r="F2755" s="106" t="s">
        <v>40</v>
      </c>
      <c r="G2755" s="108">
        <f>Fecha_Base</f>
        <v>0</v>
      </c>
    </row>
    <row r="2756" spans="1:141" ht="24" customHeight="1" x14ac:dyDescent="0.2">
      <c r="A2756" s="109" t="s">
        <v>718</v>
      </c>
      <c r="B2756" s="98" t="str">
        <f>Ubicación</f>
        <v>Calle Mendoza y Calle Nº17 - Pocito</v>
      </c>
      <c r="C2756" s="98"/>
      <c r="D2756" s="110"/>
      <c r="E2756" s="111"/>
      <c r="F2756" s="112"/>
      <c r="G2756" s="113"/>
    </row>
    <row r="2757" spans="1:141" ht="24" customHeight="1" x14ac:dyDescent="0.2">
      <c r="A2757" s="109" t="s">
        <v>41</v>
      </c>
      <c r="B2757" s="114" t="str">
        <f>IFERROR(VALUE(LEFT(B2758,FIND("-",B2758)-1)),"")</f>
        <v/>
      </c>
      <c r="C2757" s="99" t="str">
        <f>IFERROR(VLOOKUP(B2757,Tabla_CyP,2,FALSE),"")</f>
        <v/>
      </c>
      <c r="E2757" s="111"/>
      <c r="F2757" s="112"/>
      <c r="G2757" s="113"/>
    </row>
    <row r="2758" spans="1:141" ht="24" customHeight="1" x14ac:dyDescent="0.2">
      <c r="A2758" s="109" t="s">
        <v>27</v>
      </c>
      <c r="B2758" s="115" t="str">
        <f>IFERROR(VLOOKUP(COUNTIF($A$2:A2758,"ANALISIS DE PRECIOS"),Tabla_NumeroItem,4,FALSE),"")</f>
        <v>18.3</v>
      </c>
      <c r="C2758" s="99" t="str">
        <f>IFERROR(VLOOKUP(B2758,Tabla_CyP,2,FALSE),"")</f>
        <v>Espejos</v>
      </c>
      <c r="D2758" s="110"/>
      <c r="E2758" s="111"/>
      <c r="F2758" s="106" t="s">
        <v>28</v>
      </c>
      <c r="G2758" s="116" t="str">
        <f>IFERROR(VLOOKUP(B2758,Tabla_CyP,4,FALSE),"")</f>
        <v>m2</v>
      </c>
    </row>
    <row r="2759" spans="1:141" ht="24" customHeight="1" x14ac:dyDescent="0.2">
      <c r="A2759" s="109"/>
      <c r="B2759" s="98"/>
      <c r="C2759" s="99"/>
      <c r="D2759" s="110"/>
      <c r="E2759" s="111"/>
      <c r="F2759" s="112"/>
      <c r="G2759" s="113"/>
    </row>
    <row r="2760" spans="1:141" ht="24" customHeight="1" x14ac:dyDescent="0.2">
      <c r="A2760" s="381" t="s">
        <v>584</v>
      </c>
      <c r="B2760" s="382"/>
      <c r="C2760" s="383" t="s">
        <v>0</v>
      </c>
      <c r="D2760" s="383" t="s">
        <v>29</v>
      </c>
      <c r="E2760" s="385" t="s">
        <v>30</v>
      </c>
      <c r="F2760" s="387" t="s">
        <v>31</v>
      </c>
      <c r="G2760" s="389" t="s">
        <v>32</v>
      </c>
    </row>
    <row r="2761" spans="1:141" s="119" customFormat="1" ht="24" customHeight="1" x14ac:dyDescent="0.2">
      <c r="A2761" s="117" t="s">
        <v>585</v>
      </c>
      <c r="B2761" s="118" t="s">
        <v>586</v>
      </c>
      <c r="C2761" s="384"/>
      <c r="D2761" s="384"/>
      <c r="E2761" s="386"/>
      <c r="F2761" s="388"/>
      <c r="G2761" s="390"/>
      <c r="I2761" s="277"/>
      <c r="J2761" s="277"/>
      <c r="K2761" s="277"/>
      <c r="L2761" s="277"/>
      <c r="M2761" s="277"/>
      <c r="N2761" s="277"/>
      <c r="O2761" s="277"/>
      <c r="P2761" s="277"/>
      <c r="Q2761" s="277"/>
      <c r="R2761" s="277"/>
      <c r="S2761" s="277"/>
      <c r="T2761" s="277"/>
      <c r="U2761" s="277"/>
      <c r="V2761" s="277"/>
      <c r="W2761" s="277"/>
      <c r="X2761" s="277"/>
      <c r="Y2761" s="277"/>
      <c r="Z2761" s="277"/>
      <c r="AA2761" s="277"/>
      <c r="AB2761" s="277"/>
      <c r="AC2761" s="277"/>
      <c r="AD2761" s="277"/>
      <c r="AE2761" s="277"/>
      <c r="AF2761" s="277"/>
      <c r="AG2761" s="277"/>
      <c r="AH2761" s="277"/>
      <c r="AI2761" s="277"/>
      <c r="AJ2761" s="277"/>
      <c r="AK2761" s="277"/>
      <c r="AL2761" s="277"/>
      <c r="AM2761" s="277"/>
      <c r="AN2761" s="277"/>
      <c r="AO2761" s="277"/>
      <c r="AP2761" s="277"/>
      <c r="AQ2761" s="277"/>
      <c r="AR2761" s="277"/>
      <c r="AS2761" s="277"/>
      <c r="AT2761" s="277"/>
      <c r="AU2761" s="277"/>
      <c r="AV2761" s="277"/>
      <c r="AW2761" s="277"/>
      <c r="AX2761" s="277"/>
      <c r="AY2761" s="277"/>
      <c r="AZ2761" s="277"/>
      <c r="BA2761" s="277"/>
      <c r="BB2761" s="277"/>
      <c r="BC2761" s="277"/>
      <c r="BD2761" s="277"/>
      <c r="BE2761" s="277"/>
      <c r="BF2761" s="277"/>
      <c r="BG2761" s="277"/>
      <c r="BH2761" s="277"/>
      <c r="BI2761" s="277"/>
      <c r="BJ2761" s="277"/>
      <c r="BK2761" s="277"/>
      <c r="BL2761" s="277"/>
      <c r="BM2761" s="277"/>
      <c r="BN2761" s="277"/>
      <c r="BO2761" s="277"/>
      <c r="BP2761" s="277"/>
      <c r="BQ2761" s="277"/>
      <c r="BR2761" s="277"/>
      <c r="BS2761" s="277"/>
      <c r="BT2761" s="277"/>
      <c r="BU2761" s="277"/>
      <c r="BV2761" s="277"/>
      <c r="BW2761" s="277"/>
      <c r="BX2761" s="277"/>
      <c r="BY2761" s="277"/>
      <c r="BZ2761" s="277"/>
      <c r="CA2761" s="277"/>
      <c r="CB2761" s="277"/>
      <c r="CC2761" s="277"/>
      <c r="CD2761" s="277"/>
      <c r="CE2761" s="277"/>
      <c r="CF2761" s="277"/>
      <c r="CG2761" s="277"/>
      <c r="CH2761" s="277"/>
      <c r="CI2761" s="277"/>
      <c r="CJ2761" s="277"/>
      <c r="CK2761" s="277"/>
      <c r="CL2761" s="277"/>
      <c r="CM2761" s="277"/>
      <c r="CN2761" s="277"/>
      <c r="CO2761" s="277"/>
      <c r="CP2761" s="277"/>
      <c r="CQ2761" s="277"/>
      <c r="CR2761" s="277"/>
      <c r="CS2761" s="277"/>
      <c r="CT2761" s="277"/>
      <c r="CU2761" s="277"/>
      <c r="CV2761" s="277"/>
      <c r="CW2761" s="277"/>
      <c r="CX2761" s="277"/>
      <c r="CY2761" s="277"/>
      <c r="CZ2761" s="277"/>
      <c r="DA2761" s="277"/>
      <c r="DB2761" s="277"/>
      <c r="DC2761" s="277"/>
      <c r="DD2761" s="277"/>
      <c r="DE2761" s="277"/>
      <c r="DF2761" s="277"/>
      <c r="DG2761" s="277"/>
      <c r="DH2761" s="277"/>
      <c r="DI2761" s="277"/>
      <c r="DJ2761" s="277"/>
      <c r="DK2761" s="277"/>
      <c r="DL2761" s="277"/>
      <c r="DM2761" s="277"/>
      <c r="DN2761" s="277"/>
      <c r="DO2761" s="277"/>
      <c r="DP2761" s="277"/>
      <c r="DQ2761" s="277"/>
      <c r="DR2761" s="277"/>
      <c r="DS2761" s="277"/>
      <c r="DT2761" s="277"/>
      <c r="DU2761" s="277"/>
      <c r="DV2761" s="277"/>
      <c r="DW2761" s="277"/>
      <c r="DX2761" s="277"/>
      <c r="DY2761" s="277"/>
      <c r="DZ2761" s="277"/>
      <c r="EA2761" s="277"/>
      <c r="EB2761" s="277"/>
      <c r="EC2761" s="277"/>
      <c r="ED2761" s="277"/>
      <c r="EE2761" s="277"/>
      <c r="EF2761" s="277"/>
      <c r="EG2761" s="277"/>
      <c r="EH2761" s="277"/>
      <c r="EI2761" s="277"/>
      <c r="EJ2761" s="277"/>
      <c r="EK2761" s="277"/>
    </row>
    <row r="2762" spans="1:141" ht="24" customHeight="1" x14ac:dyDescent="0.2">
      <c r="A2762" s="187"/>
      <c r="B2762" s="120"/>
      <c r="C2762" s="185" t="s">
        <v>721</v>
      </c>
      <c r="D2762" s="121"/>
      <c r="E2762" s="122"/>
      <c r="F2762" s="123"/>
      <c r="G2762" s="124"/>
    </row>
    <row r="2763" spans="1:141" s="276" customFormat="1" ht="24" customHeight="1" x14ac:dyDescent="0.2">
      <c r="A2763" s="267" t="str">
        <f t="shared" ref="A2763:A2776" si="826">IFERROR(VLOOKUP(C2763,Tabla_Insumos,4,FALSE),"")</f>
        <v/>
      </c>
      <c r="B2763" s="268" t="str">
        <f>IFERROR(VLOOKUP(C2763,Tabla_Insumos,5,FALSE),"")</f>
        <v/>
      </c>
      <c r="C2763" s="269"/>
      <c r="D2763" s="270" t="str">
        <f t="shared" ref="D2763:D2776" si="827">IFERROR(VLOOKUP(C2763,Tabla_Insumos,2,FALSE),"")</f>
        <v/>
      </c>
      <c r="E2763" s="271"/>
      <c r="F2763" s="272">
        <f t="shared" ref="F2763:F2776" si="828">IFERROR(VLOOKUP(C2763,Tabla_Insumos,3,FALSE),0)</f>
        <v>0</v>
      </c>
      <c r="G2763" s="275">
        <f>ROUND(E2763*F2763,2)</f>
        <v>0</v>
      </c>
    </row>
    <row r="2764" spans="1:141" s="276" customFormat="1" ht="24" customHeight="1" x14ac:dyDescent="0.2">
      <c r="A2764" s="267" t="str">
        <f t="shared" si="826"/>
        <v/>
      </c>
      <c r="B2764" s="268" t="str">
        <f t="shared" ref="B2764:B2776" si="829">IFERROR(VLOOKUP(C2764,Tabla_Insumos,5,FALSE),"")</f>
        <v/>
      </c>
      <c r="C2764" s="269"/>
      <c r="D2764" s="270" t="str">
        <f t="shared" si="827"/>
        <v/>
      </c>
      <c r="E2764" s="271"/>
      <c r="F2764" s="272">
        <f t="shared" si="828"/>
        <v>0</v>
      </c>
      <c r="G2764" s="275">
        <f t="shared" ref="G2764:G2776" si="830">ROUND(E2764*F2764,2)</f>
        <v>0</v>
      </c>
    </row>
    <row r="2765" spans="1:141" s="276" customFormat="1" ht="24" customHeight="1" x14ac:dyDescent="0.2">
      <c r="A2765" s="267" t="str">
        <f t="shared" si="826"/>
        <v/>
      </c>
      <c r="B2765" s="268" t="str">
        <f t="shared" si="829"/>
        <v/>
      </c>
      <c r="C2765" s="269"/>
      <c r="D2765" s="270" t="str">
        <f t="shared" si="827"/>
        <v/>
      </c>
      <c r="E2765" s="271"/>
      <c r="F2765" s="272">
        <f t="shared" si="828"/>
        <v>0</v>
      </c>
      <c r="G2765" s="275">
        <f t="shared" si="830"/>
        <v>0</v>
      </c>
    </row>
    <row r="2766" spans="1:141" s="276" customFormat="1" ht="24" customHeight="1" x14ac:dyDescent="0.2">
      <c r="A2766" s="267" t="str">
        <f t="shared" si="826"/>
        <v/>
      </c>
      <c r="B2766" s="268" t="str">
        <f t="shared" si="829"/>
        <v/>
      </c>
      <c r="C2766" s="269"/>
      <c r="D2766" s="270" t="str">
        <f t="shared" si="827"/>
        <v/>
      </c>
      <c r="E2766" s="271"/>
      <c r="F2766" s="272">
        <f t="shared" si="828"/>
        <v>0</v>
      </c>
      <c r="G2766" s="275">
        <f t="shared" si="830"/>
        <v>0</v>
      </c>
    </row>
    <row r="2767" spans="1:141" s="276" customFormat="1" ht="24" customHeight="1" x14ac:dyDescent="0.2">
      <c r="A2767" s="267" t="str">
        <f t="shared" si="826"/>
        <v/>
      </c>
      <c r="B2767" s="268" t="str">
        <f t="shared" si="829"/>
        <v/>
      </c>
      <c r="C2767" s="269"/>
      <c r="D2767" s="270" t="str">
        <f t="shared" si="827"/>
        <v/>
      </c>
      <c r="E2767" s="271"/>
      <c r="F2767" s="272">
        <f t="shared" si="828"/>
        <v>0</v>
      </c>
      <c r="G2767" s="275">
        <f t="shared" si="830"/>
        <v>0</v>
      </c>
    </row>
    <row r="2768" spans="1:141" s="276" customFormat="1" ht="24" customHeight="1" x14ac:dyDescent="0.2">
      <c r="A2768" s="267" t="str">
        <f t="shared" si="826"/>
        <v/>
      </c>
      <c r="B2768" s="268" t="str">
        <f t="shared" si="829"/>
        <v/>
      </c>
      <c r="C2768" s="269"/>
      <c r="D2768" s="270" t="str">
        <f t="shared" si="827"/>
        <v/>
      </c>
      <c r="E2768" s="271"/>
      <c r="F2768" s="272">
        <f t="shared" si="828"/>
        <v>0</v>
      </c>
      <c r="G2768" s="275">
        <f t="shared" si="830"/>
        <v>0</v>
      </c>
    </row>
    <row r="2769" spans="1:7" s="276" customFormat="1" ht="24" customHeight="1" x14ac:dyDescent="0.2">
      <c r="A2769" s="267" t="str">
        <f t="shared" si="826"/>
        <v/>
      </c>
      <c r="B2769" s="268" t="str">
        <f t="shared" si="829"/>
        <v/>
      </c>
      <c r="C2769" s="269"/>
      <c r="D2769" s="270" t="str">
        <f t="shared" si="827"/>
        <v/>
      </c>
      <c r="E2769" s="271"/>
      <c r="F2769" s="272">
        <f t="shared" si="828"/>
        <v>0</v>
      </c>
      <c r="G2769" s="275">
        <f t="shared" si="830"/>
        <v>0</v>
      </c>
    </row>
    <row r="2770" spans="1:7" s="276" customFormat="1" ht="24" customHeight="1" x14ac:dyDescent="0.2">
      <c r="A2770" s="267" t="str">
        <f t="shared" si="826"/>
        <v/>
      </c>
      <c r="B2770" s="268" t="str">
        <f t="shared" si="829"/>
        <v/>
      </c>
      <c r="C2770" s="269"/>
      <c r="D2770" s="270" t="str">
        <f t="shared" si="827"/>
        <v/>
      </c>
      <c r="E2770" s="271"/>
      <c r="F2770" s="272">
        <f t="shared" si="828"/>
        <v>0</v>
      </c>
      <c r="G2770" s="275">
        <f t="shared" si="830"/>
        <v>0</v>
      </c>
    </row>
    <row r="2771" spans="1:7" s="276" customFormat="1" ht="24" customHeight="1" x14ac:dyDescent="0.2">
      <c r="A2771" s="267" t="str">
        <f t="shared" si="826"/>
        <v/>
      </c>
      <c r="B2771" s="268" t="str">
        <f t="shared" si="829"/>
        <v/>
      </c>
      <c r="C2771" s="269"/>
      <c r="D2771" s="270" t="str">
        <f t="shared" si="827"/>
        <v/>
      </c>
      <c r="E2771" s="271"/>
      <c r="F2771" s="272">
        <f t="shared" si="828"/>
        <v>0</v>
      </c>
      <c r="G2771" s="275">
        <f t="shared" si="830"/>
        <v>0</v>
      </c>
    </row>
    <row r="2772" spans="1:7" s="276" customFormat="1" ht="24" customHeight="1" x14ac:dyDescent="0.2">
      <c r="A2772" s="267" t="str">
        <f t="shared" si="826"/>
        <v/>
      </c>
      <c r="B2772" s="268" t="str">
        <f t="shared" si="829"/>
        <v/>
      </c>
      <c r="C2772" s="269"/>
      <c r="D2772" s="270" t="str">
        <f t="shared" si="827"/>
        <v/>
      </c>
      <c r="E2772" s="271"/>
      <c r="F2772" s="272">
        <f t="shared" si="828"/>
        <v>0</v>
      </c>
      <c r="G2772" s="275">
        <f t="shared" si="830"/>
        <v>0</v>
      </c>
    </row>
    <row r="2773" spans="1:7" s="276" customFormat="1" ht="24" customHeight="1" x14ac:dyDescent="0.2">
      <c r="A2773" s="267" t="str">
        <f t="shared" si="826"/>
        <v/>
      </c>
      <c r="B2773" s="268" t="str">
        <f t="shared" si="829"/>
        <v/>
      </c>
      <c r="C2773" s="269"/>
      <c r="D2773" s="270" t="str">
        <f t="shared" si="827"/>
        <v/>
      </c>
      <c r="E2773" s="271"/>
      <c r="F2773" s="272">
        <f t="shared" si="828"/>
        <v>0</v>
      </c>
      <c r="G2773" s="275">
        <f t="shared" si="830"/>
        <v>0</v>
      </c>
    </row>
    <row r="2774" spans="1:7" s="276" customFormat="1" ht="24" customHeight="1" x14ac:dyDescent="0.2">
      <c r="A2774" s="267" t="str">
        <f t="shared" si="826"/>
        <v/>
      </c>
      <c r="B2774" s="268" t="str">
        <f t="shared" si="829"/>
        <v/>
      </c>
      <c r="C2774" s="269"/>
      <c r="D2774" s="270" t="str">
        <f t="shared" si="827"/>
        <v/>
      </c>
      <c r="E2774" s="271"/>
      <c r="F2774" s="272">
        <f t="shared" si="828"/>
        <v>0</v>
      </c>
      <c r="G2774" s="275">
        <f t="shared" si="830"/>
        <v>0</v>
      </c>
    </row>
    <row r="2775" spans="1:7" s="276" customFormat="1" ht="24" customHeight="1" x14ac:dyDescent="0.2">
      <c r="A2775" s="267" t="str">
        <f t="shared" si="826"/>
        <v/>
      </c>
      <c r="B2775" s="268" t="str">
        <f t="shared" si="829"/>
        <v/>
      </c>
      <c r="C2775" s="269"/>
      <c r="D2775" s="270" t="str">
        <f t="shared" si="827"/>
        <v/>
      </c>
      <c r="E2775" s="271"/>
      <c r="F2775" s="272">
        <f t="shared" si="828"/>
        <v>0</v>
      </c>
      <c r="G2775" s="275">
        <f t="shared" si="830"/>
        <v>0</v>
      </c>
    </row>
    <row r="2776" spans="1:7" s="276" customFormat="1" ht="24" customHeight="1" x14ac:dyDescent="0.2">
      <c r="A2776" s="267" t="str">
        <f t="shared" si="826"/>
        <v/>
      </c>
      <c r="B2776" s="268" t="str">
        <f t="shared" si="829"/>
        <v/>
      </c>
      <c r="C2776" s="269"/>
      <c r="D2776" s="270" t="str">
        <f t="shared" si="827"/>
        <v/>
      </c>
      <c r="E2776" s="271"/>
      <c r="F2776" s="273">
        <f t="shared" si="828"/>
        <v>0</v>
      </c>
      <c r="G2776" s="275">
        <f t="shared" si="830"/>
        <v>0</v>
      </c>
    </row>
    <row r="2777" spans="1:7" ht="24" customHeight="1" x14ac:dyDescent="0.2">
      <c r="A2777" s="125"/>
      <c r="B2777" s="99"/>
      <c r="C2777" s="99"/>
      <c r="D2777" s="110"/>
      <c r="E2777" s="111"/>
      <c r="F2777" s="188" t="s">
        <v>33</v>
      </c>
      <c r="G2777" s="126">
        <f>SUBTOTAL(9,G2763:G2776)</f>
        <v>0</v>
      </c>
    </row>
    <row r="2778" spans="1:7" ht="24" customHeight="1" x14ac:dyDescent="0.2">
      <c r="A2778" s="125"/>
      <c r="B2778" s="99"/>
      <c r="C2778" s="127" t="s">
        <v>722</v>
      </c>
      <c r="D2778" s="110"/>
      <c r="E2778" s="111"/>
      <c r="F2778" s="112"/>
      <c r="G2778" s="128"/>
    </row>
    <row r="2779" spans="1:7" s="276" customFormat="1" ht="24" customHeight="1" x14ac:dyDescent="0.2">
      <c r="A2779" s="267" t="str">
        <f t="shared" ref="A2779:A2786" si="831">IFERROR(VLOOKUP(C2779,Tabla_Insumos,4,FALSE),"")</f>
        <v/>
      </c>
      <c r="B2779" s="268" t="str">
        <f t="shared" ref="B2779:B2786" si="832">IFERROR(VLOOKUP(C2779,Tabla_Insumos,5,FALSE),"")</f>
        <v/>
      </c>
      <c r="C2779" s="269"/>
      <c r="D2779" s="270" t="str">
        <f t="shared" ref="D2779:D2786" si="833">IFERROR(VLOOKUP(C2779,Tabla_Insumos,2,FALSE),"")</f>
        <v/>
      </c>
      <c r="E2779" s="271"/>
      <c r="F2779" s="274">
        <f t="shared" ref="F2779:F2786" si="834">IFERROR(VLOOKUP(C2779,Tabla_Insumos,3,FALSE),0)</f>
        <v>0</v>
      </c>
      <c r="G2779" s="275">
        <f>ROUND(E2779*F2779,2)</f>
        <v>0</v>
      </c>
    </row>
    <row r="2780" spans="1:7" s="276" customFormat="1" ht="24" customHeight="1" x14ac:dyDescent="0.2">
      <c r="A2780" s="267" t="str">
        <f t="shared" si="831"/>
        <v/>
      </c>
      <c r="B2780" s="268" t="str">
        <f t="shared" si="832"/>
        <v/>
      </c>
      <c r="C2780" s="269"/>
      <c r="D2780" s="270" t="str">
        <f t="shared" si="833"/>
        <v/>
      </c>
      <c r="E2780" s="271"/>
      <c r="F2780" s="274">
        <f t="shared" si="834"/>
        <v>0</v>
      </c>
      <c r="G2780" s="275">
        <f>ROUND(E2780*F2780,2)</f>
        <v>0</v>
      </c>
    </row>
    <row r="2781" spans="1:7" s="276" customFormat="1" ht="24" customHeight="1" x14ac:dyDescent="0.2">
      <c r="A2781" s="267" t="str">
        <f t="shared" si="831"/>
        <v/>
      </c>
      <c r="B2781" s="268" t="str">
        <f t="shared" si="832"/>
        <v/>
      </c>
      <c r="C2781" s="269"/>
      <c r="D2781" s="270" t="str">
        <f t="shared" si="833"/>
        <v/>
      </c>
      <c r="E2781" s="271"/>
      <c r="F2781" s="274">
        <f t="shared" si="834"/>
        <v>0</v>
      </c>
      <c r="G2781" s="275">
        <f t="shared" ref="G2781:G2786" si="835">ROUND(E2781*F2781,2)</f>
        <v>0</v>
      </c>
    </row>
    <row r="2782" spans="1:7" s="276" customFormat="1" ht="24" customHeight="1" x14ac:dyDescent="0.2">
      <c r="A2782" s="267" t="str">
        <f t="shared" si="831"/>
        <v/>
      </c>
      <c r="B2782" s="268" t="str">
        <f t="shared" si="832"/>
        <v/>
      </c>
      <c r="C2782" s="269"/>
      <c r="D2782" s="270" t="str">
        <f t="shared" si="833"/>
        <v/>
      </c>
      <c r="E2782" s="271"/>
      <c r="F2782" s="274">
        <f t="shared" si="834"/>
        <v>0</v>
      </c>
      <c r="G2782" s="275">
        <f t="shared" si="835"/>
        <v>0</v>
      </c>
    </row>
    <row r="2783" spans="1:7" s="276" customFormat="1" ht="24" customHeight="1" x14ac:dyDescent="0.2">
      <c r="A2783" s="267" t="str">
        <f t="shared" si="831"/>
        <v/>
      </c>
      <c r="B2783" s="268" t="str">
        <f t="shared" si="832"/>
        <v/>
      </c>
      <c r="C2783" s="269"/>
      <c r="D2783" s="270" t="str">
        <f t="shared" si="833"/>
        <v/>
      </c>
      <c r="E2783" s="271"/>
      <c r="F2783" s="272">
        <f t="shared" si="834"/>
        <v>0</v>
      </c>
      <c r="G2783" s="275">
        <f t="shared" si="835"/>
        <v>0</v>
      </c>
    </row>
    <row r="2784" spans="1:7" s="276" customFormat="1" ht="24" customHeight="1" x14ac:dyDescent="0.2">
      <c r="A2784" s="267" t="str">
        <f t="shared" si="831"/>
        <v/>
      </c>
      <c r="B2784" s="268" t="str">
        <f t="shared" si="832"/>
        <v/>
      </c>
      <c r="C2784" s="269"/>
      <c r="D2784" s="270" t="str">
        <f t="shared" si="833"/>
        <v/>
      </c>
      <c r="E2784" s="271"/>
      <c r="F2784" s="272">
        <f t="shared" si="834"/>
        <v>0</v>
      </c>
      <c r="G2784" s="275">
        <f t="shared" si="835"/>
        <v>0</v>
      </c>
    </row>
    <row r="2785" spans="1:7" s="276" customFormat="1" ht="24" customHeight="1" x14ac:dyDescent="0.2">
      <c r="A2785" s="267" t="str">
        <f t="shared" si="831"/>
        <v/>
      </c>
      <c r="B2785" s="268" t="str">
        <f t="shared" si="832"/>
        <v/>
      </c>
      <c r="C2785" s="269"/>
      <c r="D2785" s="270" t="str">
        <f t="shared" si="833"/>
        <v/>
      </c>
      <c r="E2785" s="271"/>
      <c r="F2785" s="272">
        <f t="shared" si="834"/>
        <v>0</v>
      </c>
      <c r="G2785" s="275">
        <f t="shared" si="835"/>
        <v>0</v>
      </c>
    </row>
    <row r="2786" spans="1:7" s="276" customFormat="1" ht="24" customHeight="1" x14ac:dyDescent="0.2">
      <c r="A2786" s="267" t="str">
        <f t="shared" si="831"/>
        <v/>
      </c>
      <c r="B2786" s="268" t="str">
        <f t="shared" si="832"/>
        <v/>
      </c>
      <c r="C2786" s="269"/>
      <c r="D2786" s="270" t="str">
        <f t="shared" si="833"/>
        <v/>
      </c>
      <c r="E2786" s="271"/>
      <c r="F2786" s="272">
        <f t="shared" si="834"/>
        <v>0</v>
      </c>
      <c r="G2786" s="275">
        <f t="shared" si="835"/>
        <v>0</v>
      </c>
    </row>
    <row r="2787" spans="1:7" ht="24" customHeight="1" x14ac:dyDescent="0.2">
      <c r="A2787" s="125"/>
      <c r="B2787" s="99"/>
      <c r="C2787" s="99"/>
      <c r="D2787" s="110"/>
      <c r="E2787" s="111"/>
      <c r="F2787" s="188" t="s">
        <v>34</v>
      </c>
      <c r="G2787" s="126">
        <f>SUBTOTAL(9,G2779:G2786)</f>
        <v>0</v>
      </c>
    </row>
    <row r="2788" spans="1:7" ht="24" customHeight="1" x14ac:dyDescent="0.2">
      <c r="A2788" s="125"/>
      <c r="B2788" s="99"/>
      <c r="C2788" s="127" t="s">
        <v>723</v>
      </c>
      <c r="D2788" s="110"/>
      <c r="E2788" s="111"/>
      <c r="F2788" s="112"/>
      <c r="G2788" s="128"/>
    </row>
    <row r="2789" spans="1:7" s="276" customFormat="1" ht="24" customHeight="1" x14ac:dyDescent="0.2">
      <c r="A2789" s="267" t="str">
        <f t="shared" ref="A2789:A2797" si="836">IFERROR(VLOOKUP(C2789,Tabla_Insumos,4,FALSE),"")</f>
        <v/>
      </c>
      <c r="B2789" s="268" t="str">
        <f t="shared" ref="B2789:B2797" si="837">IFERROR(VLOOKUP(C2789,Tabla_Insumos,5,FALSE),"")</f>
        <v/>
      </c>
      <c r="C2789" s="269"/>
      <c r="D2789" s="270" t="str">
        <f t="shared" ref="D2789:D2797" si="838">IFERROR(VLOOKUP(C2789,Tabla_Insumos,2,FALSE),"")</f>
        <v/>
      </c>
      <c r="E2789" s="271"/>
      <c r="F2789" s="272">
        <f t="shared" ref="F2789:F2797" si="839">IFERROR(VLOOKUP(C2789,Tabla_Insumos,3,FALSE),0)</f>
        <v>0</v>
      </c>
      <c r="G2789" s="275">
        <f t="shared" ref="G2789:G2797" si="840">ROUND(E2789*F2789,2)</f>
        <v>0</v>
      </c>
    </row>
    <row r="2790" spans="1:7" s="276" customFormat="1" ht="24" customHeight="1" x14ac:dyDescent="0.2">
      <c r="A2790" s="267" t="str">
        <f t="shared" si="836"/>
        <v/>
      </c>
      <c r="B2790" s="268" t="str">
        <f t="shared" si="837"/>
        <v/>
      </c>
      <c r="C2790" s="269"/>
      <c r="D2790" s="270" t="str">
        <f t="shared" si="838"/>
        <v/>
      </c>
      <c r="E2790" s="271"/>
      <c r="F2790" s="272">
        <f t="shared" si="839"/>
        <v>0</v>
      </c>
      <c r="G2790" s="275">
        <f t="shared" si="840"/>
        <v>0</v>
      </c>
    </row>
    <row r="2791" spans="1:7" s="276" customFormat="1" ht="24" customHeight="1" x14ac:dyDescent="0.2">
      <c r="A2791" s="267" t="str">
        <f t="shared" si="836"/>
        <v/>
      </c>
      <c r="B2791" s="268" t="str">
        <f t="shared" si="837"/>
        <v/>
      </c>
      <c r="C2791" s="269"/>
      <c r="D2791" s="270" t="str">
        <f t="shared" si="838"/>
        <v/>
      </c>
      <c r="E2791" s="271"/>
      <c r="F2791" s="272">
        <f t="shared" si="839"/>
        <v>0</v>
      </c>
      <c r="G2791" s="275">
        <f t="shared" si="840"/>
        <v>0</v>
      </c>
    </row>
    <row r="2792" spans="1:7" s="276" customFormat="1" ht="24" customHeight="1" x14ac:dyDescent="0.2">
      <c r="A2792" s="267" t="str">
        <f t="shared" si="836"/>
        <v/>
      </c>
      <c r="B2792" s="268" t="str">
        <f t="shared" si="837"/>
        <v/>
      </c>
      <c r="C2792" s="269"/>
      <c r="D2792" s="270" t="str">
        <f t="shared" si="838"/>
        <v/>
      </c>
      <c r="E2792" s="271"/>
      <c r="F2792" s="272">
        <f t="shared" si="839"/>
        <v>0</v>
      </c>
      <c r="G2792" s="275">
        <f t="shared" si="840"/>
        <v>0</v>
      </c>
    </row>
    <row r="2793" spans="1:7" s="276" customFormat="1" ht="24" customHeight="1" x14ac:dyDescent="0.2">
      <c r="A2793" s="267" t="str">
        <f t="shared" si="836"/>
        <v/>
      </c>
      <c r="B2793" s="268" t="str">
        <f t="shared" si="837"/>
        <v/>
      </c>
      <c r="C2793" s="269"/>
      <c r="D2793" s="270" t="str">
        <f t="shared" si="838"/>
        <v/>
      </c>
      <c r="E2793" s="271"/>
      <c r="F2793" s="272">
        <f t="shared" si="839"/>
        <v>0</v>
      </c>
      <c r="G2793" s="275">
        <f t="shared" si="840"/>
        <v>0</v>
      </c>
    </row>
    <row r="2794" spans="1:7" s="276" customFormat="1" ht="24" customHeight="1" x14ac:dyDescent="0.2">
      <c r="A2794" s="267" t="str">
        <f t="shared" si="836"/>
        <v/>
      </c>
      <c r="B2794" s="268" t="str">
        <f t="shared" si="837"/>
        <v/>
      </c>
      <c r="C2794" s="269"/>
      <c r="D2794" s="270" t="str">
        <f t="shared" si="838"/>
        <v/>
      </c>
      <c r="E2794" s="271"/>
      <c r="F2794" s="272">
        <f t="shared" si="839"/>
        <v>0</v>
      </c>
      <c r="G2794" s="275">
        <f t="shared" si="840"/>
        <v>0</v>
      </c>
    </row>
    <row r="2795" spans="1:7" s="276" customFormat="1" ht="24" customHeight="1" x14ac:dyDescent="0.2">
      <c r="A2795" s="267" t="str">
        <f t="shared" si="836"/>
        <v/>
      </c>
      <c r="B2795" s="268" t="str">
        <f t="shared" si="837"/>
        <v/>
      </c>
      <c r="C2795" s="269"/>
      <c r="D2795" s="270" t="str">
        <f t="shared" si="838"/>
        <v/>
      </c>
      <c r="E2795" s="271"/>
      <c r="F2795" s="272">
        <f t="shared" si="839"/>
        <v>0</v>
      </c>
      <c r="G2795" s="275">
        <f t="shared" si="840"/>
        <v>0</v>
      </c>
    </row>
    <row r="2796" spans="1:7" s="276" customFormat="1" ht="24" customHeight="1" x14ac:dyDescent="0.2">
      <c r="A2796" s="267" t="str">
        <f t="shared" si="836"/>
        <v/>
      </c>
      <c r="B2796" s="268" t="str">
        <f t="shared" si="837"/>
        <v/>
      </c>
      <c r="C2796" s="269"/>
      <c r="D2796" s="270" t="str">
        <f t="shared" si="838"/>
        <v/>
      </c>
      <c r="E2796" s="271"/>
      <c r="F2796" s="272">
        <f t="shared" si="839"/>
        <v>0</v>
      </c>
      <c r="G2796" s="275">
        <f t="shared" si="840"/>
        <v>0</v>
      </c>
    </row>
    <row r="2797" spans="1:7" s="276" customFormat="1" ht="24" customHeight="1" x14ac:dyDescent="0.2">
      <c r="A2797" s="267" t="str">
        <f t="shared" si="836"/>
        <v/>
      </c>
      <c r="B2797" s="268" t="str">
        <f t="shared" si="837"/>
        <v/>
      </c>
      <c r="C2797" s="269"/>
      <c r="D2797" s="270" t="str">
        <f t="shared" si="838"/>
        <v/>
      </c>
      <c r="E2797" s="271"/>
      <c r="F2797" s="272">
        <f t="shared" si="839"/>
        <v>0</v>
      </c>
      <c r="G2797" s="275">
        <f t="shared" si="840"/>
        <v>0</v>
      </c>
    </row>
    <row r="2798" spans="1:7" ht="24" customHeight="1" x14ac:dyDescent="0.2">
      <c r="A2798" s="129"/>
      <c r="B2798" s="110"/>
      <c r="C2798" s="99"/>
      <c r="D2798" s="110"/>
      <c r="E2798" s="111"/>
      <c r="F2798" s="188" t="s">
        <v>35</v>
      </c>
      <c r="G2798" s="126">
        <f>SUBTOTAL(9,G2789:G2797)</f>
        <v>0</v>
      </c>
    </row>
    <row r="2799" spans="1:7" ht="24" customHeight="1" thickBot="1" x14ac:dyDescent="0.25">
      <c r="A2799" s="130"/>
      <c r="B2799" s="131"/>
      <c r="C2799" s="132"/>
      <c r="D2799" s="131"/>
      <c r="E2799" s="133"/>
      <c r="F2799" s="134"/>
      <c r="G2799" s="135"/>
    </row>
    <row r="2800" spans="1:7" ht="24" customHeight="1" thickBot="1" x14ac:dyDescent="0.25">
      <c r="A2800" s="136" t="str">
        <f>B2758</f>
        <v>18.3</v>
      </c>
      <c r="B2800" s="137" t="str">
        <f>C2758</f>
        <v>Espejos</v>
      </c>
      <c r="C2800" s="138"/>
      <c r="D2800" s="138" t="s">
        <v>36</v>
      </c>
      <c r="E2800" s="139"/>
      <c r="F2800" s="140" t="s">
        <v>37</v>
      </c>
      <c r="G2800" s="141">
        <f>SUBTOTAL(9,G2763:G2799)</f>
        <v>0</v>
      </c>
    </row>
    <row r="2801" spans="1:141" ht="24" customHeight="1" thickTop="1" thickBot="1" x14ac:dyDescent="0.25"/>
    <row r="2802" spans="1:141" ht="24" customHeight="1" thickTop="1" x14ac:dyDescent="0.2">
      <c r="A2802" s="173" t="s">
        <v>39</v>
      </c>
      <c r="B2802" s="174"/>
      <c r="C2802" s="174"/>
      <c r="D2802" s="174"/>
      <c r="E2802" s="174"/>
      <c r="F2802" s="174"/>
      <c r="G2802" s="175"/>
      <c r="H2802" s="100">
        <f>COUNTIF($A$2:A2808,"ANALISIS DE PRECIOS")</f>
        <v>57</v>
      </c>
    </row>
    <row r="2803" spans="1:141" ht="24" customHeight="1" x14ac:dyDescent="0.2">
      <c r="A2803" s="101" t="s">
        <v>719</v>
      </c>
      <c r="B2803" s="102" t="str">
        <f>Comitente</f>
        <v>DIRECCIÓN DE INFRAESTRUCTURA ESCOLAR</v>
      </c>
      <c r="C2803" s="96"/>
      <c r="D2803" s="103"/>
      <c r="E2803" s="103"/>
      <c r="F2803" s="104"/>
      <c r="G2803" s="105"/>
    </row>
    <row r="2804" spans="1:141" ht="24" customHeight="1" x14ac:dyDescent="0.2">
      <c r="A2804" s="101" t="s">
        <v>720</v>
      </c>
      <c r="B2804" s="102">
        <f>Contratista</f>
        <v>0</v>
      </c>
      <c r="C2804" s="97"/>
      <c r="D2804" s="97"/>
      <c r="E2804" s="97"/>
      <c r="F2804" s="106"/>
      <c r="G2804" s="107"/>
    </row>
    <row r="2805" spans="1:141" ht="24" customHeight="1" x14ac:dyDescent="0.2">
      <c r="A2805" s="101" t="s">
        <v>26</v>
      </c>
      <c r="B2805" s="102" t="str">
        <f>Obra</f>
        <v>ESCUELA BATALLA DE TUCUMAN</v>
      </c>
      <c r="C2805" s="97"/>
      <c r="D2805" s="97"/>
      <c r="E2805" s="97"/>
      <c r="F2805" s="106" t="s">
        <v>40</v>
      </c>
      <c r="G2805" s="108">
        <f>Fecha_Base</f>
        <v>0</v>
      </c>
    </row>
    <row r="2806" spans="1:141" ht="24" customHeight="1" x14ac:dyDescent="0.2">
      <c r="A2806" s="109" t="s">
        <v>718</v>
      </c>
      <c r="B2806" s="98" t="str">
        <f>Ubicación</f>
        <v>Calle Mendoza y Calle Nº17 - Pocito</v>
      </c>
      <c r="C2806" s="98"/>
      <c r="D2806" s="110"/>
      <c r="E2806" s="111"/>
      <c r="F2806" s="112"/>
      <c r="G2806" s="113"/>
    </row>
    <row r="2807" spans="1:141" ht="24" customHeight="1" x14ac:dyDescent="0.2">
      <c r="A2807" s="109" t="s">
        <v>41</v>
      </c>
      <c r="B2807" s="114" t="str">
        <f>IFERROR(VALUE(LEFT(B2808,FIND("-",B2808)-1)),"")</f>
        <v/>
      </c>
      <c r="C2807" s="99" t="str">
        <f>IFERROR(VLOOKUP(B2807,Tabla_CyP,2,FALSE),"")</f>
        <v/>
      </c>
      <c r="E2807" s="111"/>
      <c r="F2807" s="112"/>
      <c r="G2807" s="113"/>
    </row>
    <row r="2808" spans="1:141" ht="24" customHeight="1" x14ac:dyDescent="0.2">
      <c r="A2808" s="109" t="s">
        <v>27</v>
      </c>
      <c r="B2808" s="115" t="str">
        <f>IFERROR(VLOOKUP(COUNTIF($A$2:A2808,"ANALISIS DE PRECIOS"),Tabla_NumeroItem,4,FALSE),"")</f>
        <v>19.1</v>
      </c>
      <c r="C2808" s="99" t="str">
        <f>IFERROR(VLOOKUP(B2808,Tabla_CyP,2,FALSE),"")</f>
        <v>Pintura al látex en muros interiores</v>
      </c>
      <c r="D2808" s="110"/>
      <c r="E2808" s="111"/>
      <c r="F2808" s="106" t="s">
        <v>28</v>
      </c>
      <c r="G2808" s="116" t="str">
        <f>IFERROR(VLOOKUP(B2808,Tabla_CyP,4,FALSE),"")</f>
        <v>m2</v>
      </c>
    </row>
    <row r="2809" spans="1:141" ht="24" customHeight="1" x14ac:dyDescent="0.2">
      <c r="A2809" s="109"/>
      <c r="B2809" s="98"/>
      <c r="C2809" s="99"/>
      <c r="D2809" s="110"/>
      <c r="E2809" s="111"/>
      <c r="F2809" s="112"/>
      <c r="G2809" s="113"/>
    </row>
    <row r="2810" spans="1:141" ht="24" customHeight="1" x14ac:dyDescent="0.2">
      <c r="A2810" s="381" t="s">
        <v>584</v>
      </c>
      <c r="B2810" s="382"/>
      <c r="C2810" s="383" t="s">
        <v>0</v>
      </c>
      <c r="D2810" s="383" t="s">
        <v>29</v>
      </c>
      <c r="E2810" s="385" t="s">
        <v>30</v>
      </c>
      <c r="F2810" s="387" t="s">
        <v>31</v>
      </c>
      <c r="G2810" s="389" t="s">
        <v>32</v>
      </c>
    </row>
    <row r="2811" spans="1:141" s="119" customFormat="1" ht="24" customHeight="1" x14ac:dyDescent="0.2">
      <c r="A2811" s="117" t="s">
        <v>585</v>
      </c>
      <c r="B2811" s="118" t="s">
        <v>586</v>
      </c>
      <c r="C2811" s="384"/>
      <c r="D2811" s="384"/>
      <c r="E2811" s="386"/>
      <c r="F2811" s="388"/>
      <c r="G2811" s="390"/>
      <c r="I2811" s="277"/>
      <c r="J2811" s="277"/>
      <c r="K2811" s="277"/>
      <c r="L2811" s="277"/>
      <c r="M2811" s="277"/>
      <c r="N2811" s="277"/>
      <c r="O2811" s="277"/>
      <c r="P2811" s="277"/>
      <c r="Q2811" s="277"/>
      <c r="R2811" s="277"/>
      <c r="S2811" s="277"/>
      <c r="T2811" s="277"/>
      <c r="U2811" s="277"/>
      <c r="V2811" s="277"/>
      <c r="W2811" s="277"/>
      <c r="X2811" s="277"/>
      <c r="Y2811" s="277"/>
      <c r="Z2811" s="277"/>
      <c r="AA2811" s="277"/>
      <c r="AB2811" s="277"/>
      <c r="AC2811" s="277"/>
      <c r="AD2811" s="277"/>
      <c r="AE2811" s="277"/>
      <c r="AF2811" s="277"/>
      <c r="AG2811" s="277"/>
      <c r="AH2811" s="277"/>
      <c r="AI2811" s="277"/>
      <c r="AJ2811" s="277"/>
      <c r="AK2811" s="277"/>
      <c r="AL2811" s="277"/>
      <c r="AM2811" s="277"/>
      <c r="AN2811" s="277"/>
      <c r="AO2811" s="277"/>
      <c r="AP2811" s="277"/>
      <c r="AQ2811" s="277"/>
      <c r="AR2811" s="277"/>
      <c r="AS2811" s="277"/>
      <c r="AT2811" s="277"/>
      <c r="AU2811" s="277"/>
      <c r="AV2811" s="277"/>
      <c r="AW2811" s="277"/>
      <c r="AX2811" s="277"/>
      <c r="AY2811" s="277"/>
      <c r="AZ2811" s="277"/>
      <c r="BA2811" s="277"/>
      <c r="BB2811" s="277"/>
      <c r="BC2811" s="277"/>
      <c r="BD2811" s="277"/>
      <c r="BE2811" s="277"/>
      <c r="BF2811" s="277"/>
      <c r="BG2811" s="277"/>
      <c r="BH2811" s="277"/>
      <c r="BI2811" s="277"/>
      <c r="BJ2811" s="277"/>
      <c r="BK2811" s="277"/>
      <c r="BL2811" s="277"/>
      <c r="BM2811" s="277"/>
      <c r="BN2811" s="277"/>
      <c r="BO2811" s="277"/>
      <c r="BP2811" s="277"/>
      <c r="BQ2811" s="277"/>
      <c r="BR2811" s="277"/>
      <c r="BS2811" s="277"/>
      <c r="BT2811" s="277"/>
      <c r="BU2811" s="277"/>
      <c r="BV2811" s="277"/>
      <c r="BW2811" s="277"/>
      <c r="BX2811" s="277"/>
      <c r="BY2811" s="277"/>
      <c r="BZ2811" s="277"/>
      <c r="CA2811" s="277"/>
      <c r="CB2811" s="277"/>
      <c r="CC2811" s="277"/>
      <c r="CD2811" s="277"/>
      <c r="CE2811" s="277"/>
      <c r="CF2811" s="277"/>
      <c r="CG2811" s="277"/>
      <c r="CH2811" s="277"/>
      <c r="CI2811" s="277"/>
      <c r="CJ2811" s="277"/>
      <c r="CK2811" s="277"/>
      <c r="CL2811" s="277"/>
      <c r="CM2811" s="277"/>
      <c r="CN2811" s="277"/>
      <c r="CO2811" s="277"/>
      <c r="CP2811" s="277"/>
      <c r="CQ2811" s="277"/>
      <c r="CR2811" s="277"/>
      <c r="CS2811" s="277"/>
      <c r="CT2811" s="277"/>
      <c r="CU2811" s="277"/>
      <c r="CV2811" s="277"/>
      <c r="CW2811" s="277"/>
      <c r="CX2811" s="277"/>
      <c r="CY2811" s="277"/>
      <c r="CZ2811" s="277"/>
      <c r="DA2811" s="277"/>
      <c r="DB2811" s="277"/>
      <c r="DC2811" s="277"/>
      <c r="DD2811" s="277"/>
      <c r="DE2811" s="277"/>
      <c r="DF2811" s="277"/>
      <c r="DG2811" s="277"/>
      <c r="DH2811" s="277"/>
      <c r="DI2811" s="277"/>
      <c r="DJ2811" s="277"/>
      <c r="DK2811" s="277"/>
      <c r="DL2811" s="277"/>
      <c r="DM2811" s="277"/>
      <c r="DN2811" s="277"/>
      <c r="DO2811" s="277"/>
      <c r="DP2811" s="277"/>
      <c r="DQ2811" s="277"/>
      <c r="DR2811" s="277"/>
      <c r="DS2811" s="277"/>
      <c r="DT2811" s="277"/>
      <c r="DU2811" s="277"/>
      <c r="DV2811" s="277"/>
      <c r="DW2811" s="277"/>
      <c r="DX2811" s="277"/>
      <c r="DY2811" s="277"/>
      <c r="DZ2811" s="277"/>
      <c r="EA2811" s="277"/>
      <c r="EB2811" s="277"/>
      <c r="EC2811" s="277"/>
      <c r="ED2811" s="277"/>
      <c r="EE2811" s="277"/>
      <c r="EF2811" s="277"/>
      <c r="EG2811" s="277"/>
      <c r="EH2811" s="277"/>
      <c r="EI2811" s="277"/>
      <c r="EJ2811" s="277"/>
      <c r="EK2811" s="277"/>
    </row>
    <row r="2812" spans="1:141" ht="24" customHeight="1" x14ac:dyDescent="0.2">
      <c r="A2812" s="187"/>
      <c r="B2812" s="120"/>
      <c r="C2812" s="185" t="s">
        <v>721</v>
      </c>
      <c r="D2812" s="121"/>
      <c r="E2812" s="122"/>
      <c r="F2812" s="123"/>
      <c r="G2812" s="124"/>
    </row>
    <row r="2813" spans="1:141" s="276" customFormat="1" ht="24" customHeight="1" x14ac:dyDescent="0.2">
      <c r="A2813" s="267" t="str">
        <f t="shared" ref="A2813:A2826" si="841">IFERROR(VLOOKUP(C2813,Tabla_Insumos,4,FALSE),"")</f>
        <v/>
      </c>
      <c r="B2813" s="268" t="str">
        <f>IFERROR(VLOOKUP(C2813,Tabla_Insumos,5,FALSE),"")</f>
        <v/>
      </c>
      <c r="C2813" s="269"/>
      <c r="D2813" s="270" t="str">
        <f t="shared" ref="D2813:D2826" si="842">IFERROR(VLOOKUP(C2813,Tabla_Insumos,2,FALSE),"")</f>
        <v/>
      </c>
      <c r="E2813" s="271"/>
      <c r="F2813" s="272">
        <f t="shared" ref="F2813:F2826" si="843">IFERROR(VLOOKUP(C2813,Tabla_Insumos,3,FALSE),0)</f>
        <v>0</v>
      </c>
      <c r="G2813" s="275">
        <f>ROUND(E2813*F2813,2)</f>
        <v>0</v>
      </c>
    </row>
    <row r="2814" spans="1:141" s="276" customFormat="1" ht="24" customHeight="1" x14ac:dyDescent="0.2">
      <c r="A2814" s="267" t="str">
        <f t="shared" si="841"/>
        <v/>
      </c>
      <c r="B2814" s="268" t="str">
        <f t="shared" ref="B2814:B2826" si="844">IFERROR(VLOOKUP(C2814,Tabla_Insumos,5,FALSE),"")</f>
        <v/>
      </c>
      <c r="C2814" s="269"/>
      <c r="D2814" s="270" t="str">
        <f t="shared" si="842"/>
        <v/>
      </c>
      <c r="E2814" s="271"/>
      <c r="F2814" s="272">
        <f t="shared" si="843"/>
        <v>0</v>
      </c>
      <c r="G2814" s="275">
        <f t="shared" ref="G2814:G2826" si="845">ROUND(E2814*F2814,2)</f>
        <v>0</v>
      </c>
    </row>
    <row r="2815" spans="1:141" s="276" customFormat="1" ht="24" customHeight="1" x14ac:dyDescent="0.2">
      <c r="A2815" s="267" t="str">
        <f t="shared" si="841"/>
        <v/>
      </c>
      <c r="B2815" s="268" t="str">
        <f t="shared" si="844"/>
        <v/>
      </c>
      <c r="C2815" s="269"/>
      <c r="D2815" s="270" t="str">
        <f t="shared" si="842"/>
        <v/>
      </c>
      <c r="E2815" s="271"/>
      <c r="F2815" s="272">
        <f t="shared" si="843"/>
        <v>0</v>
      </c>
      <c r="G2815" s="275">
        <f t="shared" si="845"/>
        <v>0</v>
      </c>
    </row>
    <row r="2816" spans="1:141" s="276" customFormat="1" ht="24" customHeight="1" x14ac:dyDescent="0.2">
      <c r="A2816" s="267" t="str">
        <f t="shared" si="841"/>
        <v/>
      </c>
      <c r="B2816" s="268" t="str">
        <f t="shared" si="844"/>
        <v/>
      </c>
      <c r="C2816" s="269"/>
      <c r="D2816" s="270" t="str">
        <f t="shared" si="842"/>
        <v/>
      </c>
      <c r="E2816" s="271"/>
      <c r="F2816" s="272">
        <f t="shared" si="843"/>
        <v>0</v>
      </c>
      <c r="G2816" s="275">
        <f t="shared" si="845"/>
        <v>0</v>
      </c>
    </row>
    <row r="2817" spans="1:7" s="276" customFormat="1" ht="24" customHeight="1" x14ac:dyDescent="0.2">
      <c r="A2817" s="267" t="str">
        <f t="shared" si="841"/>
        <v/>
      </c>
      <c r="B2817" s="268" t="str">
        <f t="shared" si="844"/>
        <v/>
      </c>
      <c r="C2817" s="269"/>
      <c r="D2817" s="270" t="str">
        <f t="shared" si="842"/>
        <v/>
      </c>
      <c r="E2817" s="271"/>
      <c r="F2817" s="272">
        <f t="shared" si="843"/>
        <v>0</v>
      </c>
      <c r="G2817" s="275">
        <f t="shared" si="845"/>
        <v>0</v>
      </c>
    </row>
    <row r="2818" spans="1:7" s="276" customFormat="1" ht="24" customHeight="1" x14ac:dyDescent="0.2">
      <c r="A2818" s="267" t="str">
        <f t="shared" si="841"/>
        <v/>
      </c>
      <c r="B2818" s="268" t="str">
        <f t="shared" si="844"/>
        <v/>
      </c>
      <c r="C2818" s="269"/>
      <c r="D2818" s="270" t="str">
        <f t="shared" si="842"/>
        <v/>
      </c>
      <c r="E2818" s="271"/>
      <c r="F2818" s="272">
        <f t="shared" si="843"/>
        <v>0</v>
      </c>
      <c r="G2818" s="275">
        <f t="shared" si="845"/>
        <v>0</v>
      </c>
    </row>
    <row r="2819" spans="1:7" s="276" customFormat="1" ht="24" customHeight="1" x14ac:dyDescent="0.2">
      <c r="A2819" s="267" t="str">
        <f t="shared" si="841"/>
        <v/>
      </c>
      <c r="B2819" s="268" t="str">
        <f t="shared" si="844"/>
        <v/>
      </c>
      <c r="C2819" s="269"/>
      <c r="D2819" s="270" t="str">
        <f t="shared" si="842"/>
        <v/>
      </c>
      <c r="E2819" s="271"/>
      <c r="F2819" s="272">
        <f t="shared" si="843"/>
        <v>0</v>
      </c>
      <c r="G2819" s="275">
        <f t="shared" si="845"/>
        <v>0</v>
      </c>
    </row>
    <row r="2820" spans="1:7" s="276" customFormat="1" ht="24" customHeight="1" x14ac:dyDescent="0.2">
      <c r="A2820" s="267" t="str">
        <f t="shared" si="841"/>
        <v/>
      </c>
      <c r="B2820" s="268" t="str">
        <f t="shared" si="844"/>
        <v/>
      </c>
      <c r="C2820" s="269"/>
      <c r="D2820" s="270" t="str">
        <f t="shared" si="842"/>
        <v/>
      </c>
      <c r="E2820" s="271"/>
      <c r="F2820" s="272">
        <f t="shared" si="843"/>
        <v>0</v>
      </c>
      <c r="G2820" s="275">
        <f t="shared" si="845"/>
        <v>0</v>
      </c>
    </row>
    <row r="2821" spans="1:7" s="276" customFormat="1" ht="24" customHeight="1" x14ac:dyDescent="0.2">
      <c r="A2821" s="267" t="str">
        <f t="shared" si="841"/>
        <v/>
      </c>
      <c r="B2821" s="268" t="str">
        <f t="shared" si="844"/>
        <v/>
      </c>
      <c r="C2821" s="269"/>
      <c r="D2821" s="270" t="str">
        <f t="shared" si="842"/>
        <v/>
      </c>
      <c r="E2821" s="271"/>
      <c r="F2821" s="272">
        <f t="shared" si="843"/>
        <v>0</v>
      </c>
      <c r="G2821" s="275">
        <f t="shared" si="845"/>
        <v>0</v>
      </c>
    </row>
    <row r="2822" spans="1:7" s="276" customFormat="1" ht="24" customHeight="1" x14ac:dyDescent="0.2">
      <c r="A2822" s="267" t="str">
        <f t="shared" si="841"/>
        <v/>
      </c>
      <c r="B2822" s="268" t="str">
        <f t="shared" si="844"/>
        <v/>
      </c>
      <c r="C2822" s="269"/>
      <c r="D2822" s="270" t="str">
        <f t="shared" si="842"/>
        <v/>
      </c>
      <c r="E2822" s="271"/>
      <c r="F2822" s="272">
        <f t="shared" si="843"/>
        <v>0</v>
      </c>
      <c r="G2822" s="275">
        <f t="shared" si="845"/>
        <v>0</v>
      </c>
    </row>
    <row r="2823" spans="1:7" s="276" customFormat="1" ht="24" customHeight="1" x14ac:dyDescent="0.2">
      <c r="A2823" s="267" t="str">
        <f t="shared" si="841"/>
        <v/>
      </c>
      <c r="B2823" s="268" t="str">
        <f t="shared" si="844"/>
        <v/>
      </c>
      <c r="C2823" s="269"/>
      <c r="D2823" s="270" t="str">
        <f t="shared" si="842"/>
        <v/>
      </c>
      <c r="E2823" s="271"/>
      <c r="F2823" s="272">
        <f t="shared" si="843"/>
        <v>0</v>
      </c>
      <c r="G2823" s="275">
        <f t="shared" si="845"/>
        <v>0</v>
      </c>
    </row>
    <row r="2824" spans="1:7" s="276" customFormat="1" ht="24" customHeight="1" x14ac:dyDescent="0.2">
      <c r="A2824" s="267" t="str">
        <f t="shared" si="841"/>
        <v/>
      </c>
      <c r="B2824" s="268" t="str">
        <f t="shared" si="844"/>
        <v/>
      </c>
      <c r="C2824" s="269"/>
      <c r="D2824" s="270" t="str">
        <f t="shared" si="842"/>
        <v/>
      </c>
      <c r="E2824" s="271"/>
      <c r="F2824" s="272">
        <f t="shared" si="843"/>
        <v>0</v>
      </c>
      <c r="G2824" s="275">
        <f t="shared" si="845"/>
        <v>0</v>
      </c>
    </row>
    <row r="2825" spans="1:7" s="276" customFormat="1" ht="24" customHeight="1" x14ac:dyDescent="0.2">
      <c r="A2825" s="267" t="str">
        <f t="shared" si="841"/>
        <v/>
      </c>
      <c r="B2825" s="268" t="str">
        <f t="shared" si="844"/>
        <v/>
      </c>
      <c r="C2825" s="269"/>
      <c r="D2825" s="270" t="str">
        <f t="shared" si="842"/>
        <v/>
      </c>
      <c r="E2825" s="271"/>
      <c r="F2825" s="272">
        <f t="shared" si="843"/>
        <v>0</v>
      </c>
      <c r="G2825" s="275">
        <f t="shared" si="845"/>
        <v>0</v>
      </c>
    </row>
    <row r="2826" spans="1:7" s="276" customFormat="1" ht="24" customHeight="1" x14ac:dyDescent="0.2">
      <c r="A2826" s="267" t="str">
        <f t="shared" si="841"/>
        <v/>
      </c>
      <c r="B2826" s="268" t="str">
        <f t="shared" si="844"/>
        <v/>
      </c>
      <c r="C2826" s="269"/>
      <c r="D2826" s="270" t="str">
        <f t="shared" si="842"/>
        <v/>
      </c>
      <c r="E2826" s="271"/>
      <c r="F2826" s="273">
        <f t="shared" si="843"/>
        <v>0</v>
      </c>
      <c r="G2826" s="275">
        <f t="shared" si="845"/>
        <v>0</v>
      </c>
    </row>
    <row r="2827" spans="1:7" ht="24" customHeight="1" x14ac:dyDescent="0.2">
      <c r="A2827" s="125"/>
      <c r="B2827" s="99"/>
      <c r="C2827" s="99"/>
      <c r="D2827" s="110"/>
      <c r="E2827" s="111"/>
      <c r="F2827" s="188" t="s">
        <v>33</v>
      </c>
      <c r="G2827" s="126">
        <f>SUBTOTAL(9,G2813:G2826)</f>
        <v>0</v>
      </c>
    </row>
    <row r="2828" spans="1:7" ht="24" customHeight="1" x14ac:dyDescent="0.2">
      <c r="A2828" s="125"/>
      <c r="B2828" s="99"/>
      <c r="C2828" s="127" t="s">
        <v>722</v>
      </c>
      <c r="D2828" s="110"/>
      <c r="E2828" s="111"/>
      <c r="F2828" s="112"/>
      <c r="G2828" s="128"/>
    </row>
    <row r="2829" spans="1:7" s="276" customFormat="1" ht="24" customHeight="1" x14ac:dyDescent="0.2">
      <c r="A2829" s="267" t="str">
        <f t="shared" ref="A2829:A2836" si="846">IFERROR(VLOOKUP(C2829,Tabla_Insumos,4,FALSE),"")</f>
        <v/>
      </c>
      <c r="B2829" s="268" t="str">
        <f t="shared" ref="B2829:B2836" si="847">IFERROR(VLOOKUP(C2829,Tabla_Insumos,5,FALSE),"")</f>
        <v/>
      </c>
      <c r="C2829" s="269"/>
      <c r="D2829" s="270" t="str">
        <f t="shared" ref="D2829:D2836" si="848">IFERROR(VLOOKUP(C2829,Tabla_Insumos,2,FALSE),"")</f>
        <v/>
      </c>
      <c r="E2829" s="271"/>
      <c r="F2829" s="274">
        <f t="shared" ref="F2829:F2836" si="849">IFERROR(VLOOKUP(C2829,Tabla_Insumos,3,FALSE),0)</f>
        <v>0</v>
      </c>
      <c r="G2829" s="275">
        <f>ROUND(E2829*F2829,2)</f>
        <v>0</v>
      </c>
    </row>
    <row r="2830" spans="1:7" s="276" customFormat="1" ht="24" customHeight="1" x14ac:dyDescent="0.2">
      <c r="A2830" s="267" t="str">
        <f t="shared" si="846"/>
        <v/>
      </c>
      <c r="B2830" s="268" t="str">
        <f t="shared" si="847"/>
        <v/>
      </c>
      <c r="C2830" s="269"/>
      <c r="D2830" s="270" t="str">
        <f t="shared" si="848"/>
        <v/>
      </c>
      <c r="E2830" s="271"/>
      <c r="F2830" s="274">
        <f t="shared" si="849"/>
        <v>0</v>
      </c>
      <c r="G2830" s="275">
        <f>ROUND(E2830*F2830,2)</f>
        <v>0</v>
      </c>
    </row>
    <row r="2831" spans="1:7" s="276" customFormat="1" ht="24" customHeight="1" x14ac:dyDescent="0.2">
      <c r="A2831" s="267" t="str">
        <f t="shared" si="846"/>
        <v/>
      </c>
      <c r="B2831" s="268" t="str">
        <f t="shared" si="847"/>
        <v/>
      </c>
      <c r="C2831" s="269"/>
      <c r="D2831" s="270" t="str">
        <f t="shared" si="848"/>
        <v/>
      </c>
      <c r="E2831" s="271"/>
      <c r="F2831" s="274">
        <f t="shared" si="849"/>
        <v>0</v>
      </c>
      <c r="G2831" s="275">
        <f t="shared" ref="G2831:G2836" si="850">ROUND(E2831*F2831,2)</f>
        <v>0</v>
      </c>
    </row>
    <row r="2832" spans="1:7" s="276" customFormat="1" ht="24" customHeight="1" x14ac:dyDescent="0.2">
      <c r="A2832" s="267" t="str">
        <f t="shared" si="846"/>
        <v/>
      </c>
      <c r="B2832" s="268" t="str">
        <f t="shared" si="847"/>
        <v/>
      </c>
      <c r="C2832" s="269"/>
      <c r="D2832" s="270" t="str">
        <f t="shared" si="848"/>
        <v/>
      </c>
      <c r="E2832" s="271"/>
      <c r="F2832" s="274">
        <f t="shared" si="849"/>
        <v>0</v>
      </c>
      <c r="G2832" s="275">
        <f t="shared" si="850"/>
        <v>0</v>
      </c>
    </row>
    <row r="2833" spans="1:7" s="276" customFormat="1" ht="24" customHeight="1" x14ac:dyDescent="0.2">
      <c r="A2833" s="267" t="str">
        <f t="shared" si="846"/>
        <v/>
      </c>
      <c r="B2833" s="268" t="str">
        <f t="shared" si="847"/>
        <v/>
      </c>
      <c r="C2833" s="269"/>
      <c r="D2833" s="270" t="str">
        <f t="shared" si="848"/>
        <v/>
      </c>
      <c r="E2833" s="271"/>
      <c r="F2833" s="272">
        <f t="shared" si="849"/>
        <v>0</v>
      </c>
      <c r="G2833" s="275">
        <f t="shared" si="850"/>
        <v>0</v>
      </c>
    </row>
    <row r="2834" spans="1:7" s="276" customFormat="1" ht="24" customHeight="1" x14ac:dyDescent="0.2">
      <c r="A2834" s="267" t="str">
        <f t="shared" si="846"/>
        <v/>
      </c>
      <c r="B2834" s="268" t="str">
        <f t="shared" si="847"/>
        <v/>
      </c>
      <c r="C2834" s="269"/>
      <c r="D2834" s="270" t="str">
        <f t="shared" si="848"/>
        <v/>
      </c>
      <c r="E2834" s="271"/>
      <c r="F2834" s="272">
        <f t="shared" si="849"/>
        <v>0</v>
      </c>
      <c r="G2834" s="275">
        <f t="shared" si="850"/>
        <v>0</v>
      </c>
    </row>
    <row r="2835" spans="1:7" s="276" customFormat="1" ht="24" customHeight="1" x14ac:dyDescent="0.2">
      <c r="A2835" s="267" t="str">
        <f t="shared" si="846"/>
        <v/>
      </c>
      <c r="B2835" s="268" t="str">
        <f t="shared" si="847"/>
        <v/>
      </c>
      <c r="C2835" s="269"/>
      <c r="D2835" s="270" t="str">
        <f t="shared" si="848"/>
        <v/>
      </c>
      <c r="E2835" s="271"/>
      <c r="F2835" s="272">
        <f t="shared" si="849"/>
        <v>0</v>
      </c>
      <c r="G2835" s="275">
        <f t="shared" si="850"/>
        <v>0</v>
      </c>
    </row>
    <row r="2836" spans="1:7" s="276" customFormat="1" ht="24" customHeight="1" x14ac:dyDescent="0.2">
      <c r="A2836" s="267" t="str">
        <f t="shared" si="846"/>
        <v/>
      </c>
      <c r="B2836" s="268" t="str">
        <f t="shared" si="847"/>
        <v/>
      </c>
      <c r="C2836" s="269"/>
      <c r="D2836" s="270" t="str">
        <f t="shared" si="848"/>
        <v/>
      </c>
      <c r="E2836" s="271"/>
      <c r="F2836" s="272">
        <f t="shared" si="849"/>
        <v>0</v>
      </c>
      <c r="G2836" s="275">
        <f t="shared" si="850"/>
        <v>0</v>
      </c>
    </row>
    <row r="2837" spans="1:7" ht="24" customHeight="1" x14ac:dyDescent="0.2">
      <c r="A2837" s="125"/>
      <c r="B2837" s="99"/>
      <c r="C2837" s="99"/>
      <c r="D2837" s="110"/>
      <c r="E2837" s="111"/>
      <c r="F2837" s="188" t="s">
        <v>34</v>
      </c>
      <c r="G2837" s="126">
        <f>SUBTOTAL(9,G2829:G2836)</f>
        <v>0</v>
      </c>
    </row>
    <row r="2838" spans="1:7" ht="24" customHeight="1" x14ac:dyDescent="0.2">
      <c r="A2838" s="125"/>
      <c r="B2838" s="99"/>
      <c r="C2838" s="127" t="s">
        <v>723</v>
      </c>
      <c r="D2838" s="110"/>
      <c r="E2838" s="111"/>
      <c r="F2838" s="112"/>
      <c r="G2838" s="128"/>
    </row>
    <row r="2839" spans="1:7" s="276" customFormat="1" ht="24" customHeight="1" x14ac:dyDescent="0.2">
      <c r="A2839" s="267" t="str">
        <f t="shared" ref="A2839:A2847" si="851">IFERROR(VLOOKUP(C2839,Tabla_Insumos,4,FALSE),"")</f>
        <v/>
      </c>
      <c r="B2839" s="268" t="str">
        <f t="shared" ref="B2839:B2847" si="852">IFERROR(VLOOKUP(C2839,Tabla_Insumos,5,FALSE),"")</f>
        <v/>
      </c>
      <c r="C2839" s="269"/>
      <c r="D2839" s="270" t="str">
        <f t="shared" ref="D2839:D2847" si="853">IFERROR(VLOOKUP(C2839,Tabla_Insumos,2,FALSE),"")</f>
        <v/>
      </c>
      <c r="E2839" s="271"/>
      <c r="F2839" s="272">
        <f t="shared" ref="F2839:F2847" si="854">IFERROR(VLOOKUP(C2839,Tabla_Insumos,3,FALSE),0)</f>
        <v>0</v>
      </c>
      <c r="G2839" s="275">
        <f t="shared" ref="G2839:G2847" si="855">ROUND(E2839*F2839,2)</f>
        <v>0</v>
      </c>
    </row>
    <row r="2840" spans="1:7" s="276" customFormat="1" ht="24" customHeight="1" x14ac:dyDescent="0.2">
      <c r="A2840" s="267" t="str">
        <f t="shared" si="851"/>
        <v/>
      </c>
      <c r="B2840" s="268" t="str">
        <f t="shared" si="852"/>
        <v/>
      </c>
      <c r="C2840" s="269"/>
      <c r="D2840" s="270" t="str">
        <f t="shared" si="853"/>
        <v/>
      </c>
      <c r="E2840" s="271"/>
      <c r="F2840" s="272">
        <f t="shared" si="854"/>
        <v>0</v>
      </c>
      <c r="G2840" s="275">
        <f t="shared" si="855"/>
        <v>0</v>
      </c>
    </row>
    <row r="2841" spans="1:7" s="276" customFormat="1" ht="24" customHeight="1" x14ac:dyDescent="0.2">
      <c r="A2841" s="267" t="str">
        <f t="shared" si="851"/>
        <v/>
      </c>
      <c r="B2841" s="268" t="str">
        <f t="shared" si="852"/>
        <v/>
      </c>
      <c r="C2841" s="269"/>
      <c r="D2841" s="270" t="str">
        <f t="shared" si="853"/>
        <v/>
      </c>
      <c r="E2841" s="271"/>
      <c r="F2841" s="272">
        <f t="shared" si="854"/>
        <v>0</v>
      </c>
      <c r="G2841" s="275">
        <f t="shared" si="855"/>
        <v>0</v>
      </c>
    </row>
    <row r="2842" spans="1:7" s="276" customFormat="1" ht="24" customHeight="1" x14ac:dyDescent="0.2">
      <c r="A2842" s="267" t="str">
        <f t="shared" si="851"/>
        <v/>
      </c>
      <c r="B2842" s="268" t="str">
        <f t="shared" si="852"/>
        <v/>
      </c>
      <c r="C2842" s="269"/>
      <c r="D2842" s="270" t="str">
        <f t="shared" si="853"/>
        <v/>
      </c>
      <c r="E2842" s="271"/>
      <c r="F2842" s="272">
        <f t="shared" si="854"/>
        <v>0</v>
      </c>
      <c r="G2842" s="275">
        <f t="shared" si="855"/>
        <v>0</v>
      </c>
    </row>
    <row r="2843" spans="1:7" s="276" customFormat="1" ht="24" customHeight="1" x14ac:dyDescent="0.2">
      <c r="A2843" s="267" t="str">
        <f t="shared" si="851"/>
        <v/>
      </c>
      <c r="B2843" s="268" t="str">
        <f t="shared" si="852"/>
        <v/>
      </c>
      <c r="C2843" s="269"/>
      <c r="D2843" s="270" t="str">
        <f t="shared" si="853"/>
        <v/>
      </c>
      <c r="E2843" s="271"/>
      <c r="F2843" s="272">
        <f t="shared" si="854"/>
        <v>0</v>
      </c>
      <c r="G2843" s="275">
        <f t="shared" si="855"/>
        <v>0</v>
      </c>
    </row>
    <row r="2844" spans="1:7" s="276" customFormat="1" ht="24" customHeight="1" x14ac:dyDescent="0.2">
      <c r="A2844" s="267" t="str">
        <f t="shared" si="851"/>
        <v/>
      </c>
      <c r="B2844" s="268" t="str">
        <f t="shared" si="852"/>
        <v/>
      </c>
      <c r="C2844" s="269"/>
      <c r="D2844" s="270" t="str">
        <f t="shared" si="853"/>
        <v/>
      </c>
      <c r="E2844" s="271"/>
      <c r="F2844" s="272">
        <f t="shared" si="854"/>
        <v>0</v>
      </c>
      <c r="G2844" s="275">
        <f t="shared" si="855"/>
        <v>0</v>
      </c>
    </row>
    <row r="2845" spans="1:7" s="276" customFormat="1" ht="24" customHeight="1" x14ac:dyDescent="0.2">
      <c r="A2845" s="267" t="str">
        <f t="shared" si="851"/>
        <v/>
      </c>
      <c r="B2845" s="268" t="str">
        <f t="shared" si="852"/>
        <v/>
      </c>
      <c r="C2845" s="269"/>
      <c r="D2845" s="270" t="str">
        <f t="shared" si="853"/>
        <v/>
      </c>
      <c r="E2845" s="271"/>
      <c r="F2845" s="272">
        <f t="shared" si="854"/>
        <v>0</v>
      </c>
      <c r="G2845" s="275">
        <f t="shared" si="855"/>
        <v>0</v>
      </c>
    </row>
    <row r="2846" spans="1:7" s="276" customFormat="1" ht="24" customHeight="1" x14ac:dyDescent="0.2">
      <c r="A2846" s="267" t="str">
        <f t="shared" si="851"/>
        <v/>
      </c>
      <c r="B2846" s="268" t="str">
        <f t="shared" si="852"/>
        <v/>
      </c>
      <c r="C2846" s="269"/>
      <c r="D2846" s="270" t="str">
        <f t="shared" si="853"/>
        <v/>
      </c>
      <c r="E2846" s="271"/>
      <c r="F2846" s="272">
        <f t="shared" si="854"/>
        <v>0</v>
      </c>
      <c r="G2846" s="275">
        <f t="shared" si="855"/>
        <v>0</v>
      </c>
    </row>
    <row r="2847" spans="1:7" s="276" customFormat="1" ht="24" customHeight="1" x14ac:dyDescent="0.2">
      <c r="A2847" s="267" t="str">
        <f t="shared" si="851"/>
        <v/>
      </c>
      <c r="B2847" s="268" t="str">
        <f t="shared" si="852"/>
        <v/>
      </c>
      <c r="C2847" s="269"/>
      <c r="D2847" s="270" t="str">
        <f t="shared" si="853"/>
        <v/>
      </c>
      <c r="E2847" s="271"/>
      <c r="F2847" s="272">
        <f t="shared" si="854"/>
        <v>0</v>
      </c>
      <c r="G2847" s="275">
        <f t="shared" si="855"/>
        <v>0</v>
      </c>
    </row>
    <row r="2848" spans="1:7" ht="24" customHeight="1" x14ac:dyDescent="0.2">
      <c r="A2848" s="129"/>
      <c r="B2848" s="110"/>
      <c r="C2848" s="99"/>
      <c r="D2848" s="110"/>
      <c r="E2848" s="111"/>
      <c r="F2848" s="188" t="s">
        <v>35</v>
      </c>
      <c r="G2848" s="126">
        <f>SUBTOTAL(9,G2839:G2847)</f>
        <v>0</v>
      </c>
    </row>
    <row r="2849" spans="1:141" ht="24" customHeight="1" thickBot="1" x14ac:dyDescent="0.25">
      <c r="A2849" s="130"/>
      <c r="B2849" s="131"/>
      <c r="C2849" s="132"/>
      <c r="D2849" s="131"/>
      <c r="E2849" s="133"/>
      <c r="F2849" s="134"/>
      <c r="G2849" s="135"/>
    </row>
    <row r="2850" spans="1:141" ht="24" customHeight="1" thickBot="1" x14ac:dyDescent="0.25">
      <c r="A2850" s="136" t="str">
        <f>B2808</f>
        <v>19.1</v>
      </c>
      <c r="B2850" s="137" t="str">
        <f>C2808</f>
        <v>Pintura al látex en muros interiores</v>
      </c>
      <c r="C2850" s="138"/>
      <c r="D2850" s="138" t="s">
        <v>36</v>
      </c>
      <c r="E2850" s="139"/>
      <c r="F2850" s="140" t="s">
        <v>37</v>
      </c>
      <c r="G2850" s="141">
        <f>SUBTOTAL(9,G2813:G2849)</f>
        <v>0</v>
      </c>
    </row>
    <row r="2851" spans="1:141" ht="24" customHeight="1" thickTop="1" thickBot="1" x14ac:dyDescent="0.25"/>
    <row r="2852" spans="1:141" ht="24" customHeight="1" thickTop="1" x14ac:dyDescent="0.2">
      <c r="A2852" s="173" t="s">
        <v>39</v>
      </c>
      <c r="B2852" s="174"/>
      <c r="C2852" s="174"/>
      <c r="D2852" s="174"/>
      <c r="E2852" s="174"/>
      <c r="F2852" s="174"/>
      <c r="G2852" s="175"/>
      <c r="H2852" s="100">
        <f>COUNTIF($A$2:A2858,"ANALISIS DE PRECIOS")</f>
        <v>58</v>
      </c>
    </row>
    <row r="2853" spans="1:141" ht="24" customHeight="1" x14ac:dyDescent="0.2">
      <c r="A2853" s="101" t="s">
        <v>719</v>
      </c>
      <c r="B2853" s="102" t="str">
        <f>Comitente</f>
        <v>DIRECCIÓN DE INFRAESTRUCTURA ESCOLAR</v>
      </c>
      <c r="C2853" s="96"/>
      <c r="D2853" s="103"/>
      <c r="E2853" s="103"/>
      <c r="F2853" s="104"/>
      <c r="G2853" s="105"/>
    </row>
    <row r="2854" spans="1:141" ht="24" customHeight="1" x14ac:dyDescent="0.2">
      <c r="A2854" s="101" t="s">
        <v>720</v>
      </c>
      <c r="B2854" s="102">
        <f>Contratista</f>
        <v>0</v>
      </c>
      <c r="C2854" s="97"/>
      <c r="D2854" s="97"/>
      <c r="E2854" s="97"/>
      <c r="F2854" s="106"/>
      <c r="G2854" s="107"/>
    </row>
    <row r="2855" spans="1:141" ht="24" customHeight="1" x14ac:dyDescent="0.2">
      <c r="A2855" s="101" t="s">
        <v>26</v>
      </c>
      <c r="B2855" s="102" t="str">
        <f>Obra</f>
        <v>ESCUELA BATALLA DE TUCUMAN</v>
      </c>
      <c r="C2855" s="97"/>
      <c r="D2855" s="97"/>
      <c r="E2855" s="97"/>
      <c r="F2855" s="106" t="s">
        <v>40</v>
      </c>
      <c r="G2855" s="108">
        <f>Fecha_Base</f>
        <v>0</v>
      </c>
    </row>
    <row r="2856" spans="1:141" ht="24" customHeight="1" x14ac:dyDescent="0.2">
      <c r="A2856" s="109" t="s">
        <v>718</v>
      </c>
      <c r="B2856" s="98" t="str">
        <f>Ubicación</f>
        <v>Calle Mendoza y Calle Nº17 - Pocito</v>
      </c>
      <c r="C2856" s="98"/>
      <c r="D2856" s="110"/>
      <c r="E2856" s="111"/>
      <c r="F2856" s="112"/>
      <c r="G2856" s="113"/>
    </row>
    <row r="2857" spans="1:141" ht="24" customHeight="1" x14ac:dyDescent="0.2">
      <c r="A2857" s="109" t="s">
        <v>41</v>
      </c>
      <c r="B2857" s="114" t="str">
        <f>IFERROR(VALUE(LEFT(B2858,FIND("-",B2858)-1)),"")</f>
        <v/>
      </c>
      <c r="C2857" s="99" t="str">
        <f>IFERROR(VLOOKUP(B2857,Tabla_CyP,2,FALSE),"")</f>
        <v/>
      </c>
      <c r="E2857" s="111"/>
      <c r="F2857" s="112"/>
      <c r="G2857" s="113"/>
    </row>
    <row r="2858" spans="1:141" ht="24" customHeight="1" x14ac:dyDescent="0.2">
      <c r="A2858" s="109" t="s">
        <v>27</v>
      </c>
      <c r="B2858" s="115" t="str">
        <f>IFERROR(VLOOKUP(COUNTIF($A$2:A2858,"ANALISIS DE PRECIOS"),Tabla_NumeroItem,4,FALSE),"")</f>
        <v>19.2</v>
      </c>
      <c r="C2858" s="99" t="str">
        <f>IFERROR(VLOOKUP(B2858,Tabla_CyP,2,FALSE),"")</f>
        <v xml:space="preserve">Pinturas al látex  exteriores </v>
      </c>
      <c r="D2858" s="110"/>
      <c r="E2858" s="111"/>
      <c r="F2858" s="106" t="s">
        <v>28</v>
      </c>
      <c r="G2858" s="116" t="str">
        <f>IFERROR(VLOOKUP(B2858,Tabla_CyP,4,FALSE),"")</f>
        <v>m2</v>
      </c>
    </row>
    <row r="2859" spans="1:141" ht="24" customHeight="1" x14ac:dyDescent="0.2">
      <c r="A2859" s="109"/>
      <c r="B2859" s="98"/>
      <c r="C2859" s="99"/>
      <c r="D2859" s="110"/>
      <c r="E2859" s="111"/>
      <c r="F2859" s="112"/>
      <c r="G2859" s="113"/>
    </row>
    <row r="2860" spans="1:141" ht="24" customHeight="1" x14ac:dyDescent="0.2">
      <c r="A2860" s="381" t="s">
        <v>584</v>
      </c>
      <c r="B2860" s="382"/>
      <c r="C2860" s="383" t="s">
        <v>0</v>
      </c>
      <c r="D2860" s="383" t="s">
        <v>29</v>
      </c>
      <c r="E2860" s="385" t="s">
        <v>30</v>
      </c>
      <c r="F2860" s="387" t="s">
        <v>31</v>
      </c>
      <c r="G2860" s="389" t="s">
        <v>32</v>
      </c>
    </row>
    <row r="2861" spans="1:141" s="119" customFormat="1" ht="24" customHeight="1" x14ac:dyDescent="0.2">
      <c r="A2861" s="117" t="s">
        <v>585</v>
      </c>
      <c r="B2861" s="118" t="s">
        <v>586</v>
      </c>
      <c r="C2861" s="384"/>
      <c r="D2861" s="384"/>
      <c r="E2861" s="386"/>
      <c r="F2861" s="388"/>
      <c r="G2861" s="390"/>
      <c r="I2861" s="277"/>
      <c r="J2861" s="277"/>
      <c r="K2861" s="277"/>
      <c r="L2861" s="277"/>
      <c r="M2861" s="277"/>
      <c r="N2861" s="277"/>
      <c r="O2861" s="277"/>
      <c r="P2861" s="277"/>
      <c r="Q2861" s="277"/>
      <c r="R2861" s="277"/>
      <c r="S2861" s="277"/>
      <c r="T2861" s="277"/>
      <c r="U2861" s="277"/>
      <c r="V2861" s="277"/>
      <c r="W2861" s="277"/>
      <c r="X2861" s="277"/>
      <c r="Y2861" s="277"/>
      <c r="Z2861" s="277"/>
      <c r="AA2861" s="277"/>
      <c r="AB2861" s="277"/>
      <c r="AC2861" s="277"/>
      <c r="AD2861" s="277"/>
      <c r="AE2861" s="277"/>
      <c r="AF2861" s="277"/>
      <c r="AG2861" s="277"/>
      <c r="AH2861" s="277"/>
      <c r="AI2861" s="277"/>
      <c r="AJ2861" s="277"/>
      <c r="AK2861" s="277"/>
      <c r="AL2861" s="277"/>
      <c r="AM2861" s="277"/>
      <c r="AN2861" s="277"/>
      <c r="AO2861" s="277"/>
      <c r="AP2861" s="277"/>
      <c r="AQ2861" s="277"/>
      <c r="AR2861" s="277"/>
      <c r="AS2861" s="277"/>
      <c r="AT2861" s="277"/>
      <c r="AU2861" s="277"/>
      <c r="AV2861" s="277"/>
      <c r="AW2861" s="277"/>
      <c r="AX2861" s="277"/>
      <c r="AY2861" s="277"/>
      <c r="AZ2861" s="277"/>
      <c r="BA2861" s="277"/>
      <c r="BB2861" s="277"/>
      <c r="BC2861" s="277"/>
      <c r="BD2861" s="277"/>
      <c r="BE2861" s="277"/>
      <c r="BF2861" s="277"/>
      <c r="BG2861" s="277"/>
      <c r="BH2861" s="277"/>
      <c r="BI2861" s="277"/>
      <c r="BJ2861" s="277"/>
      <c r="BK2861" s="277"/>
      <c r="BL2861" s="277"/>
      <c r="BM2861" s="277"/>
      <c r="BN2861" s="277"/>
      <c r="BO2861" s="277"/>
      <c r="BP2861" s="277"/>
      <c r="BQ2861" s="277"/>
      <c r="BR2861" s="277"/>
      <c r="BS2861" s="277"/>
      <c r="BT2861" s="277"/>
      <c r="BU2861" s="277"/>
      <c r="BV2861" s="277"/>
      <c r="BW2861" s="277"/>
      <c r="BX2861" s="277"/>
      <c r="BY2861" s="277"/>
      <c r="BZ2861" s="277"/>
      <c r="CA2861" s="277"/>
      <c r="CB2861" s="277"/>
      <c r="CC2861" s="277"/>
      <c r="CD2861" s="277"/>
      <c r="CE2861" s="277"/>
      <c r="CF2861" s="277"/>
      <c r="CG2861" s="277"/>
      <c r="CH2861" s="277"/>
      <c r="CI2861" s="277"/>
      <c r="CJ2861" s="277"/>
      <c r="CK2861" s="277"/>
      <c r="CL2861" s="277"/>
      <c r="CM2861" s="277"/>
      <c r="CN2861" s="277"/>
      <c r="CO2861" s="277"/>
      <c r="CP2861" s="277"/>
      <c r="CQ2861" s="277"/>
      <c r="CR2861" s="277"/>
      <c r="CS2861" s="277"/>
      <c r="CT2861" s="277"/>
      <c r="CU2861" s="277"/>
      <c r="CV2861" s="277"/>
      <c r="CW2861" s="277"/>
      <c r="CX2861" s="277"/>
      <c r="CY2861" s="277"/>
      <c r="CZ2861" s="277"/>
      <c r="DA2861" s="277"/>
      <c r="DB2861" s="277"/>
      <c r="DC2861" s="277"/>
      <c r="DD2861" s="277"/>
      <c r="DE2861" s="277"/>
      <c r="DF2861" s="277"/>
      <c r="DG2861" s="277"/>
      <c r="DH2861" s="277"/>
      <c r="DI2861" s="277"/>
      <c r="DJ2861" s="277"/>
      <c r="DK2861" s="277"/>
      <c r="DL2861" s="277"/>
      <c r="DM2861" s="277"/>
      <c r="DN2861" s="277"/>
      <c r="DO2861" s="277"/>
      <c r="DP2861" s="277"/>
      <c r="DQ2861" s="277"/>
      <c r="DR2861" s="277"/>
      <c r="DS2861" s="277"/>
      <c r="DT2861" s="277"/>
      <c r="DU2861" s="277"/>
      <c r="DV2861" s="277"/>
      <c r="DW2861" s="277"/>
      <c r="DX2861" s="277"/>
      <c r="DY2861" s="277"/>
      <c r="DZ2861" s="277"/>
      <c r="EA2861" s="277"/>
      <c r="EB2861" s="277"/>
      <c r="EC2861" s="277"/>
      <c r="ED2861" s="277"/>
      <c r="EE2861" s="277"/>
      <c r="EF2861" s="277"/>
      <c r="EG2861" s="277"/>
      <c r="EH2861" s="277"/>
      <c r="EI2861" s="277"/>
      <c r="EJ2861" s="277"/>
      <c r="EK2861" s="277"/>
    </row>
    <row r="2862" spans="1:141" ht="24" customHeight="1" x14ac:dyDescent="0.2">
      <c r="A2862" s="187"/>
      <c r="B2862" s="120"/>
      <c r="C2862" s="185" t="s">
        <v>721</v>
      </c>
      <c r="D2862" s="121"/>
      <c r="E2862" s="122"/>
      <c r="F2862" s="123"/>
      <c r="G2862" s="124"/>
    </row>
    <row r="2863" spans="1:141" s="276" customFormat="1" ht="24" customHeight="1" x14ac:dyDescent="0.2">
      <c r="A2863" s="267" t="str">
        <f t="shared" ref="A2863:A2876" si="856">IFERROR(VLOOKUP(C2863,Tabla_Insumos,4,FALSE),"")</f>
        <v/>
      </c>
      <c r="B2863" s="268" t="str">
        <f>IFERROR(VLOOKUP(C2863,Tabla_Insumos,5,FALSE),"")</f>
        <v/>
      </c>
      <c r="C2863" s="269"/>
      <c r="D2863" s="270" t="str">
        <f t="shared" ref="D2863:D2876" si="857">IFERROR(VLOOKUP(C2863,Tabla_Insumos,2,FALSE),"")</f>
        <v/>
      </c>
      <c r="E2863" s="271"/>
      <c r="F2863" s="272">
        <f t="shared" ref="F2863:F2876" si="858">IFERROR(VLOOKUP(C2863,Tabla_Insumos,3,FALSE),0)</f>
        <v>0</v>
      </c>
      <c r="G2863" s="275">
        <f>ROUND(E2863*F2863,2)</f>
        <v>0</v>
      </c>
    </row>
    <row r="2864" spans="1:141" s="276" customFormat="1" ht="24" customHeight="1" x14ac:dyDescent="0.2">
      <c r="A2864" s="267" t="str">
        <f t="shared" si="856"/>
        <v/>
      </c>
      <c r="B2864" s="268" t="str">
        <f t="shared" ref="B2864:B2876" si="859">IFERROR(VLOOKUP(C2864,Tabla_Insumos,5,FALSE),"")</f>
        <v/>
      </c>
      <c r="C2864" s="269"/>
      <c r="D2864" s="270" t="str">
        <f t="shared" si="857"/>
        <v/>
      </c>
      <c r="E2864" s="271"/>
      <c r="F2864" s="272">
        <f t="shared" si="858"/>
        <v>0</v>
      </c>
      <c r="G2864" s="275">
        <f t="shared" ref="G2864:G2876" si="860">ROUND(E2864*F2864,2)</f>
        <v>0</v>
      </c>
    </row>
    <row r="2865" spans="1:7" s="276" customFormat="1" ht="24" customHeight="1" x14ac:dyDescent="0.2">
      <c r="A2865" s="267" t="str">
        <f t="shared" si="856"/>
        <v/>
      </c>
      <c r="B2865" s="268" t="str">
        <f t="shared" si="859"/>
        <v/>
      </c>
      <c r="C2865" s="269"/>
      <c r="D2865" s="270" t="str">
        <f t="shared" si="857"/>
        <v/>
      </c>
      <c r="E2865" s="271"/>
      <c r="F2865" s="272">
        <f t="shared" si="858"/>
        <v>0</v>
      </c>
      <c r="G2865" s="275">
        <f t="shared" si="860"/>
        <v>0</v>
      </c>
    </row>
    <row r="2866" spans="1:7" s="276" customFormat="1" ht="24" customHeight="1" x14ac:dyDescent="0.2">
      <c r="A2866" s="267" t="str">
        <f t="shared" si="856"/>
        <v/>
      </c>
      <c r="B2866" s="268" t="str">
        <f t="shared" si="859"/>
        <v/>
      </c>
      <c r="C2866" s="269"/>
      <c r="D2866" s="270" t="str">
        <f t="shared" si="857"/>
        <v/>
      </c>
      <c r="E2866" s="271"/>
      <c r="F2866" s="272">
        <f t="shared" si="858"/>
        <v>0</v>
      </c>
      <c r="G2866" s="275">
        <f t="shared" si="860"/>
        <v>0</v>
      </c>
    </row>
    <row r="2867" spans="1:7" s="276" customFormat="1" ht="24" customHeight="1" x14ac:dyDescent="0.2">
      <c r="A2867" s="267" t="str">
        <f t="shared" si="856"/>
        <v/>
      </c>
      <c r="B2867" s="268" t="str">
        <f t="shared" si="859"/>
        <v/>
      </c>
      <c r="C2867" s="269"/>
      <c r="D2867" s="270" t="str">
        <f t="shared" si="857"/>
        <v/>
      </c>
      <c r="E2867" s="271"/>
      <c r="F2867" s="272">
        <f t="shared" si="858"/>
        <v>0</v>
      </c>
      <c r="G2867" s="275">
        <f t="shared" si="860"/>
        <v>0</v>
      </c>
    </row>
    <row r="2868" spans="1:7" s="276" customFormat="1" ht="24" customHeight="1" x14ac:dyDescent="0.2">
      <c r="A2868" s="267" t="str">
        <f t="shared" si="856"/>
        <v/>
      </c>
      <c r="B2868" s="268" t="str">
        <f t="shared" si="859"/>
        <v/>
      </c>
      <c r="C2868" s="269"/>
      <c r="D2868" s="270" t="str">
        <f t="shared" si="857"/>
        <v/>
      </c>
      <c r="E2868" s="271"/>
      <c r="F2868" s="272">
        <f t="shared" si="858"/>
        <v>0</v>
      </c>
      <c r="G2868" s="275">
        <f t="shared" si="860"/>
        <v>0</v>
      </c>
    </row>
    <row r="2869" spans="1:7" s="276" customFormat="1" ht="24" customHeight="1" x14ac:dyDescent="0.2">
      <c r="A2869" s="267" t="str">
        <f t="shared" si="856"/>
        <v/>
      </c>
      <c r="B2869" s="268" t="str">
        <f t="shared" si="859"/>
        <v/>
      </c>
      <c r="C2869" s="269"/>
      <c r="D2869" s="270" t="str">
        <f t="shared" si="857"/>
        <v/>
      </c>
      <c r="E2869" s="271"/>
      <c r="F2869" s="272">
        <f t="shared" si="858"/>
        <v>0</v>
      </c>
      <c r="G2869" s="275">
        <f t="shared" si="860"/>
        <v>0</v>
      </c>
    </row>
    <row r="2870" spans="1:7" s="276" customFormat="1" ht="24" customHeight="1" x14ac:dyDescent="0.2">
      <c r="A2870" s="267" t="str">
        <f t="shared" si="856"/>
        <v/>
      </c>
      <c r="B2870" s="268" t="str">
        <f t="shared" si="859"/>
        <v/>
      </c>
      <c r="C2870" s="269"/>
      <c r="D2870" s="270" t="str">
        <f t="shared" si="857"/>
        <v/>
      </c>
      <c r="E2870" s="271"/>
      <c r="F2870" s="272">
        <f t="shared" si="858"/>
        <v>0</v>
      </c>
      <c r="G2870" s="275">
        <f t="shared" si="860"/>
        <v>0</v>
      </c>
    </row>
    <row r="2871" spans="1:7" s="276" customFormat="1" ht="24" customHeight="1" x14ac:dyDescent="0.2">
      <c r="A2871" s="267" t="str">
        <f t="shared" si="856"/>
        <v/>
      </c>
      <c r="B2871" s="268" t="str">
        <f t="shared" si="859"/>
        <v/>
      </c>
      <c r="C2871" s="269"/>
      <c r="D2871" s="270" t="str">
        <f t="shared" si="857"/>
        <v/>
      </c>
      <c r="E2871" s="271"/>
      <c r="F2871" s="272">
        <f t="shared" si="858"/>
        <v>0</v>
      </c>
      <c r="G2871" s="275">
        <f t="shared" si="860"/>
        <v>0</v>
      </c>
    </row>
    <row r="2872" spans="1:7" s="276" customFormat="1" ht="24" customHeight="1" x14ac:dyDescent="0.2">
      <c r="A2872" s="267" t="str">
        <f t="shared" si="856"/>
        <v/>
      </c>
      <c r="B2872" s="268" t="str">
        <f t="shared" si="859"/>
        <v/>
      </c>
      <c r="C2872" s="269"/>
      <c r="D2872" s="270" t="str">
        <f t="shared" si="857"/>
        <v/>
      </c>
      <c r="E2872" s="271"/>
      <c r="F2872" s="272">
        <f t="shared" si="858"/>
        <v>0</v>
      </c>
      <c r="G2872" s="275">
        <f t="shared" si="860"/>
        <v>0</v>
      </c>
    </row>
    <row r="2873" spans="1:7" s="276" customFormat="1" ht="24" customHeight="1" x14ac:dyDescent="0.2">
      <c r="A2873" s="267" t="str">
        <f t="shared" si="856"/>
        <v/>
      </c>
      <c r="B2873" s="268" t="str">
        <f t="shared" si="859"/>
        <v/>
      </c>
      <c r="C2873" s="269"/>
      <c r="D2873" s="270" t="str">
        <f t="shared" si="857"/>
        <v/>
      </c>
      <c r="E2873" s="271"/>
      <c r="F2873" s="272">
        <f t="shared" si="858"/>
        <v>0</v>
      </c>
      <c r="G2873" s="275">
        <f t="shared" si="860"/>
        <v>0</v>
      </c>
    </row>
    <row r="2874" spans="1:7" s="276" customFormat="1" ht="24" customHeight="1" x14ac:dyDescent="0.2">
      <c r="A2874" s="267" t="str">
        <f t="shared" si="856"/>
        <v/>
      </c>
      <c r="B2874" s="268" t="str">
        <f t="shared" si="859"/>
        <v/>
      </c>
      <c r="C2874" s="269"/>
      <c r="D2874" s="270" t="str">
        <f t="shared" si="857"/>
        <v/>
      </c>
      <c r="E2874" s="271"/>
      <c r="F2874" s="272">
        <f t="shared" si="858"/>
        <v>0</v>
      </c>
      <c r="G2874" s="275">
        <f t="shared" si="860"/>
        <v>0</v>
      </c>
    </row>
    <row r="2875" spans="1:7" s="276" customFormat="1" ht="24" customHeight="1" x14ac:dyDescent="0.2">
      <c r="A2875" s="267" t="str">
        <f t="shared" si="856"/>
        <v/>
      </c>
      <c r="B2875" s="268" t="str">
        <f t="shared" si="859"/>
        <v/>
      </c>
      <c r="C2875" s="269"/>
      <c r="D2875" s="270" t="str">
        <f t="shared" si="857"/>
        <v/>
      </c>
      <c r="E2875" s="271"/>
      <c r="F2875" s="272">
        <f t="shared" si="858"/>
        <v>0</v>
      </c>
      <c r="G2875" s="275">
        <f t="shared" si="860"/>
        <v>0</v>
      </c>
    </row>
    <row r="2876" spans="1:7" s="276" customFormat="1" ht="24" customHeight="1" x14ac:dyDescent="0.2">
      <c r="A2876" s="267" t="str">
        <f t="shared" si="856"/>
        <v/>
      </c>
      <c r="B2876" s="268" t="str">
        <f t="shared" si="859"/>
        <v/>
      </c>
      <c r="C2876" s="269"/>
      <c r="D2876" s="270" t="str">
        <f t="shared" si="857"/>
        <v/>
      </c>
      <c r="E2876" s="271"/>
      <c r="F2876" s="273">
        <f t="shared" si="858"/>
        <v>0</v>
      </c>
      <c r="G2876" s="275">
        <f t="shared" si="860"/>
        <v>0</v>
      </c>
    </row>
    <row r="2877" spans="1:7" ht="24" customHeight="1" x14ac:dyDescent="0.2">
      <c r="A2877" s="125"/>
      <c r="B2877" s="99"/>
      <c r="C2877" s="99"/>
      <c r="D2877" s="110"/>
      <c r="E2877" s="111"/>
      <c r="F2877" s="188" t="s">
        <v>33</v>
      </c>
      <c r="G2877" s="126">
        <f>SUBTOTAL(9,G2863:G2876)</f>
        <v>0</v>
      </c>
    </row>
    <row r="2878" spans="1:7" ht="24" customHeight="1" x14ac:dyDescent="0.2">
      <c r="A2878" s="125"/>
      <c r="B2878" s="99"/>
      <c r="C2878" s="127" t="s">
        <v>722</v>
      </c>
      <c r="D2878" s="110"/>
      <c r="E2878" s="111"/>
      <c r="F2878" s="112"/>
      <c r="G2878" s="128"/>
    </row>
    <row r="2879" spans="1:7" s="276" customFormat="1" ht="24" customHeight="1" x14ac:dyDescent="0.2">
      <c r="A2879" s="267" t="str">
        <f t="shared" ref="A2879:A2886" si="861">IFERROR(VLOOKUP(C2879,Tabla_Insumos,4,FALSE),"")</f>
        <v/>
      </c>
      <c r="B2879" s="268" t="str">
        <f t="shared" ref="B2879:B2886" si="862">IFERROR(VLOOKUP(C2879,Tabla_Insumos,5,FALSE),"")</f>
        <v/>
      </c>
      <c r="C2879" s="269"/>
      <c r="D2879" s="270" t="str">
        <f t="shared" ref="D2879:D2886" si="863">IFERROR(VLOOKUP(C2879,Tabla_Insumos,2,FALSE),"")</f>
        <v/>
      </c>
      <c r="E2879" s="271"/>
      <c r="F2879" s="274">
        <f t="shared" ref="F2879:F2886" si="864">IFERROR(VLOOKUP(C2879,Tabla_Insumos,3,FALSE),0)</f>
        <v>0</v>
      </c>
      <c r="G2879" s="275">
        <f>ROUND(E2879*F2879,2)</f>
        <v>0</v>
      </c>
    </row>
    <row r="2880" spans="1:7" s="276" customFormat="1" ht="24" customHeight="1" x14ac:dyDescent="0.2">
      <c r="A2880" s="267" t="str">
        <f t="shared" si="861"/>
        <v/>
      </c>
      <c r="B2880" s="268" t="str">
        <f t="shared" si="862"/>
        <v/>
      </c>
      <c r="C2880" s="269"/>
      <c r="D2880" s="270" t="str">
        <f t="shared" si="863"/>
        <v/>
      </c>
      <c r="E2880" s="271"/>
      <c r="F2880" s="274">
        <f t="shared" si="864"/>
        <v>0</v>
      </c>
      <c r="G2880" s="275">
        <f>ROUND(E2880*F2880,2)</f>
        <v>0</v>
      </c>
    </row>
    <row r="2881" spans="1:7" s="276" customFormat="1" ht="24" customHeight="1" x14ac:dyDescent="0.2">
      <c r="A2881" s="267" t="str">
        <f t="shared" si="861"/>
        <v/>
      </c>
      <c r="B2881" s="268" t="str">
        <f t="shared" si="862"/>
        <v/>
      </c>
      <c r="C2881" s="269"/>
      <c r="D2881" s="270" t="str">
        <f t="shared" si="863"/>
        <v/>
      </c>
      <c r="E2881" s="271"/>
      <c r="F2881" s="274">
        <f t="shared" si="864"/>
        <v>0</v>
      </c>
      <c r="G2881" s="275">
        <f t="shared" ref="G2881:G2886" si="865">ROUND(E2881*F2881,2)</f>
        <v>0</v>
      </c>
    </row>
    <row r="2882" spans="1:7" s="276" customFormat="1" ht="24" customHeight="1" x14ac:dyDescent="0.2">
      <c r="A2882" s="267" t="str">
        <f t="shared" si="861"/>
        <v/>
      </c>
      <c r="B2882" s="268" t="str">
        <f t="shared" si="862"/>
        <v/>
      </c>
      <c r="C2882" s="269"/>
      <c r="D2882" s="270" t="str">
        <f t="shared" si="863"/>
        <v/>
      </c>
      <c r="E2882" s="271"/>
      <c r="F2882" s="274">
        <f t="shared" si="864"/>
        <v>0</v>
      </c>
      <c r="G2882" s="275">
        <f t="shared" si="865"/>
        <v>0</v>
      </c>
    </row>
    <row r="2883" spans="1:7" s="276" customFormat="1" ht="24" customHeight="1" x14ac:dyDescent="0.2">
      <c r="A2883" s="267" t="str">
        <f t="shared" si="861"/>
        <v/>
      </c>
      <c r="B2883" s="268" t="str">
        <f t="shared" si="862"/>
        <v/>
      </c>
      <c r="C2883" s="269"/>
      <c r="D2883" s="270" t="str">
        <f t="shared" si="863"/>
        <v/>
      </c>
      <c r="E2883" s="271"/>
      <c r="F2883" s="272">
        <f t="shared" si="864"/>
        <v>0</v>
      </c>
      <c r="G2883" s="275">
        <f t="shared" si="865"/>
        <v>0</v>
      </c>
    </row>
    <row r="2884" spans="1:7" s="276" customFormat="1" ht="24" customHeight="1" x14ac:dyDescent="0.2">
      <c r="A2884" s="267" t="str">
        <f t="shared" si="861"/>
        <v/>
      </c>
      <c r="B2884" s="268" t="str">
        <f t="shared" si="862"/>
        <v/>
      </c>
      <c r="C2884" s="269"/>
      <c r="D2884" s="270" t="str">
        <f t="shared" si="863"/>
        <v/>
      </c>
      <c r="E2884" s="271"/>
      <c r="F2884" s="272">
        <f t="shared" si="864"/>
        <v>0</v>
      </c>
      <c r="G2884" s="275">
        <f t="shared" si="865"/>
        <v>0</v>
      </c>
    </row>
    <row r="2885" spans="1:7" s="276" customFormat="1" ht="24" customHeight="1" x14ac:dyDescent="0.2">
      <c r="A2885" s="267" t="str">
        <f t="shared" si="861"/>
        <v/>
      </c>
      <c r="B2885" s="268" t="str">
        <f t="shared" si="862"/>
        <v/>
      </c>
      <c r="C2885" s="269"/>
      <c r="D2885" s="270" t="str">
        <f t="shared" si="863"/>
        <v/>
      </c>
      <c r="E2885" s="271"/>
      <c r="F2885" s="272">
        <f t="shared" si="864"/>
        <v>0</v>
      </c>
      <c r="G2885" s="275">
        <f t="shared" si="865"/>
        <v>0</v>
      </c>
    </row>
    <row r="2886" spans="1:7" s="276" customFormat="1" ht="24" customHeight="1" x14ac:dyDescent="0.2">
      <c r="A2886" s="267" t="str">
        <f t="shared" si="861"/>
        <v/>
      </c>
      <c r="B2886" s="268" t="str">
        <f t="shared" si="862"/>
        <v/>
      </c>
      <c r="C2886" s="269"/>
      <c r="D2886" s="270" t="str">
        <f t="shared" si="863"/>
        <v/>
      </c>
      <c r="E2886" s="271"/>
      <c r="F2886" s="272">
        <f t="shared" si="864"/>
        <v>0</v>
      </c>
      <c r="G2886" s="275">
        <f t="shared" si="865"/>
        <v>0</v>
      </c>
    </row>
    <row r="2887" spans="1:7" ht="24" customHeight="1" x14ac:dyDescent="0.2">
      <c r="A2887" s="125"/>
      <c r="B2887" s="99"/>
      <c r="C2887" s="99"/>
      <c r="D2887" s="110"/>
      <c r="E2887" s="111"/>
      <c r="F2887" s="188" t="s">
        <v>34</v>
      </c>
      <c r="G2887" s="126">
        <f>SUBTOTAL(9,G2879:G2886)</f>
        <v>0</v>
      </c>
    </row>
    <row r="2888" spans="1:7" ht="24" customHeight="1" x14ac:dyDescent="0.2">
      <c r="A2888" s="125"/>
      <c r="B2888" s="99"/>
      <c r="C2888" s="127" t="s">
        <v>723</v>
      </c>
      <c r="D2888" s="110"/>
      <c r="E2888" s="111"/>
      <c r="F2888" s="112"/>
      <c r="G2888" s="128"/>
    </row>
    <row r="2889" spans="1:7" s="276" customFormat="1" ht="24" customHeight="1" x14ac:dyDescent="0.2">
      <c r="A2889" s="267" t="str">
        <f t="shared" ref="A2889:A2897" si="866">IFERROR(VLOOKUP(C2889,Tabla_Insumos,4,FALSE),"")</f>
        <v/>
      </c>
      <c r="B2889" s="268" t="str">
        <f t="shared" ref="B2889:B2897" si="867">IFERROR(VLOOKUP(C2889,Tabla_Insumos,5,FALSE),"")</f>
        <v/>
      </c>
      <c r="C2889" s="269"/>
      <c r="D2889" s="270" t="str">
        <f t="shared" ref="D2889:D2897" si="868">IFERROR(VLOOKUP(C2889,Tabla_Insumos,2,FALSE),"")</f>
        <v/>
      </c>
      <c r="E2889" s="271"/>
      <c r="F2889" s="272">
        <f t="shared" ref="F2889:F2897" si="869">IFERROR(VLOOKUP(C2889,Tabla_Insumos,3,FALSE),0)</f>
        <v>0</v>
      </c>
      <c r="G2889" s="275">
        <f t="shared" ref="G2889:G2897" si="870">ROUND(E2889*F2889,2)</f>
        <v>0</v>
      </c>
    </row>
    <row r="2890" spans="1:7" s="276" customFormat="1" ht="24" customHeight="1" x14ac:dyDescent="0.2">
      <c r="A2890" s="267" t="str">
        <f t="shared" si="866"/>
        <v/>
      </c>
      <c r="B2890" s="268" t="str">
        <f t="shared" si="867"/>
        <v/>
      </c>
      <c r="C2890" s="269"/>
      <c r="D2890" s="270" t="str">
        <f t="shared" si="868"/>
        <v/>
      </c>
      <c r="E2890" s="271"/>
      <c r="F2890" s="272">
        <f t="shared" si="869"/>
        <v>0</v>
      </c>
      <c r="G2890" s="275">
        <f t="shared" si="870"/>
        <v>0</v>
      </c>
    </row>
    <row r="2891" spans="1:7" s="276" customFormat="1" ht="24" customHeight="1" x14ac:dyDescent="0.2">
      <c r="A2891" s="267" t="str">
        <f t="shared" si="866"/>
        <v/>
      </c>
      <c r="B2891" s="268" t="str">
        <f t="shared" si="867"/>
        <v/>
      </c>
      <c r="C2891" s="269"/>
      <c r="D2891" s="270" t="str">
        <f t="shared" si="868"/>
        <v/>
      </c>
      <c r="E2891" s="271"/>
      <c r="F2891" s="272">
        <f t="shared" si="869"/>
        <v>0</v>
      </c>
      <c r="G2891" s="275">
        <f t="shared" si="870"/>
        <v>0</v>
      </c>
    </row>
    <row r="2892" spans="1:7" s="276" customFormat="1" ht="24" customHeight="1" x14ac:dyDescent="0.2">
      <c r="A2892" s="267" t="str">
        <f t="shared" si="866"/>
        <v/>
      </c>
      <c r="B2892" s="268" t="str">
        <f t="shared" si="867"/>
        <v/>
      </c>
      <c r="C2892" s="269"/>
      <c r="D2892" s="270" t="str">
        <f t="shared" si="868"/>
        <v/>
      </c>
      <c r="E2892" s="271"/>
      <c r="F2892" s="272">
        <f t="shared" si="869"/>
        <v>0</v>
      </c>
      <c r="G2892" s="275">
        <f t="shared" si="870"/>
        <v>0</v>
      </c>
    </row>
    <row r="2893" spans="1:7" s="276" customFormat="1" ht="24" customHeight="1" x14ac:dyDescent="0.2">
      <c r="A2893" s="267" t="str">
        <f t="shared" si="866"/>
        <v/>
      </c>
      <c r="B2893" s="268" t="str">
        <f t="shared" si="867"/>
        <v/>
      </c>
      <c r="C2893" s="269"/>
      <c r="D2893" s="270" t="str">
        <f t="shared" si="868"/>
        <v/>
      </c>
      <c r="E2893" s="271"/>
      <c r="F2893" s="272">
        <f t="shared" si="869"/>
        <v>0</v>
      </c>
      <c r="G2893" s="275">
        <f t="shared" si="870"/>
        <v>0</v>
      </c>
    </row>
    <row r="2894" spans="1:7" s="276" customFormat="1" ht="24" customHeight="1" x14ac:dyDescent="0.2">
      <c r="A2894" s="267" t="str">
        <f t="shared" si="866"/>
        <v/>
      </c>
      <c r="B2894" s="268" t="str">
        <f t="shared" si="867"/>
        <v/>
      </c>
      <c r="C2894" s="269"/>
      <c r="D2894" s="270" t="str">
        <f t="shared" si="868"/>
        <v/>
      </c>
      <c r="E2894" s="271"/>
      <c r="F2894" s="272">
        <f t="shared" si="869"/>
        <v>0</v>
      </c>
      <c r="G2894" s="275">
        <f t="shared" si="870"/>
        <v>0</v>
      </c>
    </row>
    <row r="2895" spans="1:7" s="276" customFormat="1" ht="24" customHeight="1" x14ac:dyDescent="0.2">
      <c r="A2895" s="267" t="str">
        <f t="shared" si="866"/>
        <v/>
      </c>
      <c r="B2895" s="268" t="str">
        <f t="shared" si="867"/>
        <v/>
      </c>
      <c r="C2895" s="269"/>
      <c r="D2895" s="270" t="str">
        <f t="shared" si="868"/>
        <v/>
      </c>
      <c r="E2895" s="271"/>
      <c r="F2895" s="272">
        <f t="shared" si="869"/>
        <v>0</v>
      </c>
      <c r="G2895" s="275">
        <f t="shared" si="870"/>
        <v>0</v>
      </c>
    </row>
    <row r="2896" spans="1:7" s="276" customFormat="1" ht="24" customHeight="1" x14ac:dyDescent="0.2">
      <c r="A2896" s="267" t="str">
        <f t="shared" si="866"/>
        <v/>
      </c>
      <c r="B2896" s="268" t="str">
        <f t="shared" si="867"/>
        <v/>
      </c>
      <c r="C2896" s="269"/>
      <c r="D2896" s="270" t="str">
        <f t="shared" si="868"/>
        <v/>
      </c>
      <c r="E2896" s="271"/>
      <c r="F2896" s="272">
        <f t="shared" si="869"/>
        <v>0</v>
      </c>
      <c r="G2896" s="275">
        <f t="shared" si="870"/>
        <v>0</v>
      </c>
    </row>
    <row r="2897" spans="1:141" s="276" customFormat="1" ht="24" customHeight="1" x14ac:dyDescent="0.2">
      <c r="A2897" s="267" t="str">
        <f t="shared" si="866"/>
        <v/>
      </c>
      <c r="B2897" s="268" t="str">
        <f t="shared" si="867"/>
        <v/>
      </c>
      <c r="C2897" s="269"/>
      <c r="D2897" s="270" t="str">
        <f t="shared" si="868"/>
        <v/>
      </c>
      <c r="E2897" s="271"/>
      <c r="F2897" s="272">
        <f t="shared" si="869"/>
        <v>0</v>
      </c>
      <c r="G2897" s="275">
        <f t="shared" si="870"/>
        <v>0</v>
      </c>
    </row>
    <row r="2898" spans="1:141" ht="24" customHeight="1" x14ac:dyDescent="0.2">
      <c r="A2898" s="129"/>
      <c r="B2898" s="110"/>
      <c r="C2898" s="99"/>
      <c r="D2898" s="110"/>
      <c r="E2898" s="111"/>
      <c r="F2898" s="188" t="s">
        <v>35</v>
      </c>
      <c r="G2898" s="126">
        <f>SUBTOTAL(9,G2889:G2897)</f>
        <v>0</v>
      </c>
    </row>
    <row r="2899" spans="1:141" ht="24" customHeight="1" thickBot="1" x14ac:dyDescent="0.25">
      <c r="A2899" s="130"/>
      <c r="B2899" s="131"/>
      <c r="C2899" s="132"/>
      <c r="D2899" s="131"/>
      <c r="E2899" s="133"/>
      <c r="F2899" s="134"/>
      <c r="G2899" s="135"/>
    </row>
    <row r="2900" spans="1:141" ht="24" customHeight="1" thickBot="1" x14ac:dyDescent="0.25">
      <c r="A2900" s="136" t="str">
        <f>B2858</f>
        <v>19.2</v>
      </c>
      <c r="B2900" s="137" t="str">
        <f>C2858</f>
        <v xml:space="preserve">Pinturas al látex  exteriores </v>
      </c>
      <c r="C2900" s="138"/>
      <c r="D2900" s="138" t="s">
        <v>36</v>
      </c>
      <c r="E2900" s="139"/>
      <c r="F2900" s="140" t="s">
        <v>37</v>
      </c>
      <c r="G2900" s="141">
        <f>SUBTOTAL(9,G2863:G2899)</f>
        <v>0</v>
      </c>
    </row>
    <row r="2901" spans="1:141" ht="24" customHeight="1" thickTop="1" thickBot="1" x14ac:dyDescent="0.25"/>
    <row r="2902" spans="1:141" ht="24" customHeight="1" thickTop="1" x14ac:dyDescent="0.2">
      <c r="A2902" s="173" t="s">
        <v>39</v>
      </c>
      <c r="B2902" s="174"/>
      <c r="C2902" s="174"/>
      <c r="D2902" s="174"/>
      <c r="E2902" s="174"/>
      <c r="F2902" s="174"/>
      <c r="G2902" s="175"/>
      <c r="H2902" s="100">
        <f>COUNTIF($A$2:A2908,"ANALISIS DE PRECIOS")</f>
        <v>59</v>
      </c>
    </row>
    <row r="2903" spans="1:141" ht="24" customHeight="1" x14ac:dyDescent="0.2">
      <c r="A2903" s="101" t="s">
        <v>719</v>
      </c>
      <c r="B2903" s="102" t="str">
        <f>Comitente</f>
        <v>DIRECCIÓN DE INFRAESTRUCTURA ESCOLAR</v>
      </c>
      <c r="C2903" s="96"/>
      <c r="D2903" s="103"/>
      <c r="E2903" s="103"/>
      <c r="F2903" s="104"/>
      <c r="G2903" s="105"/>
    </row>
    <row r="2904" spans="1:141" ht="24" customHeight="1" x14ac:dyDescent="0.2">
      <c r="A2904" s="101" t="s">
        <v>720</v>
      </c>
      <c r="B2904" s="102">
        <f>Contratista</f>
        <v>0</v>
      </c>
      <c r="C2904" s="97"/>
      <c r="D2904" s="97"/>
      <c r="E2904" s="97"/>
      <c r="F2904" s="106"/>
      <c r="G2904" s="107"/>
    </row>
    <row r="2905" spans="1:141" ht="24" customHeight="1" x14ac:dyDescent="0.2">
      <c r="A2905" s="101" t="s">
        <v>26</v>
      </c>
      <c r="B2905" s="102" t="str">
        <f>Obra</f>
        <v>ESCUELA BATALLA DE TUCUMAN</v>
      </c>
      <c r="C2905" s="97"/>
      <c r="D2905" s="97"/>
      <c r="E2905" s="97"/>
      <c r="F2905" s="106" t="s">
        <v>40</v>
      </c>
      <c r="G2905" s="108">
        <f>Fecha_Base</f>
        <v>0</v>
      </c>
    </row>
    <row r="2906" spans="1:141" ht="24" customHeight="1" x14ac:dyDescent="0.2">
      <c r="A2906" s="109" t="s">
        <v>718</v>
      </c>
      <c r="B2906" s="98" t="str">
        <f>Ubicación</f>
        <v>Calle Mendoza y Calle Nº17 - Pocito</v>
      </c>
      <c r="C2906" s="98"/>
      <c r="D2906" s="110"/>
      <c r="E2906" s="111"/>
      <c r="F2906" s="112"/>
      <c r="G2906" s="113"/>
    </row>
    <row r="2907" spans="1:141" ht="24" customHeight="1" x14ac:dyDescent="0.2">
      <c r="A2907" s="109" t="s">
        <v>41</v>
      </c>
      <c r="B2907" s="114" t="str">
        <f>IFERROR(VALUE(LEFT(B2908,FIND("-",B2908)-1)),"")</f>
        <v/>
      </c>
      <c r="C2907" s="99" t="str">
        <f>IFERROR(VLOOKUP(B2907,Tabla_CyP,2,FALSE),"")</f>
        <v/>
      </c>
      <c r="E2907" s="111"/>
      <c r="F2907" s="112"/>
      <c r="G2907" s="113"/>
    </row>
    <row r="2908" spans="1:141" ht="24" customHeight="1" x14ac:dyDescent="0.2">
      <c r="A2908" s="109" t="s">
        <v>27</v>
      </c>
      <c r="B2908" s="115" t="str">
        <f>IFERROR(VLOOKUP(COUNTIF($A$2:A2908,"ANALISIS DE PRECIOS"),Tabla_NumeroItem,4,FALSE),"")</f>
        <v>19.3</v>
      </c>
      <c r="C2908" s="99" t="str">
        <f>IFERROR(VLOOKUP(B2908,Tabla_CyP,2,FALSE),"")</f>
        <v>Pintura al látex en cielorrasos</v>
      </c>
      <c r="D2908" s="110"/>
      <c r="E2908" s="111"/>
      <c r="F2908" s="106" t="s">
        <v>28</v>
      </c>
      <c r="G2908" s="116" t="str">
        <f>IFERROR(VLOOKUP(B2908,Tabla_CyP,4,FALSE),"")</f>
        <v>m2</v>
      </c>
    </row>
    <row r="2909" spans="1:141" ht="24" customHeight="1" x14ac:dyDescent="0.2">
      <c r="A2909" s="109"/>
      <c r="B2909" s="98"/>
      <c r="C2909" s="99"/>
      <c r="D2909" s="110"/>
      <c r="E2909" s="111"/>
      <c r="F2909" s="112"/>
      <c r="G2909" s="113"/>
    </row>
    <row r="2910" spans="1:141" ht="24" customHeight="1" x14ac:dyDescent="0.2">
      <c r="A2910" s="381" t="s">
        <v>584</v>
      </c>
      <c r="B2910" s="382"/>
      <c r="C2910" s="383" t="s">
        <v>0</v>
      </c>
      <c r="D2910" s="383" t="s">
        <v>29</v>
      </c>
      <c r="E2910" s="385" t="s">
        <v>30</v>
      </c>
      <c r="F2910" s="387" t="s">
        <v>31</v>
      </c>
      <c r="G2910" s="389" t="s">
        <v>32</v>
      </c>
    </row>
    <row r="2911" spans="1:141" s="119" customFormat="1" ht="24" customHeight="1" x14ac:dyDescent="0.2">
      <c r="A2911" s="117" t="s">
        <v>585</v>
      </c>
      <c r="B2911" s="118" t="s">
        <v>586</v>
      </c>
      <c r="C2911" s="384"/>
      <c r="D2911" s="384"/>
      <c r="E2911" s="386"/>
      <c r="F2911" s="388"/>
      <c r="G2911" s="390"/>
      <c r="I2911" s="277"/>
      <c r="J2911" s="277"/>
      <c r="K2911" s="277"/>
      <c r="L2911" s="277"/>
      <c r="M2911" s="277"/>
      <c r="N2911" s="277"/>
      <c r="O2911" s="277"/>
      <c r="P2911" s="277"/>
      <c r="Q2911" s="277"/>
      <c r="R2911" s="277"/>
      <c r="S2911" s="277"/>
      <c r="T2911" s="277"/>
      <c r="U2911" s="277"/>
      <c r="V2911" s="277"/>
      <c r="W2911" s="277"/>
      <c r="X2911" s="277"/>
      <c r="Y2911" s="277"/>
      <c r="Z2911" s="277"/>
      <c r="AA2911" s="277"/>
      <c r="AB2911" s="277"/>
      <c r="AC2911" s="277"/>
      <c r="AD2911" s="277"/>
      <c r="AE2911" s="277"/>
      <c r="AF2911" s="277"/>
      <c r="AG2911" s="277"/>
      <c r="AH2911" s="277"/>
      <c r="AI2911" s="277"/>
      <c r="AJ2911" s="277"/>
      <c r="AK2911" s="277"/>
      <c r="AL2911" s="277"/>
      <c r="AM2911" s="277"/>
      <c r="AN2911" s="277"/>
      <c r="AO2911" s="277"/>
      <c r="AP2911" s="277"/>
      <c r="AQ2911" s="277"/>
      <c r="AR2911" s="277"/>
      <c r="AS2911" s="277"/>
      <c r="AT2911" s="277"/>
      <c r="AU2911" s="277"/>
      <c r="AV2911" s="277"/>
      <c r="AW2911" s="277"/>
      <c r="AX2911" s="277"/>
      <c r="AY2911" s="277"/>
      <c r="AZ2911" s="277"/>
      <c r="BA2911" s="277"/>
      <c r="BB2911" s="277"/>
      <c r="BC2911" s="277"/>
      <c r="BD2911" s="277"/>
      <c r="BE2911" s="277"/>
      <c r="BF2911" s="277"/>
      <c r="BG2911" s="277"/>
      <c r="BH2911" s="277"/>
      <c r="BI2911" s="277"/>
      <c r="BJ2911" s="277"/>
      <c r="BK2911" s="277"/>
      <c r="BL2911" s="277"/>
      <c r="BM2911" s="277"/>
      <c r="BN2911" s="277"/>
      <c r="BO2911" s="277"/>
      <c r="BP2911" s="277"/>
      <c r="BQ2911" s="277"/>
      <c r="BR2911" s="277"/>
      <c r="BS2911" s="277"/>
      <c r="BT2911" s="277"/>
      <c r="BU2911" s="277"/>
      <c r="BV2911" s="277"/>
      <c r="BW2911" s="277"/>
      <c r="BX2911" s="277"/>
      <c r="BY2911" s="277"/>
      <c r="BZ2911" s="277"/>
      <c r="CA2911" s="277"/>
      <c r="CB2911" s="277"/>
      <c r="CC2911" s="277"/>
      <c r="CD2911" s="277"/>
      <c r="CE2911" s="277"/>
      <c r="CF2911" s="277"/>
      <c r="CG2911" s="277"/>
      <c r="CH2911" s="277"/>
      <c r="CI2911" s="277"/>
      <c r="CJ2911" s="277"/>
      <c r="CK2911" s="277"/>
      <c r="CL2911" s="277"/>
      <c r="CM2911" s="277"/>
      <c r="CN2911" s="277"/>
      <c r="CO2911" s="277"/>
      <c r="CP2911" s="277"/>
      <c r="CQ2911" s="277"/>
      <c r="CR2911" s="277"/>
      <c r="CS2911" s="277"/>
      <c r="CT2911" s="277"/>
      <c r="CU2911" s="277"/>
      <c r="CV2911" s="277"/>
      <c r="CW2911" s="277"/>
      <c r="CX2911" s="277"/>
      <c r="CY2911" s="277"/>
      <c r="CZ2911" s="277"/>
      <c r="DA2911" s="277"/>
      <c r="DB2911" s="277"/>
      <c r="DC2911" s="277"/>
      <c r="DD2911" s="277"/>
      <c r="DE2911" s="277"/>
      <c r="DF2911" s="277"/>
      <c r="DG2911" s="277"/>
      <c r="DH2911" s="277"/>
      <c r="DI2911" s="277"/>
      <c r="DJ2911" s="277"/>
      <c r="DK2911" s="277"/>
      <c r="DL2911" s="277"/>
      <c r="DM2911" s="277"/>
      <c r="DN2911" s="277"/>
      <c r="DO2911" s="277"/>
      <c r="DP2911" s="277"/>
      <c r="DQ2911" s="277"/>
      <c r="DR2911" s="277"/>
      <c r="DS2911" s="277"/>
      <c r="DT2911" s="277"/>
      <c r="DU2911" s="277"/>
      <c r="DV2911" s="277"/>
      <c r="DW2911" s="277"/>
      <c r="DX2911" s="277"/>
      <c r="DY2911" s="277"/>
      <c r="DZ2911" s="277"/>
      <c r="EA2911" s="277"/>
      <c r="EB2911" s="277"/>
      <c r="EC2911" s="277"/>
      <c r="ED2911" s="277"/>
      <c r="EE2911" s="277"/>
      <c r="EF2911" s="277"/>
      <c r="EG2911" s="277"/>
      <c r="EH2911" s="277"/>
      <c r="EI2911" s="277"/>
      <c r="EJ2911" s="277"/>
      <c r="EK2911" s="277"/>
    </row>
    <row r="2912" spans="1:141" ht="24" customHeight="1" x14ac:dyDescent="0.2">
      <c r="A2912" s="187"/>
      <c r="B2912" s="120"/>
      <c r="C2912" s="185" t="s">
        <v>721</v>
      </c>
      <c r="D2912" s="121"/>
      <c r="E2912" s="122"/>
      <c r="F2912" s="123"/>
      <c r="G2912" s="124"/>
    </row>
    <row r="2913" spans="1:7" s="276" customFormat="1" ht="24" customHeight="1" x14ac:dyDescent="0.2">
      <c r="A2913" s="267" t="str">
        <f t="shared" ref="A2913:A2926" si="871">IFERROR(VLOOKUP(C2913,Tabla_Insumos,4,FALSE),"")</f>
        <v/>
      </c>
      <c r="B2913" s="268" t="str">
        <f>IFERROR(VLOOKUP(C2913,Tabla_Insumos,5,FALSE),"")</f>
        <v/>
      </c>
      <c r="C2913" s="269"/>
      <c r="D2913" s="270" t="str">
        <f t="shared" ref="D2913:D2926" si="872">IFERROR(VLOOKUP(C2913,Tabla_Insumos,2,FALSE),"")</f>
        <v/>
      </c>
      <c r="E2913" s="271"/>
      <c r="F2913" s="272">
        <f t="shared" ref="F2913:F2926" si="873">IFERROR(VLOOKUP(C2913,Tabla_Insumos,3,FALSE),0)</f>
        <v>0</v>
      </c>
      <c r="G2913" s="275">
        <f>ROUND(E2913*F2913,2)</f>
        <v>0</v>
      </c>
    </row>
    <row r="2914" spans="1:7" s="276" customFormat="1" ht="24" customHeight="1" x14ac:dyDescent="0.2">
      <c r="A2914" s="267" t="str">
        <f t="shared" si="871"/>
        <v/>
      </c>
      <c r="B2914" s="268" t="str">
        <f t="shared" ref="B2914:B2926" si="874">IFERROR(VLOOKUP(C2914,Tabla_Insumos,5,FALSE),"")</f>
        <v/>
      </c>
      <c r="C2914" s="269"/>
      <c r="D2914" s="270" t="str">
        <f t="shared" si="872"/>
        <v/>
      </c>
      <c r="E2914" s="271"/>
      <c r="F2914" s="272">
        <f t="shared" si="873"/>
        <v>0</v>
      </c>
      <c r="G2914" s="275">
        <f t="shared" ref="G2914:G2926" si="875">ROUND(E2914*F2914,2)</f>
        <v>0</v>
      </c>
    </row>
    <row r="2915" spans="1:7" s="276" customFormat="1" ht="24" customHeight="1" x14ac:dyDescent="0.2">
      <c r="A2915" s="267" t="str">
        <f t="shared" si="871"/>
        <v/>
      </c>
      <c r="B2915" s="268" t="str">
        <f t="shared" si="874"/>
        <v/>
      </c>
      <c r="C2915" s="269"/>
      <c r="D2915" s="270" t="str">
        <f t="shared" si="872"/>
        <v/>
      </c>
      <c r="E2915" s="271"/>
      <c r="F2915" s="272">
        <f t="shared" si="873"/>
        <v>0</v>
      </c>
      <c r="G2915" s="275">
        <f t="shared" si="875"/>
        <v>0</v>
      </c>
    </row>
    <row r="2916" spans="1:7" s="276" customFormat="1" ht="24" customHeight="1" x14ac:dyDescent="0.2">
      <c r="A2916" s="267" t="str">
        <f t="shared" si="871"/>
        <v/>
      </c>
      <c r="B2916" s="268" t="str">
        <f t="shared" si="874"/>
        <v/>
      </c>
      <c r="C2916" s="269"/>
      <c r="D2916" s="270" t="str">
        <f t="shared" si="872"/>
        <v/>
      </c>
      <c r="E2916" s="271"/>
      <c r="F2916" s="272">
        <f t="shared" si="873"/>
        <v>0</v>
      </c>
      <c r="G2916" s="275">
        <f t="shared" si="875"/>
        <v>0</v>
      </c>
    </row>
    <row r="2917" spans="1:7" s="276" customFormat="1" ht="24" customHeight="1" x14ac:dyDescent="0.2">
      <c r="A2917" s="267" t="str">
        <f t="shared" si="871"/>
        <v/>
      </c>
      <c r="B2917" s="268" t="str">
        <f t="shared" si="874"/>
        <v/>
      </c>
      <c r="C2917" s="269"/>
      <c r="D2917" s="270" t="str">
        <f t="shared" si="872"/>
        <v/>
      </c>
      <c r="E2917" s="271"/>
      <c r="F2917" s="272">
        <f t="shared" si="873"/>
        <v>0</v>
      </c>
      <c r="G2917" s="275">
        <f t="shared" si="875"/>
        <v>0</v>
      </c>
    </row>
    <row r="2918" spans="1:7" s="276" customFormat="1" ht="24" customHeight="1" x14ac:dyDescent="0.2">
      <c r="A2918" s="267" t="str">
        <f t="shared" si="871"/>
        <v/>
      </c>
      <c r="B2918" s="268" t="str">
        <f t="shared" si="874"/>
        <v/>
      </c>
      <c r="C2918" s="269"/>
      <c r="D2918" s="270" t="str">
        <f t="shared" si="872"/>
        <v/>
      </c>
      <c r="E2918" s="271"/>
      <c r="F2918" s="272">
        <f t="shared" si="873"/>
        <v>0</v>
      </c>
      <c r="G2918" s="275">
        <f t="shared" si="875"/>
        <v>0</v>
      </c>
    </row>
    <row r="2919" spans="1:7" s="276" customFormat="1" ht="24" customHeight="1" x14ac:dyDescent="0.2">
      <c r="A2919" s="267" t="str">
        <f t="shared" si="871"/>
        <v/>
      </c>
      <c r="B2919" s="268" t="str">
        <f t="shared" si="874"/>
        <v/>
      </c>
      <c r="C2919" s="269"/>
      <c r="D2919" s="270" t="str">
        <f t="shared" si="872"/>
        <v/>
      </c>
      <c r="E2919" s="271"/>
      <c r="F2919" s="272">
        <f t="shared" si="873"/>
        <v>0</v>
      </c>
      <c r="G2919" s="275">
        <f t="shared" si="875"/>
        <v>0</v>
      </c>
    </row>
    <row r="2920" spans="1:7" s="276" customFormat="1" ht="24" customHeight="1" x14ac:dyDescent="0.2">
      <c r="A2920" s="267" t="str">
        <f t="shared" si="871"/>
        <v/>
      </c>
      <c r="B2920" s="268" t="str">
        <f t="shared" si="874"/>
        <v/>
      </c>
      <c r="C2920" s="269"/>
      <c r="D2920" s="270" t="str">
        <f t="shared" si="872"/>
        <v/>
      </c>
      <c r="E2920" s="271"/>
      <c r="F2920" s="272">
        <f t="shared" si="873"/>
        <v>0</v>
      </c>
      <c r="G2920" s="275">
        <f t="shared" si="875"/>
        <v>0</v>
      </c>
    </row>
    <row r="2921" spans="1:7" s="276" customFormat="1" ht="24" customHeight="1" x14ac:dyDescent="0.2">
      <c r="A2921" s="267" t="str">
        <f t="shared" si="871"/>
        <v/>
      </c>
      <c r="B2921" s="268" t="str">
        <f t="shared" si="874"/>
        <v/>
      </c>
      <c r="C2921" s="269"/>
      <c r="D2921" s="270" t="str">
        <f t="shared" si="872"/>
        <v/>
      </c>
      <c r="E2921" s="271"/>
      <c r="F2921" s="272">
        <f t="shared" si="873"/>
        <v>0</v>
      </c>
      <c r="G2921" s="275">
        <f t="shared" si="875"/>
        <v>0</v>
      </c>
    </row>
    <row r="2922" spans="1:7" s="276" customFormat="1" ht="24" customHeight="1" x14ac:dyDescent="0.2">
      <c r="A2922" s="267" t="str">
        <f t="shared" si="871"/>
        <v/>
      </c>
      <c r="B2922" s="268" t="str">
        <f t="shared" si="874"/>
        <v/>
      </c>
      <c r="C2922" s="269"/>
      <c r="D2922" s="270" t="str">
        <f t="shared" si="872"/>
        <v/>
      </c>
      <c r="E2922" s="271"/>
      <c r="F2922" s="272">
        <f t="shared" si="873"/>
        <v>0</v>
      </c>
      <c r="G2922" s="275">
        <f t="shared" si="875"/>
        <v>0</v>
      </c>
    </row>
    <row r="2923" spans="1:7" s="276" customFormat="1" ht="24" customHeight="1" x14ac:dyDescent="0.2">
      <c r="A2923" s="267" t="str">
        <f t="shared" si="871"/>
        <v/>
      </c>
      <c r="B2923" s="268" t="str">
        <f t="shared" si="874"/>
        <v/>
      </c>
      <c r="C2923" s="269"/>
      <c r="D2923" s="270" t="str">
        <f t="shared" si="872"/>
        <v/>
      </c>
      <c r="E2923" s="271"/>
      <c r="F2923" s="272">
        <f t="shared" si="873"/>
        <v>0</v>
      </c>
      <c r="G2923" s="275">
        <f t="shared" si="875"/>
        <v>0</v>
      </c>
    </row>
    <row r="2924" spans="1:7" s="276" customFormat="1" ht="24" customHeight="1" x14ac:dyDescent="0.2">
      <c r="A2924" s="267" t="str">
        <f t="shared" si="871"/>
        <v/>
      </c>
      <c r="B2924" s="268" t="str">
        <f t="shared" si="874"/>
        <v/>
      </c>
      <c r="C2924" s="269"/>
      <c r="D2924" s="270" t="str">
        <f t="shared" si="872"/>
        <v/>
      </c>
      <c r="E2924" s="271"/>
      <c r="F2924" s="272">
        <f t="shared" si="873"/>
        <v>0</v>
      </c>
      <c r="G2924" s="275">
        <f t="shared" si="875"/>
        <v>0</v>
      </c>
    </row>
    <row r="2925" spans="1:7" s="276" customFormat="1" ht="24" customHeight="1" x14ac:dyDescent="0.2">
      <c r="A2925" s="267" t="str">
        <f t="shared" si="871"/>
        <v/>
      </c>
      <c r="B2925" s="268" t="str">
        <f t="shared" si="874"/>
        <v/>
      </c>
      <c r="C2925" s="269"/>
      <c r="D2925" s="270" t="str">
        <f t="shared" si="872"/>
        <v/>
      </c>
      <c r="E2925" s="271"/>
      <c r="F2925" s="272">
        <f t="shared" si="873"/>
        <v>0</v>
      </c>
      <c r="G2925" s="275">
        <f t="shared" si="875"/>
        <v>0</v>
      </c>
    </row>
    <row r="2926" spans="1:7" s="276" customFormat="1" ht="24" customHeight="1" x14ac:dyDescent="0.2">
      <c r="A2926" s="267" t="str">
        <f t="shared" si="871"/>
        <v/>
      </c>
      <c r="B2926" s="268" t="str">
        <f t="shared" si="874"/>
        <v/>
      </c>
      <c r="C2926" s="269"/>
      <c r="D2926" s="270" t="str">
        <f t="shared" si="872"/>
        <v/>
      </c>
      <c r="E2926" s="271"/>
      <c r="F2926" s="273">
        <f t="shared" si="873"/>
        <v>0</v>
      </c>
      <c r="G2926" s="275">
        <f t="shared" si="875"/>
        <v>0</v>
      </c>
    </row>
    <row r="2927" spans="1:7" ht="24" customHeight="1" x14ac:dyDescent="0.2">
      <c r="A2927" s="125"/>
      <c r="B2927" s="99"/>
      <c r="C2927" s="99"/>
      <c r="D2927" s="110"/>
      <c r="E2927" s="111"/>
      <c r="F2927" s="188" t="s">
        <v>33</v>
      </c>
      <c r="G2927" s="126">
        <f>SUBTOTAL(9,G2913:G2926)</f>
        <v>0</v>
      </c>
    </row>
    <row r="2928" spans="1:7" ht="24" customHeight="1" x14ac:dyDescent="0.2">
      <c r="A2928" s="125"/>
      <c r="B2928" s="99"/>
      <c r="C2928" s="127" t="s">
        <v>722</v>
      </c>
      <c r="D2928" s="110"/>
      <c r="E2928" s="111"/>
      <c r="F2928" s="112"/>
      <c r="G2928" s="128"/>
    </row>
    <row r="2929" spans="1:7" s="276" customFormat="1" ht="24" customHeight="1" x14ac:dyDescent="0.2">
      <c r="A2929" s="267" t="str">
        <f t="shared" ref="A2929:A2936" si="876">IFERROR(VLOOKUP(C2929,Tabla_Insumos,4,FALSE),"")</f>
        <v/>
      </c>
      <c r="B2929" s="268" t="str">
        <f t="shared" ref="B2929:B2936" si="877">IFERROR(VLOOKUP(C2929,Tabla_Insumos,5,FALSE),"")</f>
        <v/>
      </c>
      <c r="C2929" s="269"/>
      <c r="D2929" s="270" t="str">
        <f t="shared" ref="D2929:D2936" si="878">IFERROR(VLOOKUP(C2929,Tabla_Insumos,2,FALSE),"")</f>
        <v/>
      </c>
      <c r="E2929" s="271"/>
      <c r="F2929" s="274">
        <f t="shared" ref="F2929:F2936" si="879">IFERROR(VLOOKUP(C2929,Tabla_Insumos,3,FALSE),0)</f>
        <v>0</v>
      </c>
      <c r="G2929" s="275">
        <f>ROUND(E2929*F2929,2)</f>
        <v>0</v>
      </c>
    </row>
    <row r="2930" spans="1:7" s="276" customFormat="1" ht="24" customHeight="1" x14ac:dyDescent="0.2">
      <c r="A2930" s="267" t="str">
        <f t="shared" si="876"/>
        <v/>
      </c>
      <c r="B2930" s="268" t="str">
        <f t="shared" si="877"/>
        <v/>
      </c>
      <c r="C2930" s="269"/>
      <c r="D2930" s="270" t="str">
        <f t="shared" si="878"/>
        <v/>
      </c>
      <c r="E2930" s="271"/>
      <c r="F2930" s="274">
        <f t="shared" si="879"/>
        <v>0</v>
      </c>
      <c r="G2930" s="275">
        <f>ROUND(E2930*F2930,2)</f>
        <v>0</v>
      </c>
    </row>
    <row r="2931" spans="1:7" s="276" customFormat="1" ht="24" customHeight="1" x14ac:dyDescent="0.2">
      <c r="A2931" s="267" t="str">
        <f t="shared" si="876"/>
        <v/>
      </c>
      <c r="B2931" s="268" t="str">
        <f t="shared" si="877"/>
        <v/>
      </c>
      <c r="C2931" s="269"/>
      <c r="D2931" s="270" t="str">
        <f t="shared" si="878"/>
        <v/>
      </c>
      <c r="E2931" s="271"/>
      <c r="F2931" s="274">
        <f t="shared" si="879"/>
        <v>0</v>
      </c>
      <c r="G2931" s="275">
        <f t="shared" ref="G2931:G2936" si="880">ROUND(E2931*F2931,2)</f>
        <v>0</v>
      </c>
    </row>
    <row r="2932" spans="1:7" s="276" customFormat="1" ht="24" customHeight="1" x14ac:dyDescent="0.2">
      <c r="A2932" s="267" t="str">
        <f t="shared" si="876"/>
        <v/>
      </c>
      <c r="B2932" s="268" t="str">
        <f t="shared" si="877"/>
        <v/>
      </c>
      <c r="C2932" s="269"/>
      <c r="D2932" s="270" t="str">
        <f t="shared" si="878"/>
        <v/>
      </c>
      <c r="E2932" s="271"/>
      <c r="F2932" s="274">
        <f t="shared" si="879"/>
        <v>0</v>
      </c>
      <c r="G2932" s="275">
        <f t="shared" si="880"/>
        <v>0</v>
      </c>
    </row>
    <row r="2933" spans="1:7" s="276" customFormat="1" ht="24" customHeight="1" x14ac:dyDescent="0.2">
      <c r="A2933" s="267" t="str">
        <f t="shared" si="876"/>
        <v/>
      </c>
      <c r="B2933" s="268" t="str">
        <f t="shared" si="877"/>
        <v/>
      </c>
      <c r="C2933" s="269"/>
      <c r="D2933" s="270" t="str">
        <f t="shared" si="878"/>
        <v/>
      </c>
      <c r="E2933" s="271"/>
      <c r="F2933" s="272">
        <f t="shared" si="879"/>
        <v>0</v>
      </c>
      <c r="G2933" s="275">
        <f t="shared" si="880"/>
        <v>0</v>
      </c>
    </row>
    <row r="2934" spans="1:7" s="276" customFormat="1" ht="24" customHeight="1" x14ac:dyDescent="0.2">
      <c r="A2934" s="267" t="str">
        <f t="shared" si="876"/>
        <v/>
      </c>
      <c r="B2934" s="268" t="str">
        <f t="shared" si="877"/>
        <v/>
      </c>
      <c r="C2934" s="269"/>
      <c r="D2934" s="270" t="str">
        <f t="shared" si="878"/>
        <v/>
      </c>
      <c r="E2934" s="271"/>
      <c r="F2934" s="272">
        <f t="shared" si="879"/>
        <v>0</v>
      </c>
      <c r="G2934" s="275">
        <f t="shared" si="880"/>
        <v>0</v>
      </c>
    </row>
    <row r="2935" spans="1:7" s="276" customFormat="1" ht="24" customHeight="1" x14ac:dyDescent="0.2">
      <c r="A2935" s="267" t="str">
        <f t="shared" si="876"/>
        <v/>
      </c>
      <c r="B2935" s="268" t="str">
        <f t="shared" si="877"/>
        <v/>
      </c>
      <c r="C2935" s="269"/>
      <c r="D2935" s="270" t="str">
        <f t="shared" si="878"/>
        <v/>
      </c>
      <c r="E2935" s="271"/>
      <c r="F2935" s="272">
        <f t="shared" si="879"/>
        <v>0</v>
      </c>
      <c r="G2935" s="275">
        <f t="shared" si="880"/>
        <v>0</v>
      </c>
    </row>
    <row r="2936" spans="1:7" s="276" customFormat="1" ht="24" customHeight="1" x14ac:dyDescent="0.2">
      <c r="A2936" s="267" t="str">
        <f t="shared" si="876"/>
        <v/>
      </c>
      <c r="B2936" s="268" t="str">
        <f t="shared" si="877"/>
        <v/>
      </c>
      <c r="C2936" s="269"/>
      <c r="D2936" s="270" t="str">
        <f t="shared" si="878"/>
        <v/>
      </c>
      <c r="E2936" s="271"/>
      <c r="F2936" s="272">
        <f t="shared" si="879"/>
        <v>0</v>
      </c>
      <c r="G2936" s="275">
        <f t="shared" si="880"/>
        <v>0</v>
      </c>
    </row>
    <row r="2937" spans="1:7" ht="24" customHeight="1" x14ac:dyDescent="0.2">
      <c r="A2937" s="125"/>
      <c r="B2937" s="99"/>
      <c r="C2937" s="99"/>
      <c r="D2937" s="110"/>
      <c r="E2937" s="111"/>
      <c r="F2937" s="188" t="s">
        <v>34</v>
      </c>
      <c r="G2937" s="126">
        <f>SUBTOTAL(9,G2929:G2936)</f>
        <v>0</v>
      </c>
    </row>
    <row r="2938" spans="1:7" ht="24" customHeight="1" x14ac:dyDescent="0.2">
      <c r="A2938" s="125"/>
      <c r="B2938" s="99"/>
      <c r="C2938" s="127" t="s">
        <v>723</v>
      </c>
      <c r="D2938" s="110"/>
      <c r="E2938" s="111"/>
      <c r="F2938" s="112"/>
      <c r="G2938" s="128"/>
    </row>
    <row r="2939" spans="1:7" s="276" customFormat="1" ht="24" customHeight="1" x14ac:dyDescent="0.2">
      <c r="A2939" s="267" t="str">
        <f t="shared" ref="A2939:A2947" si="881">IFERROR(VLOOKUP(C2939,Tabla_Insumos,4,FALSE),"")</f>
        <v/>
      </c>
      <c r="B2939" s="268" t="str">
        <f t="shared" ref="B2939:B2947" si="882">IFERROR(VLOOKUP(C2939,Tabla_Insumos,5,FALSE),"")</f>
        <v/>
      </c>
      <c r="C2939" s="269"/>
      <c r="D2939" s="270" t="str">
        <f t="shared" ref="D2939:D2947" si="883">IFERROR(VLOOKUP(C2939,Tabla_Insumos,2,FALSE),"")</f>
        <v/>
      </c>
      <c r="E2939" s="271"/>
      <c r="F2939" s="272">
        <f t="shared" ref="F2939:F2947" si="884">IFERROR(VLOOKUP(C2939,Tabla_Insumos,3,FALSE),0)</f>
        <v>0</v>
      </c>
      <c r="G2939" s="275">
        <f t="shared" ref="G2939:G2947" si="885">ROUND(E2939*F2939,2)</f>
        <v>0</v>
      </c>
    </row>
    <row r="2940" spans="1:7" s="276" customFormat="1" ht="24" customHeight="1" x14ac:dyDescent="0.2">
      <c r="A2940" s="267" t="str">
        <f t="shared" si="881"/>
        <v/>
      </c>
      <c r="B2940" s="268" t="str">
        <f t="shared" si="882"/>
        <v/>
      </c>
      <c r="C2940" s="269"/>
      <c r="D2940" s="270" t="str">
        <f t="shared" si="883"/>
        <v/>
      </c>
      <c r="E2940" s="271"/>
      <c r="F2940" s="272">
        <f t="shared" si="884"/>
        <v>0</v>
      </c>
      <c r="G2940" s="275">
        <f t="shared" si="885"/>
        <v>0</v>
      </c>
    </row>
    <row r="2941" spans="1:7" s="276" customFormat="1" ht="24" customHeight="1" x14ac:dyDescent="0.2">
      <c r="A2941" s="267" t="str">
        <f t="shared" si="881"/>
        <v/>
      </c>
      <c r="B2941" s="268" t="str">
        <f t="shared" si="882"/>
        <v/>
      </c>
      <c r="C2941" s="269"/>
      <c r="D2941" s="270" t="str">
        <f t="shared" si="883"/>
        <v/>
      </c>
      <c r="E2941" s="271"/>
      <c r="F2941" s="272">
        <f t="shared" si="884"/>
        <v>0</v>
      </c>
      <c r="G2941" s="275">
        <f t="shared" si="885"/>
        <v>0</v>
      </c>
    </row>
    <row r="2942" spans="1:7" s="276" customFormat="1" ht="24" customHeight="1" x14ac:dyDescent="0.2">
      <c r="A2942" s="267" t="str">
        <f t="shared" si="881"/>
        <v/>
      </c>
      <c r="B2942" s="268" t="str">
        <f t="shared" si="882"/>
        <v/>
      </c>
      <c r="C2942" s="269"/>
      <c r="D2942" s="270" t="str">
        <f t="shared" si="883"/>
        <v/>
      </c>
      <c r="E2942" s="271"/>
      <c r="F2942" s="272">
        <f t="shared" si="884"/>
        <v>0</v>
      </c>
      <c r="G2942" s="275">
        <f t="shared" si="885"/>
        <v>0</v>
      </c>
    </row>
    <row r="2943" spans="1:7" s="276" customFormat="1" ht="24" customHeight="1" x14ac:dyDescent="0.2">
      <c r="A2943" s="267" t="str">
        <f t="shared" si="881"/>
        <v/>
      </c>
      <c r="B2943" s="268" t="str">
        <f t="shared" si="882"/>
        <v/>
      </c>
      <c r="C2943" s="269"/>
      <c r="D2943" s="270" t="str">
        <f t="shared" si="883"/>
        <v/>
      </c>
      <c r="E2943" s="271"/>
      <c r="F2943" s="272">
        <f t="shared" si="884"/>
        <v>0</v>
      </c>
      <c r="G2943" s="275">
        <f t="shared" si="885"/>
        <v>0</v>
      </c>
    </row>
    <row r="2944" spans="1:7" s="276" customFormat="1" ht="24" customHeight="1" x14ac:dyDescent="0.2">
      <c r="A2944" s="267" t="str">
        <f t="shared" si="881"/>
        <v/>
      </c>
      <c r="B2944" s="268" t="str">
        <f t="shared" si="882"/>
        <v/>
      </c>
      <c r="C2944" s="269"/>
      <c r="D2944" s="270" t="str">
        <f t="shared" si="883"/>
        <v/>
      </c>
      <c r="E2944" s="271"/>
      <c r="F2944" s="272">
        <f t="shared" si="884"/>
        <v>0</v>
      </c>
      <c r="G2944" s="275">
        <f t="shared" si="885"/>
        <v>0</v>
      </c>
    </row>
    <row r="2945" spans="1:8" s="276" customFormat="1" ht="24" customHeight="1" x14ac:dyDescent="0.2">
      <c r="A2945" s="267" t="str">
        <f t="shared" si="881"/>
        <v/>
      </c>
      <c r="B2945" s="268" t="str">
        <f t="shared" si="882"/>
        <v/>
      </c>
      <c r="C2945" s="269"/>
      <c r="D2945" s="270" t="str">
        <f t="shared" si="883"/>
        <v/>
      </c>
      <c r="E2945" s="271"/>
      <c r="F2945" s="272">
        <f t="shared" si="884"/>
        <v>0</v>
      </c>
      <c r="G2945" s="275">
        <f t="shared" si="885"/>
        <v>0</v>
      </c>
    </row>
    <row r="2946" spans="1:8" s="276" customFormat="1" ht="24" customHeight="1" x14ac:dyDescent="0.2">
      <c r="A2946" s="267" t="str">
        <f t="shared" si="881"/>
        <v/>
      </c>
      <c r="B2946" s="268" t="str">
        <f t="shared" si="882"/>
        <v/>
      </c>
      <c r="C2946" s="269"/>
      <c r="D2946" s="270" t="str">
        <f t="shared" si="883"/>
        <v/>
      </c>
      <c r="E2946" s="271"/>
      <c r="F2946" s="272">
        <f t="shared" si="884"/>
        <v>0</v>
      </c>
      <c r="G2946" s="275">
        <f t="shared" si="885"/>
        <v>0</v>
      </c>
    </row>
    <row r="2947" spans="1:8" s="276" customFormat="1" ht="24" customHeight="1" x14ac:dyDescent="0.2">
      <c r="A2947" s="267" t="str">
        <f t="shared" si="881"/>
        <v/>
      </c>
      <c r="B2947" s="268" t="str">
        <f t="shared" si="882"/>
        <v/>
      </c>
      <c r="C2947" s="269"/>
      <c r="D2947" s="270" t="str">
        <f t="shared" si="883"/>
        <v/>
      </c>
      <c r="E2947" s="271"/>
      <c r="F2947" s="272">
        <f t="shared" si="884"/>
        <v>0</v>
      </c>
      <c r="G2947" s="275">
        <f t="shared" si="885"/>
        <v>0</v>
      </c>
    </row>
    <row r="2948" spans="1:8" ht="24" customHeight="1" x14ac:dyDescent="0.2">
      <c r="A2948" s="129"/>
      <c r="B2948" s="110"/>
      <c r="C2948" s="99"/>
      <c r="D2948" s="110"/>
      <c r="E2948" s="111"/>
      <c r="F2948" s="188" t="s">
        <v>35</v>
      </c>
      <c r="G2948" s="126">
        <f>SUBTOTAL(9,G2939:G2947)</f>
        <v>0</v>
      </c>
    </row>
    <row r="2949" spans="1:8" ht="24" customHeight="1" thickBot="1" x14ac:dyDescent="0.25">
      <c r="A2949" s="130"/>
      <c r="B2949" s="131"/>
      <c r="C2949" s="132"/>
      <c r="D2949" s="131"/>
      <c r="E2949" s="133"/>
      <c r="F2949" s="134"/>
      <c r="G2949" s="135"/>
    </row>
    <row r="2950" spans="1:8" ht="24" customHeight="1" thickBot="1" x14ac:dyDescent="0.25">
      <c r="A2950" s="136" t="str">
        <f>B2908</f>
        <v>19.3</v>
      </c>
      <c r="B2950" s="137" t="str">
        <f>C2908</f>
        <v>Pintura al látex en cielorrasos</v>
      </c>
      <c r="C2950" s="138"/>
      <c r="D2950" s="138" t="s">
        <v>36</v>
      </c>
      <c r="E2950" s="139"/>
      <c r="F2950" s="140" t="s">
        <v>37</v>
      </c>
      <c r="G2950" s="141">
        <f>SUBTOTAL(9,G2913:G2949)</f>
        <v>0</v>
      </c>
    </row>
    <row r="2951" spans="1:8" ht="24" customHeight="1" thickTop="1" thickBot="1" x14ac:dyDescent="0.25"/>
    <row r="2952" spans="1:8" ht="24" customHeight="1" thickTop="1" x14ac:dyDescent="0.2">
      <c r="A2952" s="173" t="s">
        <v>39</v>
      </c>
      <c r="B2952" s="174"/>
      <c r="C2952" s="174"/>
      <c r="D2952" s="174"/>
      <c r="E2952" s="174"/>
      <c r="F2952" s="174"/>
      <c r="G2952" s="175"/>
      <c r="H2952" s="100">
        <f>COUNTIF($A$2:A2958,"ANALISIS DE PRECIOS")</f>
        <v>60</v>
      </c>
    </row>
    <row r="2953" spans="1:8" ht="24" customHeight="1" x14ac:dyDescent="0.2">
      <c r="A2953" s="101" t="s">
        <v>719</v>
      </c>
      <c r="B2953" s="102" t="str">
        <f>Comitente</f>
        <v>DIRECCIÓN DE INFRAESTRUCTURA ESCOLAR</v>
      </c>
      <c r="C2953" s="96"/>
      <c r="D2953" s="103"/>
      <c r="E2953" s="103"/>
      <c r="F2953" s="104"/>
      <c r="G2953" s="105"/>
    </row>
    <row r="2954" spans="1:8" ht="24" customHeight="1" x14ac:dyDescent="0.2">
      <c r="A2954" s="101" t="s">
        <v>720</v>
      </c>
      <c r="B2954" s="102">
        <f>Contratista</f>
        <v>0</v>
      </c>
      <c r="C2954" s="97"/>
      <c r="D2954" s="97"/>
      <c r="E2954" s="97"/>
      <c r="F2954" s="106"/>
      <c r="G2954" s="107"/>
    </row>
    <row r="2955" spans="1:8" ht="24" customHeight="1" x14ac:dyDescent="0.2">
      <c r="A2955" s="101" t="s">
        <v>26</v>
      </c>
      <c r="B2955" s="102" t="str">
        <f>Obra</f>
        <v>ESCUELA BATALLA DE TUCUMAN</v>
      </c>
      <c r="C2955" s="97"/>
      <c r="D2955" s="97"/>
      <c r="E2955" s="97"/>
      <c r="F2955" s="106" t="s">
        <v>40</v>
      </c>
      <c r="G2955" s="108">
        <f>Fecha_Base</f>
        <v>0</v>
      </c>
    </row>
    <row r="2956" spans="1:8" ht="24" customHeight="1" x14ac:dyDescent="0.2">
      <c r="A2956" s="109" t="s">
        <v>718</v>
      </c>
      <c r="B2956" s="98" t="str">
        <f>Ubicación</f>
        <v>Calle Mendoza y Calle Nº17 - Pocito</v>
      </c>
      <c r="C2956" s="98"/>
      <c r="D2956" s="110"/>
      <c r="E2956" s="111"/>
      <c r="F2956" s="112"/>
      <c r="G2956" s="113"/>
    </row>
    <row r="2957" spans="1:8" ht="24" customHeight="1" x14ac:dyDescent="0.2">
      <c r="A2957" s="109" t="s">
        <v>41</v>
      </c>
      <c r="B2957" s="114" t="str">
        <f>IFERROR(VALUE(LEFT(B2958,FIND("-",B2958)-1)),"")</f>
        <v/>
      </c>
      <c r="C2957" s="99" t="str">
        <f>IFERROR(VLOOKUP(B2957,Tabla_CyP,2,FALSE),"")</f>
        <v/>
      </c>
      <c r="E2957" s="111"/>
      <c r="F2957" s="112"/>
      <c r="G2957" s="113"/>
    </row>
    <row r="2958" spans="1:8" ht="24" customHeight="1" x14ac:dyDescent="0.2">
      <c r="A2958" s="109" t="s">
        <v>27</v>
      </c>
      <c r="B2958" s="115" t="str">
        <f>IFERROR(VLOOKUP(COUNTIF($A$2:A2958,"ANALISIS DE PRECIOS"),Tabla_NumeroItem,4,FALSE),"")</f>
        <v>19.4</v>
      </c>
      <c r="C2958" s="99" t="str">
        <f>IFERROR(VLOOKUP(B2958,Tabla_CyP,2,FALSE),"")</f>
        <v>Pintura esmalte sintético en carpintería</v>
      </c>
      <c r="D2958" s="110"/>
      <c r="E2958" s="111"/>
      <c r="F2958" s="106" t="s">
        <v>28</v>
      </c>
      <c r="G2958" s="116" t="str">
        <f>IFERROR(VLOOKUP(B2958,Tabla_CyP,4,FALSE),"")</f>
        <v>m2</v>
      </c>
    </row>
    <row r="2959" spans="1:8" ht="24" customHeight="1" x14ac:dyDescent="0.2">
      <c r="A2959" s="109"/>
      <c r="B2959" s="98"/>
      <c r="C2959" s="99"/>
      <c r="D2959" s="110"/>
      <c r="E2959" s="111"/>
      <c r="F2959" s="112"/>
      <c r="G2959" s="113"/>
    </row>
    <row r="2960" spans="1:8" ht="24" customHeight="1" x14ac:dyDescent="0.2">
      <c r="A2960" s="381" t="s">
        <v>584</v>
      </c>
      <c r="B2960" s="382"/>
      <c r="C2960" s="383" t="s">
        <v>0</v>
      </c>
      <c r="D2960" s="383" t="s">
        <v>29</v>
      </c>
      <c r="E2960" s="385" t="s">
        <v>30</v>
      </c>
      <c r="F2960" s="387" t="s">
        <v>31</v>
      </c>
      <c r="G2960" s="389" t="s">
        <v>32</v>
      </c>
    </row>
    <row r="2961" spans="1:141" s="119" customFormat="1" ht="24" customHeight="1" x14ac:dyDescent="0.2">
      <c r="A2961" s="117" t="s">
        <v>585</v>
      </c>
      <c r="B2961" s="118" t="s">
        <v>586</v>
      </c>
      <c r="C2961" s="384"/>
      <c r="D2961" s="384"/>
      <c r="E2961" s="386"/>
      <c r="F2961" s="388"/>
      <c r="G2961" s="390"/>
      <c r="I2961" s="277"/>
      <c r="J2961" s="277"/>
      <c r="K2961" s="277"/>
      <c r="L2961" s="277"/>
      <c r="M2961" s="277"/>
      <c r="N2961" s="277"/>
      <c r="O2961" s="277"/>
      <c r="P2961" s="277"/>
      <c r="Q2961" s="277"/>
      <c r="R2961" s="277"/>
      <c r="S2961" s="277"/>
      <c r="T2961" s="277"/>
      <c r="U2961" s="277"/>
      <c r="V2961" s="277"/>
      <c r="W2961" s="277"/>
      <c r="X2961" s="277"/>
      <c r="Y2961" s="277"/>
      <c r="Z2961" s="277"/>
      <c r="AA2961" s="277"/>
      <c r="AB2961" s="277"/>
      <c r="AC2961" s="277"/>
      <c r="AD2961" s="277"/>
      <c r="AE2961" s="277"/>
      <c r="AF2961" s="277"/>
      <c r="AG2961" s="277"/>
      <c r="AH2961" s="277"/>
      <c r="AI2961" s="277"/>
      <c r="AJ2961" s="277"/>
      <c r="AK2961" s="277"/>
      <c r="AL2961" s="277"/>
      <c r="AM2961" s="277"/>
      <c r="AN2961" s="277"/>
      <c r="AO2961" s="277"/>
      <c r="AP2961" s="277"/>
      <c r="AQ2961" s="277"/>
      <c r="AR2961" s="277"/>
      <c r="AS2961" s="277"/>
      <c r="AT2961" s="277"/>
      <c r="AU2961" s="277"/>
      <c r="AV2961" s="277"/>
      <c r="AW2961" s="277"/>
      <c r="AX2961" s="277"/>
      <c r="AY2961" s="277"/>
      <c r="AZ2961" s="277"/>
      <c r="BA2961" s="277"/>
      <c r="BB2961" s="277"/>
      <c r="BC2961" s="277"/>
      <c r="BD2961" s="277"/>
      <c r="BE2961" s="277"/>
      <c r="BF2961" s="277"/>
      <c r="BG2961" s="277"/>
      <c r="BH2961" s="277"/>
      <c r="BI2961" s="277"/>
      <c r="BJ2961" s="277"/>
      <c r="BK2961" s="277"/>
      <c r="BL2961" s="277"/>
      <c r="BM2961" s="277"/>
      <c r="BN2961" s="277"/>
      <c r="BO2961" s="277"/>
      <c r="BP2961" s="277"/>
      <c r="BQ2961" s="277"/>
      <c r="BR2961" s="277"/>
      <c r="BS2961" s="277"/>
      <c r="BT2961" s="277"/>
      <c r="BU2961" s="277"/>
      <c r="BV2961" s="277"/>
      <c r="BW2961" s="277"/>
      <c r="BX2961" s="277"/>
      <c r="BY2961" s="277"/>
      <c r="BZ2961" s="277"/>
      <c r="CA2961" s="277"/>
      <c r="CB2961" s="277"/>
      <c r="CC2961" s="277"/>
      <c r="CD2961" s="277"/>
      <c r="CE2961" s="277"/>
      <c r="CF2961" s="277"/>
      <c r="CG2961" s="277"/>
      <c r="CH2961" s="277"/>
      <c r="CI2961" s="277"/>
      <c r="CJ2961" s="277"/>
      <c r="CK2961" s="277"/>
      <c r="CL2961" s="277"/>
      <c r="CM2961" s="277"/>
      <c r="CN2961" s="277"/>
      <c r="CO2961" s="277"/>
      <c r="CP2961" s="277"/>
      <c r="CQ2961" s="277"/>
      <c r="CR2961" s="277"/>
      <c r="CS2961" s="277"/>
      <c r="CT2961" s="277"/>
      <c r="CU2961" s="277"/>
      <c r="CV2961" s="277"/>
      <c r="CW2961" s="277"/>
      <c r="CX2961" s="277"/>
      <c r="CY2961" s="277"/>
      <c r="CZ2961" s="277"/>
      <c r="DA2961" s="277"/>
      <c r="DB2961" s="277"/>
      <c r="DC2961" s="277"/>
      <c r="DD2961" s="277"/>
      <c r="DE2961" s="277"/>
      <c r="DF2961" s="277"/>
      <c r="DG2961" s="277"/>
      <c r="DH2961" s="277"/>
      <c r="DI2961" s="277"/>
      <c r="DJ2961" s="277"/>
      <c r="DK2961" s="277"/>
      <c r="DL2961" s="277"/>
      <c r="DM2961" s="277"/>
      <c r="DN2961" s="277"/>
      <c r="DO2961" s="277"/>
      <c r="DP2961" s="277"/>
      <c r="DQ2961" s="277"/>
      <c r="DR2961" s="277"/>
      <c r="DS2961" s="277"/>
      <c r="DT2961" s="277"/>
      <c r="DU2961" s="277"/>
      <c r="DV2961" s="277"/>
      <c r="DW2961" s="277"/>
      <c r="DX2961" s="277"/>
      <c r="DY2961" s="277"/>
      <c r="DZ2961" s="277"/>
      <c r="EA2961" s="277"/>
      <c r="EB2961" s="277"/>
      <c r="EC2961" s="277"/>
      <c r="ED2961" s="277"/>
      <c r="EE2961" s="277"/>
      <c r="EF2961" s="277"/>
      <c r="EG2961" s="277"/>
      <c r="EH2961" s="277"/>
      <c r="EI2961" s="277"/>
      <c r="EJ2961" s="277"/>
      <c r="EK2961" s="277"/>
    </row>
    <row r="2962" spans="1:141" ht="24" customHeight="1" x14ac:dyDescent="0.2">
      <c r="A2962" s="187"/>
      <c r="B2962" s="120"/>
      <c r="C2962" s="185" t="s">
        <v>721</v>
      </c>
      <c r="D2962" s="121"/>
      <c r="E2962" s="122"/>
      <c r="F2962" s="123"/>
      <c r="G2962" s="124"/>
    </row>
    <row r="2963" spans="1:141" s="276" customFormat="1" ht="24" customHeight="1" x14ac:dyDescent="0.2">
      <c r="A2963" s="267" t="str">
        <f t="shared" ref="A2963:A2976" si="886">IFERROR(VLOOKUP(C2963,Tabla_Insumos,4,FALSE),"")</f>
        <v/>
      </c>
      <c r="B2963" s="268" t="str">
        <f>IFERROR(VLOOKUP(C2963,Tabla_Insumos,5,FALSE),"")</f>
        <v/>
      </c>
      <c r="C2963" s="269"/>
      <c r="D2963" s="270" t="str">
        <f t="shared" ref="D2963:D2976" si="887">IFERROR(VLOOKUP(C2963,Tabla_Insumos,2,FALSE),"")</f>
        <v/>
      </c>
      <c r="E2963" s="271"/>
      <c r="F2963" s="272">
        <f t="shared" ref="F2963:F2976" si="888">IFERROR(VLOOKUP(C2963,Tabla_Insumos,3,FALSE),0)</f>
        <v>0</v>
      </c>
      <c r="G2963" s="275">
        <f>ROUND(E2963*F2963,2)</f>
        <v>0</v>
      </c>
    </row>
    <row r="2964" spans="1:141" s="276" customFormat="1" ht="24" customHeight="1" x14ac:dyDescent="0.2">
      <c r="A2964" s="267" t="str">
        <f t="shared" si="886"/>
        <v/>
      </c>
      <c r="B2964" s="268" t="str">
        <f t="shared" ref="B2964:B2976" si="889">IFERROR(VLOOKUP(C2964,Tabla_Insumos,5,FALSE),"")</f>
        <v/>
      </c>
      <c r="C2964" s="269"/>
      <c r="D2964" s="270" t="str">
        <f t="shared" si="887"/>
        <v/>
      </c>
      <c r="E2964" s="271"/>
      <c r="F2964" s="272">
        <f t="shared" si="888"/>
        <v>0</v>
      </c>
      <c r="G2964" s="275">
        <f t="shared" ref="G2964:G2976" si="890">ROUND(E2964*F2964,2)</f>
        <v>0</v>
      </c>
    </row>
    <row r="2965" spans="1:141" s="276" customFormat="1" ht="24" customHeight="1" x14ac:dyDescent="0.2">
      <c r="A2965" s="267" t="str">
        <f t="shared" si="886"/>
        <v/>
      </c>
      <c r="B2965" s="268" t="str">
        <f t="shared" si="889"/>
        <v/>
      </c>
      <c r="C2965" s="269"/>
      <c r="D2965" s="270" t="str">
        <f t="shared" si="887"/>
        <v/>
      </c>
      <c r="E2965" s="271"/>
      <c r="F2965" s="272">
        <f t="shared" si="888"/>
        <v>0</v>
      </c>
      <c r="G2965" s="275">
        <f t="shared" si="890"/>
        <v>0</v>
      </c>
    </row>
    <row r="2966" spans="1:141" s="276" customFormat="1" ht="24" customHeight="1" x14ac:dyDescent="0.2">
      <c r="A2966" s="267" t="str">
        <f t="shared" si="886"/>
        <v/>
      </c>
      <c r="B2966" s="268" t="str">
        <f t="shared" si="889"/>
        <v/>
      </c>
      <c r="C2966" s="269"/>
      <c r="D2966" s="270" t="str">
        <f t="shared" si="887"/>
        <v/>
      </c>
      <c r="E2966" s="271"/>
      <c r="F2966" s="272">
        <f t="shared" si="888"/>
        <v>0</v>
      </c>
      <c r="G2966" s="275">
        <f t="shared" si="890"/>
        <v>0</v>
      </c>
    </row>
    <row r="2967" spans="1:141" s="276" customFormat="1" ht="24" customHeight="1" x14ac:dyDescent="0.2">
      <c r="A2967" s="267" t="str">
        <f t="shared" si="886"/>
        <v/>
      </c>
      <c r="B2967" s="268" t="str">
        <f t="shared" si="889"/>
        <v/>
      </c>
      <c r="C2967" s="269"/>
      <c r="D2967" s="270" t="str">
        <f t="shared" si="887"/>
        <v/>
      </c>
      <c r="E2967" s="271"/>
      <c r="F2967" s="272">
        <f t="shared" si="888"/>
        <v>0</v>
      </c>
      <c r="G2967" s="275">
        <f t="shared" si="890"/>
        <v>0</v>
      </c>
    </row>
    <row r="2968" spans="1:141" s="276" customFormat="1" ht="24" customHeight="1" x14ac:dyDescent="0.2">
      <c r="A2968" s="267" t="str">
        <f t="shared" si="886"/>
        <v/>
      </c>
      <c r="B2968" s="268" t="str">
        <f t="shared" si="889"/>
        <v/>
      </c>
      <c r="C2968" s="269"/>
      <c r="D2968" s="270" t="str">
        <f t="shared" si="887"/>
        <v/>
      </c>
      <c r="E2968" s="271"/>
      <c r="F2968" s="272">
        <f t="shared" si="888"/>
        <v>0</v>
      </c>
      <c r="G2968" s="275">
        <f t="shared" si="890"/>
        <v>0</v>
      </c>
    </row>
    <row r="2969" spans="1:141" s="276" customFormat="1" ht="24" customHeight="1" x14ac:dyDescent="0.2">
      <c r="A2969" s="267" t="str">
        <f t="shared" si="886"/>
        <v/>
      </c>
      <c r="B2969" s="268" t="str">
        <f t="shared" si="889"/>
        <v/>
      </c>
      <c r="C2969" s="269"/>
      <c r="D2969" s="270" t="str">
        <f t="shared" si="887"/>
        <v/>
      </c>
      <c r="E2969" s="271"/>
      <c r="F2969" s="272">
        <f t="shared" si="888"/>
        <v>0</v>
      </c>
      <c r="G2969" s="275">
        <f t="shared" si="890"/>
        <v>0</v>
      </c>
    </row>
    <row r="2970" spans="1:141" s="276" customFormat="1" ht="24" customHeight="1" x14ac:dyDescent="0.2">
      <c r="A2970" s="267" t="str">
        <f t="shared" si="886"/>
        <v/>
      </c>
      <c r="B2970" s="268" t="str">
        <f t="shared" si="889"/>
        <v/>
      </c>
      <c r="C2970" s="269"/>
      <c r="D2970" s="270" t="str">
        <f t="shared" si="887"/>
        <v/>
      </c>
      <c r="E2970" s="271"/>
      <c r="F2970" s="272">
        <f t="shared" si="888"/>
        <v>0</v>
      </c>
      <c r="G2970" s="275">
        <f t="shared" si="890"/>
        <v>0</v>
      </c>
    </row>
    <row r="2971" spans="1:141" s="276" customFormat="1" ht="24" customHeight="1" x14ac:dyDescent="0.2">
      <c r="A2971" s="267" t="str">
        <f t="shared" si="886"/>
        <v/>
      </c>
      <c r="B2971" s="268" t="str">
        <f t="shared" si="889"/>
        <v/>
      </c>
      <c r="C2971" s="269"/>
      <c r="D2971" s="270" t="str">
        <f t="shared" si="887"/>
        <v/>
      </c>
      <c r="E2971" s="271"/>
      <c r="F2971" s="272">
        <f t="shared" si="888"/>
        <v>0</v>
      </c>
      <c r="G2971" s="275">
        <f t="shared" si="890"/>
        <v>0</v>
      </c>
    </row>
    <row r="2972" spans="1:141" s="276" customFormat="1" ht="24" customHeight="1" x14ac:dyDescent="0.2">
      <c r="A2972" s="267" t="str">
        <f t="shared" si="886"/>
        <v/>
      </c>
      <c r="B2972" s="268" t="str">
        <f t="shared" si="889"/>
        <v/>
      </c>
      <c r="C2972" s="269"/>
      <c r="D2972" s="270" t="str">
        <f t="shared" si="887"/>
        <v/>
      </c>
      <c r="E2972" s="271"/>
      <c r="F2972" s="272">
        <f t="shared" si="888"/>
        <v>0</v>
      </c>
      <c r="G2972" s="275">
        <f t="shared" si="890"/>
        <v>0</v>
      </c>
    </row>
    <row r="2973" spans="1:141" s="276" customFormat="1" ht="24" customHeight="1" x14ac:dyDescent="0.2">
      <c r="A2973" s="267" t="str">
        <f t="shared" si="886"/>
        <v/>
      </c>
      <c r="B2973" s="268" t="str">
        <f t="shared" si="889"/>
        <v/>
      </c>
      <c r="C2973" s="269"/>
      <c r="D2973" s="270" t="str">
        <f t="shared" si="887"/>
        <v/>
      </c>
      <c r="E2973" s="271"/>
      <c r="F2973" s="272">
        <f t="shared" si="888"/>
        <v>0</v>
      </c>
      <c r="G2973" s="275">
        <f t="shared" si="890"/>
        <v>0</v>
      </c>
    </row>
    <row r="2974" spans="1:141" s="276" customFormat="1" ht="24" customHeight="1" x14ac:dyDescent="0.2">
      <c r="A2974" s="267" t="str">
        <f t="shared" si="886"/>
        <v/>
      </c>
      <c r="B2974" s="268" t="str">
        <f t="shared" si="889"/>
        <v/>
      </c>
      <c r="C2974" s="269"/>
      <c r="D2974" s="270" t="str">
        <f t="shared" si="887"/>
        <v/>
      </c>
      <c r="E2974" s="271"/>
      <c r="F2974" s="272">
        <f t="shared" si="888"/>
        <v>0</v>
      </c>
      <c r="G2974" s="275">
        <f t="shared" si="890"/>
        <v>0</v>
      </c>
    </row>
    <row r="2975" spans="1:141" s="276" customFormat="1" ht="24" customHeight="1" x14ac:dyDescent="0.2">
      <c r="A2975" s="267" t="str">
        <f t="shared" si="886"/>
        <v/>
      </c>
      <c r="B2975" s="268" t="str">
        <f t="shared" si="889"/>
        <v/>
      </c>
      <c r="C2975" s="269"/>
      <c r="D2975" s="270" t="str">
        <f t="shared" si="887"/>
        <v/>
      </c>
      <c r="E2975" s="271"/>
      <c r="F2975" s="272">
        <f t="shared" si="888"/>
        <v>0</v>
      </c>
      <c r="G2975" s="275">
        <f t="shared" si="890"/>
        <v>0</v>
      </c>
    </row>
    <row r="2976" spans="1:141" s="276" customFormat="1" ht="24" customHeight="1" x14ac:dyDescent="0.2">
      <c r="A2976" s="267" t="str">
        <f t="shared" si="886"/>
        <v/>
      </c>
      <c r="B2976" s="268" t="str">
        <f t="shared" si="889"/>
        <v/>
      </c>
      <c r="C2976" s="269"/>
      <c r="D2976" s="270" t="str">
        <f t="shared" si="887"/>
        <v/>
      </c>
      <c r="E2976" s="271"/>
      <c r="F2976" s="273">
        <f t="shared" si="888"/>
        <v>0</v>
      </c>
      <c r="G2976" s="275">
        <f t="shared" si="890"/>
        <v>0</v>
      </c>
    </row>
    <row r="2977" spans="1:7" ht="24" customHeight="1" x14ac:dyDescent="0.2">
      <c r="A2977" s="125"/>
      <c r="B2977" s="99"/>
      <c r="C2977" s="99"/>
      <c r="D2977" s="110"/>
      <c r="E2977" s="111"/>
      <c r="F2977" s="188" t="s">
        <v>33</v>
      </c>
      <c r="G2977" s="126">
        <f>SUBTOTAL(9,G2963:G2976)</f>
        <v>0</v>
      </c>
    </row>
    <row r="2978" spans="1:7" ht="24" customHeight="1" x14ac:dyDescent="0.2">
      <c r="A2978" s="125"/>
      <c r="B2978" s="99"/>
      <c r="C2978" s="127" t="s">
        <v>722</v>
      </c>
      <c r="D2978" s="110"/>
      <c r="E2978" s="111"/>
      <c r="F2978" s="112"/>
      <c r="G2978" s="128"/>
    </row>
    <row r="2979" spans="1:7" s="276" customFormat="1" ht="24" customHeight="1" x14ac:dyDescent="0.2">
      <c r="A2979" s="267" t="str">
        <f t="shared" ref="A2979:A2986" si="891">IFERROR(VLOOKUP(C2979,Tabla_Insumos,4,FALSE),"")</f>
        <v/>
      </c>
      <c r="B2979" s="268" t="str">
        <f t="shared" ref="B2979:B2986" si="892">IFERROR(VLOOKUP(C2979,Tabla_Insumos,5,FALSE),"")</f>
        <v/>
      </c>
      <c r="C2979" s="269"/>
      <c r="D2979" s="270" t="str">
        <f t="shared" ref="D2979:D2986" si="893">IFERROR(VLOOKUP(C2979,Tabla_Insumos,2,FALSE),"")</f>
        <v/>
      </c>
      <c r="E2979" s="271"/>
      <c r="F2979" s="274">
        <f t="shared" ref="F2979:F2986" si="894">IFERROR(VLOOKUP(C2979,Tabla_Insumos,3,FALSE),0)</f>
        <v>0</v>
      </c>
      <c r="G2979" s="275">
        <f>ROUND(E2979*F2979,2)</f>
        <v>0</v>
      </c>
    </row>
    <row r="2980" spans="1:7" s="276" customFormat="1" ht="24" customHeight="1" x14ac:dyDescent="0.2">
      <c r="A2980" s="267" t="str">
        <f t="shared" si="891"/>
        <v/>
      </c>
      <c r="B2980" s="268" t="str">
        <f t="shared" si="892"/>
        <v/>
      </c>
      <c r="C2980" s="269"/>
      <c r="D2980" s="270" t="str">
        <f t="shared" si="893"/>
        <v/>
      </c>
      <c r="E2980" s="271"/>
      <c r="F2980" s="274">
        <f t="shared" si="894"/>
        <v>0</v>
      </c>
      <c r="G2980" s="275">
        <f>ROUND(E2980*F2980,2)</f>
        <v>0</v>
      </c>
    </row>
    <row r="2981" spans="1:7" s="276" customFormat="1" ht="24" customHeight="1" x14ac:dyDescent="0.2">
      <c r="A2981" s="267" t="str">
        <f t="shared" si="891"/>
        <v/>
      </c>
      <c r="B2981" s="268" t="str">
        <f t="shared" si="892"/>
        <v/>
      </c>
      <c r="C2981" s="269"/>
      <c r="D2981" s="270" t="str">
        <f t="shared" si="893"/>
        <v/>
      </c>
      <c r="E2981" s="271"/>
      <c r="F2981" s="274">
        <f t="shared" si="894"/>
        <v>0</v>
      </c>
      <c r="G2981" s="275">
        <f t="shared" ref="G2981:G2986" si="895">ROUND(E2981*F2981,2)</f>
        <v>0</v>
      </c>
    </row>
    <row r="2982" spans="1:7" s="276" customFormat="1" ht="24" customHeight="1" x14ac:dyDescent="0.2">
      <c r="A2982" s="267" t="str">
        <f t="shared" si="891"/>
        <v/>
      </c>
      <c r="B2982" s="268" t="str">
        <f t="shared" si="892"/>
        <v/>
      </c>
      <c r="C2982" s="269"/>
      <c r="D2982" s="270" t="str">
        <f t="shared" si="893"/>
        <v/>
      </c>
      <c r="E2982" s="271"/>
      <c r="F2982" s="274">
        <f t="shared" si="894"/>
        <v>0</v>
      </c>
      <c r="G2982" s="275">
        <f t="shared" si="895"/>
        <v>0</v>
      </c>
    </row>
    <row r="2983" spans="1:7" s="276" customFormat="1" ht="24" customHeight="1" x14ac:dyDescent="0.2">
      <c r="A2983" s="267" t="str">
        <f t="shared" si="891"/>
        <v/>
      </c>
      <c r="B2983" s="268" t="str">
        <f t="shared" si="892"/>
        <v/>
      </c>
      <c r="C2983" s="269"/>
      <c r="D2983" s="270" t="str">
        <f t="shared" si="893"/>
        <v/>
      </c>
      <c r="E2983" s="271"/>
      <c r="F2983" s="272">
        <f t="shared" si="894"/>
        <v>0</v>
      </c>
      <c r="G2983" s="275">
        <f t="shared" si="895"/>
        <v>0</v>
      </c>
    </row>
    <row r="2984" spans="1:7" s="276" customFormat="1" ht="24" customHeight="1" x14ac:dyDescent="0.2">
      <c r="A2984" s="267" t="str">
        <f t="shared" si="891"/>
        <v/>
      </c>
      <c r="B2984" s="268" t="str">
        <f t="shared" si="892"/>
        <v/>
      </c>
      <c r="C2984" s="269"/>
      <c r="D2984" s="270" t="str">
        <f t="shared" si="893"/>
        <v/>
      </c>
      <c r="E2984" s="271"/>
      <c r="F2984" s="272">
        <f t="shared" si="894"/>
        <v>0</v>
      </c>
      <c r="G2984" s="275">
        <f t="shared" si="895"/>
        <v>0</v>
      </c>
    </row>
    <row r="2985" spans="1:7" s="276" customFormat="1" ht="24" customHeight="1" x14ac:dyDescent="0.2">
      <c r="A2985" s="267" t="str">
        <f t="shared" si="891"/>
        <v/>
      </c>
      <c r="B2985" s="268" t="str">
        <f t="shared" si="892"/>
        <v/>
      </c>
      <c r="C2985" s="269"/>
      <c r="D2985" s="270" t="str">
        <f t="shared" si="893"/>
        <v/>
      </c>
      <c r="E2985" s="271"/>
      <c r="F2985" s="272">
        <f t="shared" si="894"/>
        <v>0</v>
      </c>
      <c r="G2985" s="275">
        <f t="shared" si="895"/>
        <v>0</v>
      </c>
    </row>
    <row r="2986" spans="1:7" s="276" customFormat="1" ht="24" customHeight="1" x14ac:dyDescent="0.2">
      <c r="A2986" s="267" t="str">
        <f t="shared" si="891"/>
        <v/>
      </c>
      <c r="B2986" s="268" t="str">
        <f t="shared" si="892"/>
        <v/>
      </c>
      <c r="C2986" s="269"/>
      <c r="D2986" s="270" t="str">
        <f t="shared" si="893"/>
        <v/>
      </c>
      <c r="E2986" s="271"/>
      <c r="F2986" s="272">
        <f t="shared" si="894"/>
        <v>0</v>
      </c>
      <c r="G2986" s="275">
        <f t="shared" si="895"/>
        <v>0</v>
      </c>
    </row>
    <row r="2987" spans="1:7" ht="24" customHeight="1" x14ac:dyDescent="0.2">
      <c r="A2987" s="125"/>
      <c r="B2987" s="99"/>
      <c r="C2987" s="99"/>
      <c r="D2987" s="110"/>
      <c r="E2987" s="111"/>
      <c r="F2987" s="188" t="s">
        <v>34</v>
      </c>
      <c r="G2987" s="126">
        <f>SUBTOTAL(9,G2979:G2986)</f>
        <v>0</v>
      </c>
    </row>
    <row r="2988" spans="1:7" ht="24" customHeight="1" x14ac:dyDescent="0.2">
      <c r="A2988" s="125"/>
      <c r="B2988" s="99"/>
      <c r="C2988" s="127" t="s">
        <v>723</v>
      </c>
      <c r="D2988" s="110"/>
      <c r="E2988" s="111"/>
      <c r="F2988" s="112"/>
      <c r="G2988" s="128"/>
    </row>
    <row r="2989" spans="1:7" s="276" customFormat="1" ht="24" customHeight="1" x14ac:dyDescent="0.2">
      <c r="A2989" s="267" t="str">
        <f t="shared" ref="A2989:A2997" si="896">IFERROR(VLOOKUP(C2989,Tabla_Insumos,4,FALSE),"")</f>
        <v/>
      </c>
      <c r="B2989" s="268" t="str">
        <f t="shared" ref="B2989:B2997" si="897">IFERROR(VLOOKUP(C2989,Tabla_Insumos,5,FALSE),"")</f>
        <v/>
      </c>
      <c r="C2989" s="269"/>
      <c r="D2989" s="270" t="str">
        <f t="shared" ref="D2989:D2997" si="898">IFERROR(VLOOKUP(C2989,Tabla_Insumos,2,FALSE),"")</f>
        <v/>
      </c>
      <c r="E2989" s="271"/>
      <c r="F2989" s="272">
        <f t="shared" ref="F2989:F2997" si="899">IFERROR(VLOOKUP(C2989,Tabla_Insumos,3,FALSE),0)</f>
        <v>0</v>
      </c>
      <c r="G2989" s="275">
        <f t="shared" ref="G2989:G2997" si="900">ROUND(E2989*F2989,2)</f>
        <v>0</v>
      </c>
    </row>
    <row r="2990" spans="1:7" s="276" customFormat="1" ht="24" customHeight="1" x14ac:dyDescent="0.2">
      <c r="A2990" s="267" t="str">
        <f t="shared" si="896"/>
        <v/>
      </c>
      <c r="B2990" s="268" t="str">
        <f t="shared" si="897"/>
        <v/>
      </c>
      <c r="C2990" s="269"/>
      <c r="D2990" s="270" t="str">
        <f t="shared" si="898"/>
        <v/>
      </c>
      <c r="E2990" s="271"/>
      <c r="F2990" s="272">
        <f t="shared" si="899"/>
        <v>0</v>
      </c>
      <c r="G2990" s="275">
        <f t="shared" si="900"/>
        <v>0</v>
      </c>
    </row>
    <row r="2991" spans="1:7" s="276" customFormat="1" ht="24" customHeight="1" x14ac:dyDescent="0.2">
      <c r="A2991" s="267" t="str">
        <f t="shared" si="896"/>
        <v/>
      </c>
      <c r="B2991" s="268" t="str">
        <f t="shared" si="897"/>
        <v/>
      </c>
      <c r="C2991" s="269"/>
      <c r="D2991" s="270" t="str">
        <f t="shared" si="898"/>
        <v/>
      </c>
      <c r="E2991" s="271"/>
      <c r="F2991" s="272">
        <f t="shared" si="899"/>
        <v>0</v>
      </c>
      <c r="G2991" s="275">
        <f t="shared" si="900"/>
        <v>0</v>
      </c>
    </row>
    <row r="2992" spans="1:7" s="276" customFormat="1" ht="24" customHeight="1" x14ac:dyDescent="0.2">
      <c r="A2992" s="267" t="str">
        <f t="shared" si="896"/>
        <v/>
      </c>
      <c r="B2992" s="268" t="str">
        <f t="shared" si="897"/>
        <v/>
      </c>
      <c r="C2992" s="269"/>
      <c r="D2992" s="270" t="str">
        <f t="shared" si="898"/>
        <v/>
      </c>
      <c r="E2992" s="271"/>
      <c r="F2992" s="272">
        <f t="shared" si="899"/>
        <v>0</v>
      </c>
      <c r="G2992" s="275">
        <f t="shared" si="900"/>
        <v>0</v>
      </c>
    </row>
    <row r="2993" spans="1:8" s="276" customFormat="1" ht="24" customHeight="1" x14ac:dyDescent="0.2">
      <c r="A2993" s="267" t="str">
        <f t="shared" si="896"/>
        <v/>
      </c>
      <c r="B2993" s="268" t="str">
        <f t="shared" si="897"/>
        <v/>
      </c>
      <c r="C2993" s="269"/>
      <c r="D2993" s="270" t="str">
        <f t="shared" si="898"/>
        <v/>
      </c>
      <c r="E2993" s="271"/>
      <c r="F2993" s="272">
        <f t="shared" si="899"/>
        <v>0</v>
      </c>
      <c r="G2993" s="275">
        <f t="shared" si="900"/>
        <v>0</v>
      </c>
    </row>
    <row r="2994" spans="1:8" s="276" customFormat="1" ht="24" customHeight="1" x14ac:dyDescent="0.2">
      <c r="A2994" s="267" t="str">
        <f t="shared" si="896"/>
        <v/>
      </c>
      <c r="B2994" s="268" t="str">
        <f t="shared" si="897"/>
        <v/>
      </c>
      <c r="C2994" s="269"/>
      <c r="D2994" s="270" t="str">
        <f t="shared" si="898"/>
        <v/>
      </c>
      <c r="E2994" s="271"/>
      <c r="F2994" s="272">
        <f t="shared" si="899"/>
        <v>0</v>
      </c>
      <c r="G2994" s="275">
        <f t="shared" si="900"/>
        <v>0</v>
      </c>
    </row>
    <row r="2995" spans="1:8" s="276" customFormat="1" ht="24" customHeight="1" x14ac:dyDescent="0.2">
      <c r="A2995" s="267" t="str">
        <f t="shared" si="896"/>
        <v/>
      </c>
      <c r="B2995" s="268" t="str">
        <f t="shared" si="897"/>
        <v/>
      </c>
      <c r="C2995" s="269"/>
      <c r="D2995" s="270" t="str">
        <f t="shared" si="898"/>
        <v/>
      </c>
      <c r="E2995" s="271"/>
      <c r="F2995" s="272">
        <f t="shared" si="899"/>
        <v>0</v>
      </c>
      <c r="G2995" s="275">
        <f t="shared" si="900"/>
        <v>0</v>
      </c>
    </row>
    <row r="2996" spans="1:8" s="276" customFormat="1" ht="24" customHeight="1" x14ac:dyDescent="0.2">
      <c r="A2996" s="267" t="str">
        <f t="shared" si="896"/>
        <v/>
      </c>
      <c r="B2996" s="268" t="str">
        <f t="shared" si="897"/>
        <v/>
      </c>
      <c r="C2996" s="269"/>
      <c r="D2996" s="270" t="str">
        <f t="shared" si="898"/>
        <v/>
      </c>
      <c r="E2996" s="271"/>
      <c r="F2996" s="272">
        <f t="shared" si="899"/>
        <v>0</v>
      </c>
      <c r="G2996" s="275">
        <f t="shared" si="900"/>
        <v>0</v>
      </c>
    </row>
    <row r="2997" spans="1:8" s="276" customFormat="1" ht="24" customHeight="1" x14ac:dyDescent="0.2">
      <c r="A2997" s="267" t="str">
        <f t="shared" si="896"/>
        <v/>
      </c>
      <c r="B2997" s="268" t="str">
        <f t="shared" si="897"/>
        <v/>
      </c>
      <c r="C2997" s="269"/>
      <c r="D2997" s="270" t="str">
        <f t="shared" si="898"/>
        <v/>
      </c>
      <c r="E2997" s="271"/>
      <c r="F2997" s="272">
        <f t="shared" si="899"/>
        <v>0</v>
      </c>
      <c r="G2997" s="275">
        <f t="shared" si="900"/>
        <v>0</v>
      </c>
    </row>
    <row r="2998" spans="1:8" ht="24" customHeight="1" x14ac:dyDescent="0.2">
      <c r="A2998" s="129"/>
      <c r="B2998" s="110"/>
      <c r="C2998" s="99"/>
      <c r="D2998" s="110"/>
      <c r="E2998" s="111"/>
      <c r="F2998" s="188" t="s">
        <v>35</v>
      </c>
      <c r="G2998" s="126">
        <f>SUBTOTAL(9,G2989:G2997)</f>
        <v>0</v>
      </c>
    </row>
    <row r="2999" spans="1:8" ht="24" customHeight="1" thickBot="1" x14ac:dyDescent="0.25">
      <c r="A2999" s="130"/>
      <c r="B2999" s="131"/>
      <c r="C2999" s="132"/>
      <c r="D2999" s="131"/>
      <c r="E2999" s="133"/>
      <c r="F2999" s="134"/>
      <c r="G2999" s="135"/>
    </row>
    <row r="3000" spans="1:8" ht="24" customHeight="1" thickBot="1" x14ac:dyDescent="0.25">
      <c r="A3000" s="136" t="str">
        <f>B2958</f>
        <v>19.4</v>
      </c>
      <c r="B3000" s="137" t="str">
        <f>C2958</f>
        <v>Pintura esmalte sintético en carpintería</v>
      </c>
      <c r="C3000" s="138"/>
      <c r="D3000" s="138" t="s">
        <v>36</v>
      </c>
      <c r="E3000" s="139"/>
      <c r="F3000" s="140" t="s">
        <v>37</v>
      </c>
      <c r="G3000" s="141">
        <f>SUBTOTAL(9,G2963:G2999)</f>
        <v>0</v>
      </c>
    </row>
    <row r="3001" spans="1:8" ht="24" customHeight="1" thickTop="1" thickBot="1" x14ac:dyDescent="0.25"/>
    <row r="3002" spans="1:8" ht="24" customHeight="1" thickTop="1" x14ac:dyDescent="0.2">
      <c r="A3002" s="173" t="s">
        <v>39</v>
      </c>
      <c r="B3002" s="174"/>
      <c r="C3002" s="174"/>
      <c r="D3002" s="174"/>
      <c r="E3002" s="174"/>
      <c r="F3002" s="174"/>
      <c r="G3002" s="175"/>
      <c r="H3002" s="100">
        <f>COUNTIF($A$2:A3008,"ANALISIS DE PRECIOS")</f>
        <v>61</v>
      </c>
    </row>
    <row r="3003" spans="1:8" ht="24" customHeight="1" x14ac:dyDescent="0.2">
      <c r="A3003" s="101" t="s">
        <v>719</v>
      </c>
      <c r="B3003" s="102" t="str">
        <f>Comitente</f>
        <v>DIRECCIÓN DE INFRAESTRUCTURA ESCOLAR</v>
      </c>
      <c r="C3003" s="96"/>
      <c r="D3003" s="103"/>
      <c r="E3003" s="103"/>
      <c r="F3003" s="104"/>
      <c r="G3003" s="105"/>
    </row>
    <row r="3004" spans="1:8" ht="24" customHeight="1" x14ac:dyDescent="0.2">
      <c r="A3004" s="101" t="s">
        <v>720</v>
      </c>
      <c r="B3004" s="102">
        <f>Contratista</f>
        <v>0</v>
      </c>
      <c r="C3004" s="97"/>
      <c r="D3004" s="97"/>
      <c r="E3004" s="97"/>
      <c r="F3004" s="106"/>
      <c r="G3004" s="107"/>
    </row>
    <row r="3005" spans="1:8" ht="24" customHeight="1" x14ac:dyDescent="0.2">
      <c r="A3005" s="101" t="s">
        <v>26</v>
      </c>
      <c r="B3005" s="102" t="str">
        <f>Obra</f>
        <v>ESCUELA BATALLA DE TUCUMAN</v>
      </c>
      <c r="C3005" s="97"/>
      <c r="D3005" s="97"/>
      <c r="E3005" s="97"/>
      <c r="F3005" s="106" t="s">
        <v>40</v>
      </c>
      <c r="G3005" s="108">
        <f>Fecha_Base</f>
        <v>0</v>
      </c>
    </row>
    <row r="3006" spans="1:8" ht="24" customHeight="1" x14ac:dyDescent="0.2">
      <c r="A3006" s="109" t="s">
        <v>718</v>
      </c>
      <c r="B3006" s="98" t="str">
        <f>Ubicación</f>
        <v>Calle Mendoza y Calle Nº17 - Pocito</v>
      </c>
      <c r="C3006" s="98"/>
      <c r="D3006" s="110"/>
      <c r="E3006" s="111"/>
      <c r="F3006" s="112"/>
      <c r="G3006" s="113"/>
    </row>
    <row r="3007" spans="1:8" ht="24" customHeight="1" x14ac:dyDescent="0.2">
      <c r="A3007" s="109" t="s">
        <v>41</v>
      </c>
      <c r="B3007" s="114" t="str">
        <f>IFERROR(VALUE(LEFT(B3008,FIND("-",B3008)-1)),"")</f>
        <v/>
      </c>
      <c r="C3007" s="99" t="str">
        <f>IFERROR(VLOOKUP(B3007,Tabla_CyP,2,FALSE),"")</f>
        <v/>
      </c>
      <c r="E3007" s="111"/>
      <c r="F3007" s="112"/>
      <c r="G3007" s="113"/>
    </row>
    <row r="3008" spans="1:8" ht="24" customHeight="1" x14ac:dyDescent="0.2">
      <c r="A3008" s="109" t="s">
        <v>27</v>
      </c>
      <c r="B3008" s="115" t="str">
        <f>IFERROR(VLOOKUP(COUNTIF($A$2:A3008,"ANALISIS DE PRECIOS"),Tabla_NumeroItem,4,FALSE),"")</f>
        <v>19.5</v>
      </c>
      <c r="C3008" s="99" t="str">
        <f>IFERROR(VLOOKUP(B3008,Tabla_CyP,2,FALSE),"")</f>
        <v>Pinturas varias</v>
      </c>
      <c r="D3008" s="110"/>
      <c r="E3008" s="111"/>
      <c r="F3008" s="106" t="s">
        <v>28</v>
      </c>
      <c r="G3008" s="116" t="str">
        <f>IFERROR(VLOOKUP(B3008,Tabla_CyP,4,FALSE),"")</f>
        <v>gl</v>
      </c>
    </row>
    <row r="3009" spans="1:141" ht="24" customHeight="1" x14ac:dyDescent="0.2">
      <c r="A3009" s="109"/>
      <c r="B3009" s="98"/>
      <c r="C3009" s="99"/>
      <c r="D3009" s="110"/>
      <c r="E3009" s="111"/>
      <c r="F3009" s="112"/>
      <c r="G3009" s="113"/>
    </row>
    <row r="3010" spans="1:141" ht="24" customHeight="1" x14ac:dyDescent="0.2">
      <c r="A3010" s="381" t="s">
        <v>584</v>
      </c>
      <c r="B3010" s="382"/>
      <c r="C3010" s="383" t="s">
        <v>0</v>
      </c>
      <c r="D3010" s="383" t="s">
        <v>29</v>
      </c>
      <c r="E3010" s="385" t="s">
        <v>30</v>
      </c>
      <c r="F3010" s="387" t="s">
        <v>31</v>
      </c>
      <c r="G3010" s="389" t="s">
        <v>32</v>
      </c>
    </row>
    <row r="3011" spans="1:141" s="119" customFormat="1" ht="24" customHeight="1" x14ac:dyDescent="0.2">
      <c r="A3011" s="117" t="s">
        <v>585</v>
      </c>
      <c r="B3011" s="118" t="s">
        <v>586</v>
      </c>
      <c r="C3011" s="384"/>
      <c r="D3011" s="384"/>
      <c r="E3011" s="386"/>
      <c r="F3011" s="388"/>
      <c r="G3011" s="390"/>
      <c r="I3011" s="277"/>
      <c r="J3011" s="277"/>
      <c r="K3011" s="277"/>
      <c r="L3011" s="277"/>
      <c r="M3011" s="277"/>
      <c r="N3011" s="277"/>
      <c r="O3011" s="277"/>
      <c r="P3011" s="277"/>
      <c r="Q3011" s="277"/>
      <c r="R3011" s="277"/>
      <c r="S3011" s="277"/>
      <c r="T3011" s="277"/>
      <c r="U3011" s="277"/>
      <c r="V3011" s="277"/>
      <c r="W3011" s="277"/>
      <c r="X3011" s="277"/>
      <c r="Y3011" s="277"/>
      <c r="Z3011" s="277"/>
      <c r="AA3011" s="277"/>
      <c r="AB3011" s="277"/>
      <c r="AC3011" s="277"/>
      <c r="AD3011" s="277"/>
      <c r="AE3011" s="277"/>
      <c r="AF3011" s="277"/>
      <c r="AG3011" s="277"/>
      <c r="AH3011" s="277"/>
      <c r="AI3011" s="277"/>
      <c r="AJ3011" s="277"/>
      <c r="AK3011" s="277"/>
      <c r="AL3011" s="277"/>
      <c r="AM3011" s="277"/>
      <c r="AN3011" s="277"/>
      <c r="AO3011" s="277"/>
      <c r="AP3011" s="277"/>
      <c r="AQ3011" s="277"/>
      <c r="AR3011" s="277"/>
      <c r="AS3011" s="277"/>
      <c r="AT3011" s="277"/>
      <c r="AU3011" s="277"/>
      <c r="AV3011" s="277"/>
      <c r="AW3011" s="277"/>
      <c r="AX3011" s="277"/>
      <c r="AY3011" s="277"/>
      <c r="AZ3011" s="277"/>
      <c r="BA3011" s="277"/>
      <c r="BB3011" s="277"/>
      <c r="BC3011" s="277"/>
      <c r="BD3011" s="277"/>
      <c r="BE3011" s="277"/>
      <c r="BF3011" s="277"/>
      <c r="BG3011" s="277"/>
      <c r="BH3011" s="277"/>
      <c r="BI3011" s="277"/>
      <c r="BJ3011" s="277"/>
      <c r="BK3011" s="277"/>
      <c r="BL3011" s="277"/>
      <c r="BM3011" s="277"/>
      <c r="BN3011" s="277"/>
      <c r="BO3011" s="277"/>
      <c r="BP3011" s="277"/>
      <c r="BQ3011" s="277"/>
      <c r="BR3011" s="277"/>
      <c r="BS3011" s="277"/>
      <c r="BT3011" s="277"/>
      <c r="BU3011" s="277"/>
      <c r="BV3011" s="277"/>
      <c r="BW3011" s="277"/>
      <c r="BX3011" s="277"/>
      <c r="BY3011" s="277"/>
      <c r="BZ3011" s="277"/>
      <c r="CA3011" s="277"/>
      <c r="CB3011" s="277"/>
      <c r="CC3011" s="277"/>
      <c r="CD3011" s="277"/>
      <c r="CE3011" s="277"/>
      <c r="CF3011" s="277"/>
      <c r="CG3011" s="277"/>
      <c r="CH3011" s="277"/>
      <c r="CI3011" s="277"/>
      <c r="CJ3011" s="277"/>
      <c r="CK3011" s="277"/>
      <c r="CL3011" s="277"/>
      <c r="CM3011" s="277"/>
      <c r="CN3011" s="277"/>
      <c r="CO3011" s="277"/>
      <c r="CP3011" s="277"/>
      <c r="CQ3011" s="277"/>
      <c r="CR3011" s="277"/>
      <c r="CS3011" s="277"/>
      <c r="CT3011" s="277"/>
      <c r="CU3011" s="277"/>
      <c r="CV3011" s="277"/>
      <c r="CW3011" s="277"/>
      <c r="CX3011" s="277"/>
      <c r="CY3011" s="277"/>
      <c r="CZ3011" s="277"/>
      <c r="DA3011" s="277"/>
      <c r="DB3011" s="277"/>
      <c r="DC3011" s="277"/>
      <c r="DD3011" s="277"/>
      <c r="DE3011" s="277"/>
      <c r="DF3011" s="277"/>
      <c r="DG3011" s="277"/>
      <c r="DH3011" s="277"/>
      <c r="DI3011" s="277"/>
      <c r="DJ3011" s="277"/>
      <c r="DK3011" s="277"/>
      <c r="DL3011" s="277"/>
      <c r="DM3011" s="277"/>
      <c r="DN3011" s="277"/>
      <c r="DO3011" s="277"/>
      <c r="DP3011" s="277"/>
      <c r="DQ3011" s="277"/>
      <c r="DR3011" s="277"/>
      <c r="DS3011" s="277"/>
      <c r="DT3011" s="277"/>
      <c r="DU3011" s="277"/>
      <c r="DV3011" s="277"/>
      <c r="DW3011" s="277"/>
      <c r="DX3011" s="277"/>
      <c r="DY3011" s="277"/>
      <c r="DZ3011" s="277"/>
      <c r="EA3011" s="277"/>
      <c r="EB3011" s="277"/>
      <c r="EC3011" s="277"/>
      <c r="ED3011" s="277"/>
      <c r="EE3011" s="277"/>
      <c r="EF3011" s="277"/>
      <c r="EG3011" s="277"/>
      <c r="EH3011" s="277"/>
      <c r="EI3011" s="277"/>
      <c r="EJ3011" s="277"/>
      <c r="EK3011" s="277"/>
    </row>
    <row r="3012" spans="1:141" ht="24" customHeight="1" x14ac:dyDescent="0.2">
      <c r="A3012" s="187"/>
      <c r="B3012" s="120"/>
      <c r="C3012" s="185" t="s">
        <v>721</v>
      </c>
      <c r="D3012" s="121"/>
      <c r="E3012" s="122"/>
      <c r="F3012" s="123"/>
      <c r="G3012" s="124"/>
    </row>
    <row r="3013" spans="1:141" s="276" customFormat="1" ht="24" customHeight="1" x14ac:dyDescent="0.2">
      <c r="A3013" s="267" t="str">
        <f t="shared" ref="A3013:A3026" si="901">IFERROR(VLOOKUP(C3013,Tabla_Insumos,4,FALSE),"")</f>
        <v/>
      </c>
      <c r="B3013" s="268" t="str">
        <f>IFERROR(VLOOKUP(C3013,Tabla_Insumos,5,FALSE),"")</f>
        <v/>
      </c>
      <c r="C3013" s="269"/>
      <c r="D3013" s="270" t="str">
        <f t="shared" ref="D3013:D3026" si="902">IFERROR(VLOOKUP(C3013,Tabla_Insumos,2,FALSE),"")</f>
        <v/>
      </c>
      <c r="E3013" s="271"/>
      <c r="F3013" s="272">
        <f t="shared" ref="F3013:F3026" si="903">IFERROR(VLOOKUP(C3013,Tabla_Insumos,3,FALSE),0)</f>
        <v>0</v>
      </c>
      <c r="G3013" s="275">
        <f>ROUND(E3013*F3013,2)</f>
        <v>0</v>
      </c>
    </row>
    <row r="3014" spans="1:141" s="276" customFormat="1" ht="24" customHeight="1" x14ac:dyDescent="0.2">
      <c r="A3014" s="267" t="str">
        <f t="shared" si="901"/>
        <v/>
      </c>
      <c r="B3014" s="268" t="str">
        <f t="shared" ref="B3014:B3026" si="904">IFERROR(VLOOKUP(C3014,Tabla_Insumos,5,FALSE),"")</f>
        <v/>
      </c>
      <c r="C3014" s="269"/>
      <c r="D3014" s="270" t="str">
        <f t="shared" si="902"/>
        <v/>
      </c>
      <c r="E3014" s="271"/>
      <c r="F3014" s="272">
        <f t="shared" si="903"/>
        <v>0</v>
      </c>
      <c r="G3014" s="275">
        <f t="shared" ref="G3014:G3026" si="905">ROUND(E3014*F3014,2)</f>
        <v>0</v>
      </c>
    </row>
    <row r="3015" spans="1:141" s="276" customFormat="1" ht="24" customHeight="1" x14ac:dyDescent="0.2">
      <c r="A3015" s="267" t="str">
        <f t="shared" si="901"/>
        <v/>
      </c>
      <c r="B3015" s="268" t="str">
        <f t="shared" si="904"/>
        <v/>
      </c>
      <c r="C3015" s="269"/>
      <c r="D3015" s="270" t="str">
        <f t="shared" si="902"/>
        <v/>
      </c>
      <c r="E3015" s="271"/>
      <c r="F3015" s="272">
        <f t="shared" si="903"/>
        <v>0</v>
      </c>
      <c r="G3015" s="275">
        <f t="shared" si="905"/>
        <v>0</v>
      </c>
    </row>
    <row r="3016" spans="1:141" s="276" customFormat="1" ht="24" customHeight="1" x14ac:dyDescent="0.2">
      <c r="A3016" s="267" t="str">
        <f t="shared" si="901"/>
        <v/>
      </c>
      <c r="B3016" s="268" t="str">
        <f t="shared" si="904"/>
        <v/>
      </c>
      <c r="C3016" s="269"/>
      <c r="D3016" s="270" t="str">
        <f t="shared" si="902"/>
        <v/>
      </c>
      <c r="E3016" s="271"/>
      <c r="F3016" s="272">
        <f t="shared" si="903"/>
        <v>0</v>
      </c>
      <c r="G3016" s="275">
        <f t="shared" si="905"/>
        <v>0</v>
      </c>
    </row>
    <row r="3017" spans="1:141" s="276" customFormat="1" ht="24" customHeight="1" x14ac:dyDescent="0.2">
      <c r="A3017" s="267" t="str">
        <f t="shared" si="901"/>
        <v/>
      </c>
      <c r="B3017" s="268" t="str">
        <f t="shared" si="904"/>
        <v/>
      </c>
      <c r="C3017" s="269"/>
      <c r="D3017" s="270" t="str">
        <f t="shared" si="902"/>
        <v/>
      </c>
      <c r="E3017" s="271"/>
      <c r="F3017" s="272">
        <f t="shared" si="903"/>
        <v>0</v>
      </c>
      <c r="G3017" s="275">
        <f t="shared" si="905"/>
        <v>0</v>
      </c>
    </row>
    <row r="3018" spans="1:141" s="276" customFormat="1" ht="24" customHeight="1" x14ac:dyDescent="0.2">
      <c r="A3018" s="267" t="str">
        <f t="shared" si="901"/>
        <v/>
      </c>
      <c r="B3018" s="268" t="str">
        <f t="shared" si="904"/>
        <v/>
      </c>
      <c r="C3018" s="269"/>
      <c r="D3018" s="270" t="str">
        <f t="shared" si="902"/>
        <v/>
      </c>
      <c r="E3018" s="271"/>
      <c r="F3018" s="272">
        <f t="shared" si="903"/>
        <v>0</v>
      </c>
      <c r="G3018" s="275">
        <f t="shared" si="905"/>
        <v>0</v>
      </c>
    </row>
    <row r="3019" spans="1:141" s="276" customFormat="1" ht="24" customHeight="1" x14ac:dyDescent="0.2">
      <c r="A3019" s="267" t="str">
        <f t="shared" si="901"/>
        <v/>
      </c>
      <c r="B3019" s="268" t="str">
        <f t="shared" si="904"/>
        <v/>
      </c>
      <c r="C3019" s="269"/>
      <c r="D3019" s="270" t="str">
        <f t="shared" si="902"/>
        <v/>
      </c>
      <c r="E3019" s="271"/>
      <c r="F3019" s="272">
        <f t="shared" si="903"/>
        <v>0</v>
      </c>
      <c r="G3019" s="275">
        <f t="shared" si="905"/>
        <v>0</v>
      </c>
    </row>
    <row r="3020" spans="1:141" s="276" customFormat="1" ht="24" customHeight="1" x14ac:dyDescent="0.2">
      <c r="A3020" s="267" t="str">
        <f t="shared" si="901"/>
        <v/>
      </c>
      <c r="B3020" s="268" t="str">
        <f t="shared" si="904"/>
        <v/>
      </c>
      <c r="C3020" s="269"/>
      <c r="D3020" s="270" t="str">
        <f t="shared" si="902"/>
        <v/>
      </c>
      <c r="E3020" s="271"/>
      <c r="F3020" s="272">
        <f t="shared" si="903"/>
        <v>0</v>
      </c>
      <c r="G3020" s="275">
        <f t="shared" si="905"/>
        <v>0</v>
      </c>
    </row>
    <row r="3021" spans="1:141" s="276" customFormat="1" ht="24" customHeight="1" x14ac:dyDescent="0.2">
      <c r="A3021" s="267" t="str">
        <f t="shared" si="901"/>
        <v/>
      </c>
      <c r="B3021" s="268" t="str">
        <f t="shared" si="904"/>
        <v/>
      </c>
      <c r="C3021" s="269"/>
      <c r="D3021" s="270" t="str">
        <f t="shared" si="902"/>
        <v/>
      </c>
      <c r="E3021" s="271"/>
      <c r="F3021" s="272">
        <f t="shared" si="903"/>
        <v>0</v>
      </c>
      <c r="G3021" s="275">
        <f t="shared" si="905"/>
        <v>0</v>
      </c>
    </row>
    <row r="3022" spans="1:141" s="276" customFormat="1" ht="24" customHeight="1" x14ac:dyDescent="0.2">
      <c r="A3022" s="267" t="str">
        <f t="shared" si="901"/>
        <v/>
      </c>
      <c r="B3022" s="268" t="str">
        <f t="shared" si="904"/>
        <v/>
      </c>
      <c r="C3022" s="269"/>
      <c r="D3022" s="270" t="str">
        <f t="shared" si="902"/>
        <v/>
      </c>
      <c r="E3022" s="271"/>
      <c r="F3022" s="272">
        <f t="shared" si="903"/>
        <v>0</v>
      </c>
      <c r="G3022" s="275">
        <f t="shared" si="905"/>
        <v>0</v>
      </c>
    </row>
    <row r="3023" spans="1:141" s="276" customFormat="1" ht="24" customHeight="1" x14ac:dyDescent="0.2">
      <c r="A3023" s="267" t="str">
        <f t="shared" si="901"/>
        <v/>
      </c>
      <c r="B3023" s="268" t="str">
        <f t="shared" si="904"/>
        <v/>
      </c>
      <c r="C3023" s="269"/>
      <c r="D3023" s="270" t="str">
        <f t="shared" si="902"/>
        <v/>
      </c>
      <c r="E3023" s="271"/>
      <c r="F3023" s="272">
        <f t="shared" si="903"/>
        <v>0</v>
      </c>
      <c r="G3023" s="275">
        <f t="shared" si="905"/>
        <v>0</v>
      </c>
    </row>
    <row r="3024" spans="1:141" s="276" customFormat="1" ht="24" customHeight="1" x14ac:dyDescent="0.2">
      <c r="A3024" s="267" t="str">
        <f t="shared" si="901"/>
        <v/>
      </c>
      <c r="B3024" s="268" t="str">
        <f t="shared" si="904"/>
        <v/>
      </c>
      <c r="C3024" s="269"/>
      <c r="D3024" s="270" t="str">
        <f t="shared" si="902"/>
        <v/>
      </c>
      <c r="E3024" s="271"/>
      <c r="F3024" s="272">
        <f t="shared" si="903"/>
        <v>0</v>
      </c>
      <c r="G3024" s="275">
        <f t="shared" si="905"/>
        <v>0</v>
      </c>
    </row>
    <row r="3025" spans="1:7" s="276" customFormat="1" ht="24" customHeight="1" x14ac:dyDescent="0.2">
      <c r="A3025" s="267" t="str">
        <f t="shared" si="901"/>
        <v/>
      </c>
      <c r="B3025" s="268" t="str">
        <f t="shared" si="904"/>
        <v/>
      </c>
      <c r="C3025" s="269"/>
      <c r="D3025" s="270" t="str">
        <f t="shared" si="902"/>
        <v/>
      </c>
      <c r="E3025" s="271"/>
      <c r="F3025" s="272">
        <f t="shared" si="903"/>
        <v>0</v>
      </c>
      <c r="G3025" s="275">
        <f t="shared" si="905"/>
        <v>0</v>
      </c>
    </row>
    <row r="3026" spans="1:7" s="276" customFormat="1" ht="24" customHeight="1" x14ac:dyDescent="0.2">
      <c r="A3026" s="267" t="str">
        <f t="shared" si="901"/>
        <v/>
      </c>
      <c r="B3026" s="268" t="str">
        <f t="shared" si="904"/>
        <v/>
      </c>
      <c r="C3026" s="269"/>
      <c r="D3026" s="270" t="str">
        <f t="shared" si="902"/>
        <v/>
      </c>
      <c r="E3026" s="271"/>
      <c r="F3026" s="273">
        <f t="shared" si="903"/>
        <v>0</v>
      </c>
      <c r="G3026" s="275">
        <f t="shared" si="905"/>
        <v>0</v>
      </c>
    </row>
    <row r="3027" spans="1:7" ht="24" customHeight="1" x14ac:dyDescent="0.2">
      <c r="A3027" s="125"/>
      <c r="B3027" s="99"/>
      <c r="C3027" s="99"/>
      <c r="D3027" s="110"/>
      <c r="E3027" s="111"/>
      <c r="F3027" s="188" t="s">
        <v>33</v>
      </c>
      <c r="G3027" s="126">
        <f>SUBTOTAL(9,G3013:G3026)</f>
        <v>0</v>
      </c>
    </row>
    <row r="3028" spans="1:7" ht="24" customHeight="1" x14ac:dyDescent="0.2">
      <c r="A3028" s="125"/>
      <c r="B3028" s="99"/>
      <c r="C3028" s="127" t="s">
        <v>722</v>
      </c>
      <c r="D3028" s="110"/>
      <c r="E3028" s="111"/>
      <c r="F3028" s="112"/>
      <c r="G3028" s="128"/>
    </row>
    <row r="3029" spans="1:7" s="276" customFormat="1" ht="24" customHeight="1" x14ac:dyDescent="0.2">
      <c r="A3029" s="267" t="str">
        <f t="shared" ref="A3029:A3036" si="906">IFERROR(VLOOKUP(C3029,Tabla_Insumos,4,FALSE),"")</f>
        <v/>
      </c>
      <c r="B3029" s="268" t="str">
        <f t="shared" ref="B3029:B3036" si="907">IFERROR(VLOOKUP(C3029,Tabla_Insumos,5,FALSE),"")</f>
        <v/>
      </c>
      <c r="C3029" s="269"/>
      <c r="D3029" s="270" t="str">
        <f t="shared" ref="D3029:D3036" si="908">IFERROR(VLOOKUP(C3029,Tabla_Insumos,2,FALSE),"")</f>
        <v/>
      </c>
      <c r="E3029" s="271"/>
      <c r="F3029" s="274">
        <f t="shared" ref="F3029:F3036" si="909">IFERROR(VLOOKUP(C3029,Tabla_Insumos,3,FALSE),0)</f>
        <v>0</v>
      </c>
      <c r="G3029" s="275">
        <f>ROUND(E3029*F3029,2)</f>
        <v>0</v>
      </c>
    </row>
    <row r="3030" spans="1:7" s="276" customFormat="1" ht="24" customHeight="1" x14ac:dyDescent="0.2">
      <c r="A3030" s="267" t="str">
        <f t="shared" si="906"/>
        <v/>
      </c>
      <c r="B3030" s="268" t="str">
        <f t="shared" si="907"/>
        <v/>
      </c>
      <c r="C3030" s="269"/>
      <c r="D3030" s="270" t="str">
        <f t="shared" si="908"/>
        <v/>
      </c>
      <c r="E3030" s="271"/>
      <c r="F3030" s="274">
        <f t="shared" si="909"/>
        <v>0</v>
      </c>
      <c r="G3030" s="275">
        <f>ROUND(E3030*F3030,2)</f>
        <v>0</v>
      </c>
    </row>
    <row r="3031" spans="1:7" s="276" customFormat="1" ht="24" customHeight="1" x14ac:dyDescent="0.2">
      <c r="A3031" s="267" t="str">
        <f t="shared" si="906"/>
        <v/>
      </c>
      <c r="B3031" s="268" t="str">
        <f t="shared" si="907"/>
        <v/>
      </c>
      <c r="C3031" s="269"/>
      <c r="D3031" s="270" t="str">
        <f t="shared" si="908"/>
        <v/>
      </c>
      <c r="E3031" s="271"/>
      <c r="F3031" s="274">
        <f t="shared" si="909"/>
        <v>0</v>
      </c>
      <c r="G3031" s="275">
        <f t="shared" ref="G3031:G3036" si="910">ROUND(E3031*F3031,2)</f>
        <v>0</v>
      </c>
    </row>
    <row r="3032" spans="1:7" s="276" customFormat="1" ht="24" customHeight="1" x14ac:dyDescent="0.2">
      <c r="A3032" s="267" t="str">
        <f t="shared" si="906"/>
        <v/>
      </c>
      <c r="B3032" s="268" t="str">
        <f t="shared" si="907"/>
        <v/>
      </c>
      <c r="C3032" s="269"/>
      <c r="D3032" s="270" t="str">
        <f t="shared" si="908"/>
        <v/>
      </c>
      <c r="E3032" s="271"/>
      <c r="F3032" s="274">
        <f t="shared" si="909"/>
        <v>0</v>
      </c>
      <c r="G3032" s="275">
        <f t="shared" si="910"/>
        <v>0</v>
      </c>
    </row>
    <row r="3033" spans="1:7" s="276" customFormat="1" ht="24" customHeight="1" x14ac:dyDescent="0.2">
      <c r="A3033" s="267" t="str">
        <f t="shared" si="906"/>
        <v/>
      </c>
      <c r="B3033" s="268" t="str">
        <f t="shared" si="907"/>
        <v/>
      </c>
      <c r="C3033" s="269"/>
      <c r="D3033" s="270" t="str">
        <f t="shared" si="908"/>
        <v/>
      </c>
      <c r="E3033" s="271"/>
      <c r="F3033" s="272">
        <f t="shared" si="909"/>
        <v>0</v>
      </c>
      <c r="G3033" s="275">
        <f t="shared" si="910"/>
        <v>0</v>
      </c>
    </row>
    <row r="3034" spans="1:7" s="276" customFormat="1" ht="24" customHeight="1" x14ac:dyDescent="0.2">
      <c r="A3034" s="267" t="str">
        <f t="shared" si="906"/>
        <v/>
      </c>
      <c r="B3034" s="268" t="str">
        <f t="shared" si="907"/>
        <v/>
      </c>
      <c r="C3034" s="269"/>
      <c r="D3034" s="270" t="str">
        <f t="shared" si="908"/>
        <v/>
      </c>
      <c r="E3034" s="271"/>
      <c r="F3034" s="272">
        <f t="shared" si="909"/>
        <v>0</v>
      </c>
      <c r="G3034" s="275">
        <f t="shared" si="910"/>
        <v>0</v>
      </c>
    </row>
    <row r="3035" spans="1:7" s="276" customFormat="1" ht="24" customHeight="1" x14ac:dyDescent="0.2">
      <c r="A3035" s="267" t="str">
        <f t="shared" si="906"/>
        <v/>
      </c>
      <c r="B3035" s="268" t="str">
        <f t="shared" si="907"/>
        <v/>
      </c>
      <c r="C3035" s="269"/>
      <c r="D3035" s="270" t="str">
        <f t="shared" si="908"/>
        <v/>
      </c>
      <c r="E3035" s="271"/>
      <c r="F3035" s="272">
        <f t="shared" si="909"/>
        <v>0</v>
      </c>
      <c r="G3035" s="275">
        <f t="shared" si="910"/>
        <v>0</v>
      </c>
    </row>
    <row r="3036" spans="1:7" s="276" customFormat="1" ht="24" customHeight="1" x14ac:dyDescent="0.2">
      <c r="A3036" s="267" t="str">
        <f t="shared" si="906"/>
        <v/>
      </c>
      <c r="B3036" s="268" t="str">
        <f t="shared" si="907"/>
        <v/>
      </c>
      <c r="C3036" s="269"/>
      <c r="D3036" s="270" t="str">
        <f t="shared" si="908"/>
        <v/>
      </c>
      <c r="E3036" s="271"/>
      <c r="F3036" s="272">
        <f t="shared" si="909"/>
        <v>0</v>
      </c>
      <c r="G3036" s="275">
        <f t="shared" si="910"/>
        <v>0</v>
      </c>
    </row>
    <row r="3037" spans="1:7" ht="24" customHeight="1" x14ac:dyDescent="0.2">
      <c r="A3037" s="125"/>
      <c r="B3037" s="99"/>
      <c r="C3037" s="99"/>
      <c r="D3037" s="110"/>
      <c r="E3037" s="111"/>
      <c r="F3037" s="188" t="s">
        <v>34</v>
      </c>
      <c r="G3037" s="126">
        <f>SUBTOTAL(9,G3029:G3036)</f>
        <v>0</v>
      </c>
    </row>
    <row r="3038" spans="1:7" ht="24" customHeight="1" x14ac:dyDescent="0.2">
      <c r="A3038" s="125"/>
      <c r="B3038" s="99"/>
      <c r="C3038" s="127" t="s">
        <v>723</v>
      </c>
      <c r="D3038" s="110"/>
      <c r="E3038" s="111"/>
      <c r="F3038" s="112"/>
      <c r="G3038" s="128"/>
    </row>
    <row r="3039" spans="1:7" s="276" customFormat="1" ht="24" customHeight="1" x14ac:dyDescent="0.2">
      <c r="A3039" s="267" t="str">
        <f t="shared" ref="A3039:A3047" si="911">IFERROR(VLOOKUP(C3039,Tabla_Insumos,4,FALSE),"")</f>
        <v/>
      </c>
      <c r="B3039" s="268" t="str">
        <f t="shared" ref="B3039:B3047" si="912">IFERROR(VLOOKUP(C3039,Tabla_Insumos,5,FALSE),"")</f>
        <v/>
      </c>
      <c r="C3039" s="269"/>
      <c r="D3039" s="270" t="str">
        <f t="shared" ref="D3039:D3047" si="913">IFERROR(VLOOKUP(C3039,Tabla_Insumos,2,FALSE),"")</f>
        <v/>
      </c>
      <c r="E3039" s="271"/>
      <c r="F3039" s="272">
        <f t="shared" ref="F3039:F3047" si="914">IFERROR(VLOOKUP(C3039,Tabla_Insumos,3,FALSE),0)</f>
        <v>0</v>
      </c>
      <c r="G3039" s="275">
        <f t="shared" ref="G3039:G3047" si="915">ROUND(E3039*F3039,2)</f>
        <v>0</v>
      </c>
    </row>
    <row r="3040" spans="1:7" s="276" customFormat="1" ht="24" customHeight="1" x14ac:dyDescent="0.2">
      <c r="A3040" s="267" t="str">
        <f t="shared" si="911"/>
        <v/>
      </c>
      <c r="B3040" s="268" t="str">
        <f t="shared" si="912"/>
        <v/>
      </c>
      <c r="C3040" s="269"/>
      <c r="D3040" s="270" t="str">
        <f t="shared" si="913"/>
        <v/>
      </c>
      <c r="E3040" s="271"/>
      <c r="F3040" s="272">
        <f t="shared" si="914"/>
        <v>0</v>
      </c>
      <c r="G3040" s="275">
        <f t="shared" si="915"/>
        <v>0</v>
      </c>
    </row>
    <row r="3041" spans="1:8" s="276" customFormat="1" ht="24" customHeight="1" x14ac:dyDescent="0.2">
      <c r="A3041" s="267" t="str">
        <f t="shared" si="911"/>
        <v/>
      </c>
      <c r="B3041" s="268" t="str">
        <f t="shared" si="912"/>
        <v/>
      </c>
      <c r="C3041" s="269"/>
      <c r="D3041" s="270" t="str">
        <f t="shared" si="913"/>
        <v/>
      </c>
      <c r="E3041" s="271"/>
      <c r="F3041" s="272">
        <f t="shared" si="914"/>
        <v>0</v>
      </c>
      <c r="G3041" s="275">
        <f t="shared" si="915"/>
        <v>0</v>
      </c>
    </row>
    <row r="3042" spans="1:8" s="276" customFormat="1" ht="24" customHeight="1" x14ac:dyDescent="0.2">
      <c r="A3042" s="267" t="str">
        <f t="shared" si="911"/>
        <v/>
      </c>
      <c r="B3042" s="268" t="str">
        <f t="shared" si="912"/>
        <v/>
      </c>
      <c r="C3042" s="269"/>
      <c r="D3042" s="270" t="str">
        <f t="shared" si="913"/>
        <v/>
      </c>
      <c r="E3042" s="271"/>
      <c r="F3042" s="272">
        <f t="shared" si="914"/>
        <v>0</v>
      </c>
      <c r="G3042" s="275">
        <f t="shared" si="915"/>
        <v>0</v>
      </c>
    </row>
    <row r="3043" spans="1:8" s="276" customFormat="1" ht="24" customHeight="1" x14ac:dyDescent="0.2">
      <c r="A3043" s="267" t="str">
        <f t="shared" si="911"/>
        <v/>
      </c>
      <c r="B3043" s="268" t="str">
        <f t="shared" si="912"/>
        <v/>
      </c>
      <c r="C3043" s="269"/>
      <c r="D3043" s="270" t="str">
        <f t="shared" si="913"/>
        <v/>
      </c>
      <c r="E3043" s="271"/>
      <c r="F3043" s="272">
        <f t="shared" si="914"/>
        <v>0</v>
      </c>
      <c r="G3043" s="275">
        <f t="shared" si="915"/>
        <v>0</v>
      </c>
    </row>
    <row r="3044" spans="1:8" s="276" customFormat="1" ht="24" customHeight="1" x14ac:dyDescent="0.2">
      <c r="A3044" s="267" t="str">
        <f t="shared" si="911"/>
        <v/>
      </c>
      <c r="B3044" s="268" t="str">
        <f t="shared" si="912"/>
        <v/>
      </c>
      <c r="C3044" s="269"/>
      <c r="D3044" s="270" t="str">
        <f t="shared" si="913"/>
        <v/>
      </c>
      <c r="E3044" s="271"/>
      <c r="F3044" s="272">
        <f t="shared" si="914"/>
        <v>0</v>
      </c>
      <c r="G3044" s="275">
        <f t="shared" si="915"/>
        <v>0</v>
      </c>
    </row>
    <row r="3045" spans="1:8" s="276" customFormat="1" ht="24" customHeight="1" x14ac:dyDescent="0.2">
      <c r="A3045" s="267" t="str">
        <f t="shared" si="911"/>
        <v/>
      </c>
      <c r="B3045" s="268" t="str">
        <f t="shared" si="912"/>
        <v/>
      </c>
      <c r="C3045" s="269"/>
      <c r="D3045" s="270" t="str">
        <f t="shared" si="913"/>
        <v/>
      </c>
      <c r="E3045" s="271"/>
      <c r="F3045" s="272">
        <f t="shared" si="914"/>
        <v>0</v>
      </c>
      <c r="G3045" s="275">
        <f t="shared" si="915"/>
        <v>0</v>
      </c>
    </row>
    <row r="3046" spans="1:8" s="276" customFormat="1" ht="24" customHeight="1" x14ac:dyDescent="0.2">
      <c r="A3046" s="267" t="str">
        <f t="shared" si="911"/>
        <v/>
      </c>
      <c r="B3046" s="268" t="str">
        <f t="shared" si="912"/>
        <v/>
      </c>
      <c r="C3046" s="269"/>
      <c r="D3046" s="270" t="str">
        <f t="shared" si="913"/>
        <v/>
      </c>
      <c r="E3046" s="271"/>
      <c r="F3046" s="272">
        <f t="shared" si="914"/>
        <v>0</v>
      </c>
      <c r="G3046" s="275">
        <f t="shared" si="915"/>
        <v>0</v>
      </c>
    </row>
    <row r="3047" spans="1:8" s="276" customFormat="1" ht="24" customHeight="1" x14ac:dyDescent="0.2">
      <c r="A3047" s="267" t="str">
        <f t="shared" si="911"/>
        <v/>
      </c>
      <c r="B3047" s="268" t="str">
        <f t="shared" si="912"/>
        <v/>
      </c>
      <c r="C3047" s="269"/>
      <c r="D3047" s="270" t="str">
        <f t="shared" si="913"/>
        <v/>
      </c>
      <c r="E3047" s="271"/>
      <c r="F3047" s="272">
        <f t="shared" si="914"/>
        <v>0</v>
      </c>
      <c r="G3047" s="275">
        <f t="shared" si="915"/>
        <v>0</v>
      </c>
    </row>
    <row r="3048" spans="1:8" ht="24" customHeight="1" x14ac:dyDescent="0.2">
      <c r="A3048" s="129"/>
      <c r="B3048" s="110"/>
      <c r="C3048" s="99"/>
      <c r="D3048" s="110"/>
      <c r="E3048" s="111"/>
      <c r="F3048" s="188" t="s">
        <v>35</v>
      </c>
      <c r="G3048" s="126">
        <f>SUBTOTAL(9,G3039:G3047)</f>
        <v>0</v>
      </c>
    </row>
    <row r="3049" spans="1:8" ht="24" customHeight="1" thickBot="1" x14ac:dyDescent="0.25">
      <c r="A3049" s="130"/>
      <c r="B3049" s="131"/>
      <c r="C3049" s="132"/>
      <c r="D3049" s="131"/>
      <c r="E3049" s="133"/>
      <c r="F3049" s="134"/>
      <c r="G3049" s="135"/>
    </row>
    <row r="3050" spans="1:8" ht="24" customHeight="1" thickBot="1" x14ac:dyDescent="0.25">
      <c r="A3050" s="136" t="str">
        <f>B3008</f>
        <v>19.5</v>
      </c>
      <c r="B3050" s="137" t="str">
        <f>C3008</f>
        <v>Pinturas varias</v>
      </c>
      <c r="C3050" s="138"/>
      <c r="D3050" s="138" t="s">
        <v>36</v>
      </c>
      <c r="E3050" s="139"/>
      <c r="F3050" s="140" t="s">
        <v>37</v>
      </c>
      <c r="G3050" s="141">
        <f>SUBTOTAL(9,G3013:G3049)</f>
        <v>0</v>
      </c>
    </row>
    <row r="3051" spans="1:8" ht="24" customHeight="1" thickTop="1" thickBot="1" x14ac:dyDescent="0.25"/>
    <row r="3052" spans="1:8" ht="24" customHeight="1" thickTop="1" x14ac:dyDescent="0.2">
      <c r="A3052" s="173" t="s">
        <v>39</v>
      </c>
      <c r="B3052" s="174"/>
      <c r="C3052" s="174"/>
      <c r="D3052" s="174"/>
      <c r="E3052" s="174"/>
      <c r="F3052" s="174"/>
      <c r="G3052" s="175"/>
      <c r="H3052" s="100">
        <f>COUNTIF($A$2:A3058,"ANALISIS DE PRECIOS")</f>
        <v>62</v>
      </c>
    </row>
    <row r="3053" spans="1:8" ht="24" customHeight="1" x14ac:dyDescent="0.2">
      <c r="A3053" s="101" t="s">
        <v>719</v>
      </c>
      <c r="B3053" s="102" t="str">
        <f>Comitente</f>
        <v>DIRECCIÓN DE INFRAESTRUCTURA ESCOLAR</v>
      </c>
      <c r="C3053" s="96"/>
      <c r="D3053" s="103"/>
      <c r="E3053" s="103"/>
      <c r="F3053" s="104"/>
      <c r="G3053" s="105"/>
    </row>
    <row r="3054" spans="1:8" ht="24" customHeight="1" x14ac:dyDescent="0.2">
      <c r="A3054" s="101" t="s">
        <v>720</v>
      </c>
      <c r="B3054" s="102">
        <f>Contratista</f>
        <v>0</v>
      </c>
      <c r="C3054" s="97"/>
      <c r="D3054" s="97"/>
      <c r="E3054" s="97"/>
      <c r="F3054" s="106"/>
      <c r="G3054" s="107"/>
    </row>
    <row r="3055" spans="1:8" ht="24" customHeight="1" x14ac:dyDescent="0.2">
      <c r="A3055" s="101" t="s">
        <v>26</v>
      </c>
      <c r="B3055" s="102" t="str">
        <f>Obra</f>
        <v>ESCUELA BATALLA DE TUCUMAN</v>
      </c>
      <c r="C3055" s="97"/>
      <c r="D3055" s="97"/>
      <c r="E3055" s="97"/>
      <c r="F3055" s="106" t="s">
        <v>40</v>
      </c>
      <c r="G3055" s="108">
        <f>Fecha_Base</f>
        <v>0</v>
      </c>
    </row>
    <row r="3056" spans="1:8" ht="24" customHeight="1" x14ac:dyDescent="0.2">
      <c r="A3056" s="109" t="s">
        <v>718</v>
      </c>
      <c r="B3056" s="98" t="str">
        <f>Ubicación</f>
        <v>Calle Mendoza y Calle Nº17 - Pocito</v>
      </c>
      <c r="C3056" s="98"/>
      <c r="D3056" s="110"/>
      <c r="E3056" s="111"/>
      <c r="F3056" s="112"/>
      <c r="G3056" s="113"/>
    </row>
    <row r="3057" spans="1:141" ht="24" customHeight="1" x14ac:dyDescent="0.2">
      <c r="A3057" s="109" t="s">
        <v>41</v>
      </c>
      <c r="B3057" s="114" t="str">
        <f>IFERROR(VALUE(LEFT(B3058,FIND("-",B3058)-1)),"")</f>
        <v/>
      </c>
      <c r="C3057" s="99" t="str">
        <f>IFERROR(VLOOKUP(B3057,Tabla_CyP,2,FALSE),"")</f>
        <v/>
      </c>
      <c r="E3057" s="111"/>
      <c r="F3057" s="112"/>
      <c r="G3057" s="113"/>
    </row>
    <row r="3058" spans="1:141" ht="24" customHeight="1" x14ac:dyDescent="0.2">
      <c r="A3058" s="109" t="s">
        <v>27</v>
      </c>
      <c r="B3058" s="115" t="str">
        <f>IFERROR(VLOOKUP(COUNTIF($A$2:A3058,"ANALISIS DE PRECIOS"),Tabla_NumeroItem,4,FALSE),"")</f>
        <v>20.1</v>
      </c>
      <c r="C3058" s="99" t="str">
        <f>IFERROR(VLOOKUP(B3058,Tabla_CyP,2,FALSE),"")</f>
        <v>Señalización</v>
      </c>
      <c r="D3058" s="110"/>
      <c r="E3058" s="111"/>
      <c r="F3058" s="106" t="s">
        <v>28</v>
      </c>
      <c r="G3058" s="116" t="str">
        <f>IFERROR(VLOOKUP(B3058,Tabla_CyP,4,FALSE),"")</f>
        <v>gl</v>
      </c>
    </row>
    <row r="3059" spans="1:141" ht="24" customHeight="1" x14ac:dyDescent="0.2">
      <c r="A3059" s="109"/>
      <c r="B3059" s="98"/>
      <c r="C3059" s="99"/>
      <c r="D3059" s="110"/>
      <c r="E3059" s="111"/>
      <c r="F3059" s="112"/>
      <c r="G3059" s="113"/>
    </row>
    <row r="3060" spans="1:141" ht="24" customHeight="1" x14ac:dyDescent="0.2">
      <c r="A3060" s="381" t="s">
        <v>584</v>
      </c>
      <c r="B3060" s="382"/>
      <c r="C3060" s="383" t="s">
        <v>0</v>
      </c>
      <c r="D3060" s="383" t="s">
        <v>29</v>
      </c>
      <c r="E3060" s="385" t="s">
        <v>30</v>
      </c>
      <c r="F3060" s="387" t="s">
        <v>31</v>
      </c>
      <c r="G3060" s="389" t="s">
        <v>32</v>
      </c>
    </row>
    <row r="3061" spans="1:141" s="119" customFormat="1" ht="24" customHeight="1" x14ac:dyDescent="0.2">
      <c r="A3061" s="117" t="s">
        <v>585</v>
      </c>
      <c r="B3061" s="118" t="s">
        <v>586</v>
      </c>
      <c r="C3061" s="384"/>
      <c r="D3061" s="384"/>
      <c r="E3061" s="386"/>
      <c r="F3061" s="388"/>
      <c r="G3061" s="390"/>
      <c r="I3061" s="277"/>
      <c r="J3061" s="277"/>
      <c r="K3061" s="277"/>
      <c r="L3061" s="277"/>
      <c r="M3061" s="277"/>
      <c r="N3061" s="277"/>
      <c r="O3061" s="277"/>
      <c r="P3061" s="277"/>
      <c r="Q3061" s="277"/>
      <c r="R3061" s="277"/>
      <c r="S3061" s="277"/>
      <c r="T3061" s="277"/>
      <c r="U3061" s="277"/>
      <c r="V3061" s="277"/>
      <c r="W3061" s="277"/>
      <c r="X3061" s="277"/>
      <c r="Y3061" s="277"/>
      <c r="Z3061" s="277"/>
      <c r="AA3061" s="277"/>
      <c r="AB3061" s="277"/>
      <c r="AC3061" s="277"/>
      <c r="AD3061" s="277"/>
      <c r="AE3061" s="277"/>
      <c r="AF3061" s="277"/>
      <c r="AG3061" s="277"/>
      <c r="AH3061" s="277"/>
      <c r="AI3061" s="277"/>
      <c r="AJ3061" s="277"/>
      <c r="AK3061" s="277"/>
      <c r="AL3061" s="277"/>
      <c r="AM3061" s="277"/>
      <c r="AN3061" s="277"/>
      <c r="AO3061" s="277"/>
      <c r="AP3061" s="277"/>
      <c r="AQ3061" s="277"/>
      <c r="AR3061" s="277"/>
      <c r="AS3061" s="277"/>
      <c r="AT3061" s="277"/>
      <c r="AU3061" s="277"/>
      <c r="AV3061" s="277"/>
      <c r="AW3061" s="277"/>
      <c r="AX3061" s="277"/>
      <c r="AY3061" s="277"/>
      <c r="AZ3061" s="277"/>
      <c r="BA3061" s="277"/>
      <c r="BB3061" s="277"/>
      <c r="BC3061" s="277"/>
      <c r="BD3061" s="277"/>
      <c r="BE3061" s="277"/>
      <c r="BF3061" s="277"/>
      <c r="BG3061" s="277"/>
      <c r="BH3061" s="277"/>
      <c r="BI3061" s="277"/>
      <c r="BJ3061" s="277"/>
      <c r="BK3061" s="277"/>
      <c r="BL3061" s="277"/>
      <c r="BM3061" s="277"/>
      <c r="BN3061" s="277"/>
      <c r="BO3061" s="277"/>
      <c r="BP3061" s="277"/>
      <c r="BQ3061" s="277"/>
      <c r="BR3061" s="277"/>
      <c r="BS3061" s="277"/>
      <c r="BT3061" s="277"/>
      <c r="BU3061" s="277"/>
      <c r="BV3061" s="277"/>
      <c r="BW3061" s="277"/>
      <c r="BX3061" s="277"/>
      <c r="BY3061" s="277"/>
      <c r="BZ3061" s="277"/>
      <c r="CA3061" s="277"/>
      <c r="CB3061" s="277"/>
      <c r="CC3061" s="277"/>
      <c r="CD3061" s="277"/>
      <c r="CE3061" s="277"/>
      <c r="CF3061" s="277"/>
      <c r="CG3061" s="277"/>
      <c r="CH3061" s="277"/>
      <c r="CI3061" s="277"/>
      <c r="CJ3061" s="277"/>
      <c r="CK3061" s="277"/>
      <c r="CL3061" s="277"/>
      <c r="CM3061" s="277"/>
      <c r="CN3061" s="277"/>
      <c r="CO3061" s="277"/>
      <c r="CP3061" s="277"/>
      <c r="CQ3061" s="277"/>
      <c r="CR3061" s="277"/>
      <c r="CS3061" s="277"/>
      <c r="CT3061" s="277"/>
      <c r="CU3061" s="277"/>
      <c r="CV3061" s="277"/>
      <c r="CW3061" s="277"/>
      <c r="CX3061" s="277"/>
      <c r="CY3061" s="277"/>
      <c r="CZ3061" s="277"/>
      <c r="DA3061" s="277"/>
      <c r="DB3061" s="277"/>
      <c r="DC3061" s="277"/>
      <c r="DD3061" s="277"/>
      <c r="DE3061" s="277"/>
      <c r="DF3061" s="277"/>
      <c r="DG3061" s="277"/>
      <c r="DH3061" s="277"/>
      <c r="DI3061" s="277"/>
      <c r="DJ3061" s="277"/>
      <c r="DK3061" s="277"/>
      <c r="DL3061" s="277"/>
      <c r="DM3061" s="277"/>
      <c r="DN3061" s="277"/>
      <c r="DO3061" s="277"/>
      <c r="DP3061" s="277"/>
      <c r="DQ3061" s="277"/>
      <c r="DR3061" s="277"/>
      <c r="DS3061" s="277"/>
      <c r="DT3061" s="277"/>
      <c r="DU3061" s="277"/>
      <c r="DV3061" s="277"/>
      <c r="DW3061" s="277"/>
      <c r="DX3061" s="277"/>
      <c r="DY3061" s="277"/>
      <c r="DZ3061" s="277"/>
      <c r="EA3061" s="277"/>
      <c r="EB3061" s="277"/>
      <c r="EC3061" s="277"/>
      <c r="ED3061" s="277"/>
      <c r="EE3061" s="277"/>
      <c r="EF3061" s="277"/>
      <c r="EG3061" s="277"/>
      <c r="EH3061" s="277"/>
      <c r="EI3061" s="277"/>
      <c r="EJ3061" s="277"/>
      <c r="EK3061" s="277"/>
    </row>
    <row r="3062" spans="1:141" ht="24" customHeight="1" x14ac:dyDescent="0.2">
      <c r="A3062" s="187"/>
      <c r="B3062" s="120"/>
      <c r="C3062" s="185" t="s">
        <v>721</v>
      </c>
      <c r="D3062" s="121"/>
      <c r="E3062" s="122"/>
      <c r="F3062" s="123"/>
      <c r="G3062" s="124"/>
    </row>
    <row r="3063" spans="1:141" s="276" customFormat="1" ht="24" customHeight="1" x14ac:dyDescent="0.2">
      <c r="A3063" s="267" t="str">
        <f t="shared" ref="A3063:A3076" si="916">IFERROR(VLOOKUP(C3063,Tabla_Insumos,4,FALSE),"")</f>
        <v/>
      </c>
      <c r="B3063" s="268" t="str">
        <f>IFERROR(VLOOKUP(C3063,Tabla_Insumos,5,FALSE),"")</f>
        <v/>
      </c>
      <c r="C3063" s="269"/>
      <c r="D3063" s="270" t="str">
        <f t="shared" ref="D3063:D3076" si="917">IFERROR(VLOOKUP(C3063,Tabla_Insumos,2,FALSE),"")</f>
        <v/>
      </c>
      <c r="E3063" s="271"/>
      <c r="F3063" s="272">
        <f t="shared" ref="F3063:F3076" si="918">IFERROR(VLOOKUP(C3063,Tabla_Insumos,3,FALSE),0)</f>
        <v>0</v>
      </c>
      <c r="G3063" s="275">
        <f>ROUND(E3063*F3063,2)</f>
        <v>0</v>
      </c>
    </row>
    <row r="3064" spans="1:141" s="276" customFormat="1" ht="24" customHeight="1" x14ac:dyDescent="0.2">
      <c r="A3064" s="267" t="str">
        <f t="shared" si="916"/>
        <v/>
      </c>
      <c r="B3064" s="268" t="str">
        <f t="shared" ref="B3064:B3076" si="919">IFERROR(VLOOKUP(C3064,Tabla_Insumos,5,FALSE),"")</f>
        <v/>
      </c>
      <c r="C3064" s="269"/>
      <c r="D3064" s="270" t="str">
        <f t="shared" si="917"/>
        <v/>
      </c>
      <c r="E3064" s="271"/>
      <c r="F3064" s="272">
        <f t="shared" si="918"/>
        <v>0</v>
      </c>
      <c r="G3064" s="275">
        <f t="shared" ref="G3064:G3076" si="920">ROUND(E3064*F3064,2)</f>
        <v>0</v>
      </c>
    </row>
    <row r="3065" spans="1:141" s="276" customFormat="1" ht="24" customHeight="1" x14ac:dyDescent="0.2">
      <c r="A3065" s="267" t="str">
        <f t="shared" si="916"/>
        <v/>
      </c>
      <c r="B3065" s="268" t="str">
        <f t="shared" si="919"/>
        <v/>
      </c>
      <c r="C3065" s="269"/>
      <c r="D3065" s="270" t="str">
        <f t="shared" si="917"/>
        <v/>
      </c>
      <c r="E3065" s="271"/>
      <c r="F3065" s="272">
        <f t="shared" si="918"/>
        <v>0</v>
      </c>
      <c r="G3065" s="275">
        <f t="shared" si="920"/>
        <v>0</v>
      </c>
    </row>
    <row r="3066" spans="1:141" s="276" customFormat="1" ht="24" customHeight="1" x14ac:dyDescent="0.2">
      <c r="A3066" s="267" t="str">
        <f t="shared" si="916"/>
        <v/>
      </c>
      <c r="B3066" s="268" t="str">
        <f t="shared" si="919"/>
        <v/>
      </c>
      <c r="C3066" s="269"/>
      <c r="D3066" s="270" t="str">
        <f t="shared" si="917"/>
        <v/>
      </c>
      <c r="E3066" s="271"/>
      <c r="F3066" s="272">
        <f t="shared" si="918"/>
        <v>0</v>
      </c>
      <c r="G3066" s="275">
        <f t="shared" si="920"/>
        <v>0</v>
      </c>
    </row>
    <row r="3067" spans="1:141" s="276" customFormat="1" ht="24" customHeight="1" x14ac:dyDescent="0.2">
      <c r="A3067" s="267" t="str">
        <f t="shared" si="916"/>
        <v/>
      </c>
      <c r="B3067" s="268" t="str">
        <f t="shared" si="919"/>
        <v/>
      </c>
      <c r="C3067" s="269"/>
      <c r="D3067" s="270" t="str">
        <f t="shared" si="917"/>
        <v/>
      </c>
      <c r="E3067" s="271"/>
      <c r="F3067" s="272">
        <f t="shared" si="918"/>
        <v>0</v>
      </c>
      <c r="G3067" s="275">
        <f t="shared" si="920"/>
        <v>0</v>
      </c>
    </row>
    <row r="3068" spans="1:141" s="276" customFormat="1" ht="24" customHeight="1" x14ac:dyDescent="0.2">
      <c r="A3068" s="267" t="str">
        <f t="shared" si="916"/>
        <v/>
      </c>
      <c r="B3068" s="268" t="str">
        <f t="shared" si="919"/>
        <v/>
      </c>
      <c r="C3068" s="269"/>
      <c r="D3068" s="270" t="str">
        <f t="shared" si="917"/>
        <v/>
      </c>
      <c r="E3068" s="271"/>
      <c r="F3068" s="272">
        <f t="shared" si="918"/>
        <v>0</v>
      </c>
      <c r="G3068" s="275">
        <f t="shared" si="920"/>
        <v>0</v>
      </c>
    </row>
    <row r="3069" spans="1:141" s="276" customFormat="1" ht="24" customHeight="1" x14ac:dyDescent="0.2">
      <c r="A3069" s="267" t="str">
        <f t="shared" si="916"/>
        <v/>
      </c>
      <c r="B3069" s="268" t="str">
        <f t="shared" si="919"/>
        <v/>
      </c>
      <c r="C3069" s="269"/>
      <c r="D3069" s="270" t="str">
        <f t="shared" si="917"/>
        <v/>
      </c>
      <c r="E3069" s="271"/>
      <c r="F3069" s="272">
        <f t="shared" si="918"/>
        <v>0</v>
      </c>
      <c r="G3069" s="275">
        <f t="shared" si="920"/>
        <v>0</v>
      </c>
    </row>
    <row r="3070" spans="1:141" s="276" customFormat="1" ht="24" customHeight="1" x14ac:dyDescent="0.2">
      <c r="A3070" s="267" t="str">
        <f t="shared" si="916"/>
        <v/>
      </c>
      <c r="B3070" s="268" t="str">
        <f t="shared" si="919"/>
        <v/>
      </c>
      <c r="C3070" s="269"/>
      <c r="D3070" s="270" t="str">
        <f t="shared" si="917"/>
        <v/>
      </c>
      <c r="E3070" s="271"/>
      <c r="F3070" s="272">
        <f t="shared" si="918"/>
        <v>0</v>
      </c>
      <c r="G3070" s="275">
        <f t="shared" si="920"/>
        <v>0</v>
      </c>
    </row>
    <row r="3071" spans="1:141" s="276" customFormat="1" ht="24" customHeight="1" x14ac:dyDescent="0.2">
      <c r="A3071" s="267" t="str">
        <f t="shared" si="916"/>
        <v/>
      </c>
      <c r="B3071" s="268" t="str">
        <f t="shared" si="919"/>
        <v/>
      </c>
      <c r="C3071" s="269"/>
      <c r="D3071" s="270" t="str">
        <f t="shared" si="917"/>
        <v/>
      </c>
      <c r="E3071" s="271"/>
      <c r="F3071" s="272">
        <f t="shared" si="918"/>
        <v>0</v>
      </c>
      <c r="G3071" s="275">
        <f t="shared" si="920"/>
        <v>0</v>
      </c>
    </row>
    <row r="3072" spans="1:141" s="276" customFormat="1" ht="24" customHeight="1" x14ac:dyDescent="0.2">
      <c r="A3072" s="267" t="str">
        <f t="shared" si="916"/>
        <v/>
      </c>
      <c r="B3072" s="268" t="str">
        <f t="shared" si="919"/>
        <v/>
      </c>
      <c r="C3072" s="269"/>
      <c r="D3072" s="270" t="str">
        <f t="shared" si="917"/>
        <v/>
      </c>
      <c r="E3072" s="271"/>
      <c r="F3072" s="272">
        <f t="shared" si="918"/>
        <v>0</v>
      </c>
      <c r="G3072" s="275">
        <f t="shared" si="920"/>
        <v>0</v>
      </c>
    </row>
    <row r="3073" spans="1:7" s="276" customFormat="1" ht="24" customHeight="1" x14ac:dyDescent="0.2">
      <c r="A3073" s="267" t="str">
        <f t="shared" si="916"/>
        <v/>
      </c>
      <c r="B3073" s="268" t="str">
        <f t="shared" si="919"/>
        <v/>
      </c>
      <c r="C3073" s="269"/>
      <c r="D3073" s="270" t="str">
        <f t="shared" si="917"/>
        <v/>
      </c>
      <c r="E3073" s="271"/>
      <c r="F3073" s="272">
        <f t="shared" si="918"/>
        <v>0</v>
      </c>
      <c r="G3073" s="275">
        <f t="shared" si="920"/>
        <v>0</v>
      </c>
    </row>
    <row r="3074" spans="1:7" s="276" customFormat="1" ht="24" customHeight="1" x14ac:dyDescent="0.2">
      <c r="A3074" s="267" t="str">
        <f t="shared" si="916"/>
        <v/>
      </c>
      <c r="B3074" s="268" t="str">
        <f t="shared" si="919"/>
        <v/>
      </c>
      <c r="C3074" s="269"/>
      <c r="D3074" s="270" t="str">
        <f t="shared" si="917"/>
        <v/>
      </c>
      <c r="E3074" s="271"/>
      <c r="F3074" s="272">
        <f t="shared" si="918"/>
        <v>0</v>
      </c>
      <c r="G3074" s="275">
        <f t="shared" si="920"/>
        <v>0</v>
      </c>
    </row>
    <row r="3075" spans="1:7" s="276" customFormat="1" ht="24" customHeight="1" x14ac:dyDescent="0.2">
      <c r="A3075" s="267" t="str">
        <f t="shared" si="916"/>
        <v/>
      </c>
      <c r="B3075" s="268" t="str">
        <f t="shared" si="919"/>
        <v/>
      </c>
      <c r="C3075" s="269"/>
      <c r="D3075" s="270" t="str">
        <f t="shared" si="917"/>
        <v/>
      </c>
      <c r="E3075" s="271"/>
      <c r="F3075" s="272">
        <f t="shared" si="918"/>
        <v>0</v>
      </c>
      <c r="G3075" s="275">
        <f t="shared" si="920"/>
        <v>0</v>
      </c>
    </row>
    <row r="3076" spans="1:7" s="276" customFormat="1" ht="24" customHeight="1" x14ac:dyDescent="0.2">
      <c r="A3076" s="267" t="str">
        <f t="shared" si="916"/>
        <v/>
      </c>
      <c r="B3076" s="268" t="str">
        <f t="shared" si="919"/>
        <v/>
      </c>
      <c r="C3076" s="269"/>
      <c r="D3076" s="270" t="str">
        <f t="shared" si="917"/>
        <v/>
      </c>
      <c r="E3076" s="271"/>
      <c r="F3076" s="273">
        <f t="shared" si="918"/>
        <v>0</v>
      </c>
      <c r="G3076" s="275">
        <f t="shared" si="920"/>
        <v>0</v>
      </c>
    </row>
    <row r="3077" spans="1:7" ht="24" customHeight="1" x14ac:dyDescent="0.2">
      <c r="A3077" s="125"/>
      <c r="B3077" s="99"/>
      <c r="C3077" s="99"/>
      <c r="D3077" s="110"/>
      <c r="E3077" s="111"/>
      <c r="F3077" s="188" t="s">
        <v>33</v>
      </c>
      <c r="G3077" s="126">
        <f>SUBTOTAL(9,G3063:G3076)</f>
        <v>0</v>
      </c>
    </row>
    <row r="3078" spans="1:7" ht="24" customHeight="1" x14ac:dyDescent="0.2">
      <c r="A3078" s="125"/>
      <c r="B3078" s="99"/>
      <c r="C3078" s="127" t="s">
        <v>722</v>
      </c>
      <c r="D3078" s="110"/>
      <c r="E3078" s="111"/>
      <c r="F3078" s="112"/>
      <c r="G3078" s="128"/>
    </row>
    <row r="3079" spans="1:7" s="276" customFormat="1" ht="24" customHeight="1" x14ac:dyDescent="0.2">
      <c r="A3079" s="267" t="str">
        <f t="shared" ref="A3079:A3086" si="921">IFERROR(VLOOKUP(C3079,Tabla_Insumos,4,FALSE),"")</f>
        <v/>
      </c>
      <c r="B3079" s="268" t="str">
        <f t="shared" ref="B3079:B3086" si="922">IFERROR(VLOOKUP(C3079,Tabla_Insumos,5,FALSE),"")</f>
        <v/>
      </c>
      <c r="C3079" s="269"/>
      <c r="D3079" s="270" t="str">
        <f t="shared" ref="D3079:D3086" si="923">IFERROR(VLOOKUP(C3079,Tabla_Insumos,2,FALSE),"")</f>
        <v/>
      </c>
      <c r="E3079" s="271"/>
      <c r="F3079" s="274">
        <f t="shared" ref="F3079:F3086" si="924">IFERROR(VLOOKUP(C3079,Tabla_Insumos,3,FALSE),0)</f>
        <v>0</v>
      </c>
      <c r="G3079" s="275">
        <f>ROUND(E3079*F3079,2)</f>
        <v>0</v>
      </c>
    </row>
    <row r="3080" spans="1:7" s="276" customFormat="1" ht="24" customHeight="1" x14ac:dyDescent="0.2">
      <c r="A3080" s="267" t="str">
        <f t="shared" si="921"/>
        <v/>
      </c>
      <c r="B3080" s="268" t="str">
        <f t="shared" si="922"/>
        <v/>
      </c>
      <c r="C3080" s="269"/>
      <c r="D3080" s="270" t="str">
        <f t="shared" si="923"/>
        <v/>
      </c>
      <c r="E3080" s="271"/>
      <c r="F3080" s="274">
        <f t="shared" si="924"/>
        <v>0</v>
      </c>
      <c r="G3080" s="275">
        <f>ROUND(E3080*F3080,2)</f>
        <v>0</v>
      </c>
    </row>
    <row r="3081" spans="1:7" s="276" customFormat="1" ht="24" customHeight="1" x14ac:dyDescent="0.2">
      <c r="A3081" s="267" t="str">
        <f t="shared" si="921"/>
        <v/>
      </c>
      <c r="B3081" s="268" t="str">
        <f t="shared" si="922"/>
        <v/>
      </c>
      <c r="C3081" s="269"/>
      <c r="D3081" s="270" t="str">
        <f t="shared" si="923"/>
        <v/>
      </c>
      <c r="E3081" s="271"/>
      <c r="F3081" s="274">
        <f t="shared" si="924"/>
        <v>0</v>
      </c>
      <c r="G3081" s="275">
        <f t="shared" ref="G3081:G3086" si="925">ROUND(E3081*F3081,2)</f>
        <v>0</v>
      </c>
    </row>
    <row r="3082" spans="1:7" s="276" customFormat="1" ht="24" customHeight="1" x14ac:dyDescent="0.2">
      <c r="A3082" s="267" t="str">
        <f t="shared" si="921"/>
        <v/>
      </c>
      <c r="B3082" s="268" t="str">
        <f t="shared" si="922"/>
        <v/>
      </c>
      <c r="C3082" s="269"/>
      <c r="D3082" s="270" t="str">
        <f t="shared" si="923"/>
        <v/>
      </c>
      <c r="E3082" s="271"/>
      <c r="F3082" s="274">
        <f t="shared" si="924"/>
        <v>0</v>
      </c>
      <c r="G3082" s="275">
        <f t="shared" si="925"/>
        <v>0</v>
      </c>
    </row>
    <row r="3083" spans="1:7" s="276" customFormat="1" ht="24" customHeight="1" x14ac:dyDescent="0.2">
      <c r="A3083" s="267" t="str">
        <f t="shared" si="921"/>
        <v/>
      </c>
      <c r="B3083" s="268" t="str">
        <f t="shared" si="922"/>
        <v/>
      </c>
      <c r="C3083" s="269"/>
      <c r="D3083" s="270" t="str">
        <f t="shared" si="923"/>
        <v/>
      </c>
      <c r="E3083" s="271"/>
      <c r="F3083" s="272">
        <f t="shared" si="924"/>
        <v>0</v>
      </c>
      <c r="G3083" s="275">
        <f t="shared" si="925"/>
        <v>0</v>
      </c>
    </row>
    <row r="3084" spans="1:7" s="276" customFormat="1" ht="24" customHeight="1" x14ac:dyDescent="0.2">
      <c r="A3084" s="267" t="str">
        <f t="shared" si="921"/>
        <v/>
      </c>
      <c r="B3084" s="268" t="str">
        <f t="shared" si="922"/>
        <v/>
      </c>
      <c r="C3084" s="269"/>
      <c r="D3084" s="270" t="str">
        <f t="shared" si="923"/>
        <v/>
      </c>
      <c r="E3084" s="271"/>
      <c r="F3084" s="272">
        <f t="shared" si="924"/>
        <v>0</v>
      </c>
      <c r="G3084" s="275">
        <f t="shared" si="925"/>
        <v>0</v>
      </c>
    </row>
    <row r="3085" spans="1:7" s="276" customFormat="1" ht="24" customHeight="1" x14ac:dyDescent="0.2">
      <c r="A3085" s="267" t="str">
        <f t="shared" si="921"/>
        <v/>
      </c>
      <c r="B3085" s="268" t="str">
        <f t="shared" si="922"/>
        <v/>
      </c>
      <c r="C3085" s="269"/>
      <c r="D3085" s="270" t="str">
        <f t="shared" si="923"/>
        <v/>
      </c>
      <c r="E3085" s="271"/>
      <c r="F3085" s="272">
        <f t="shared" si="924"/>
        <v>0</v>
      </c>
      <c r="G3085" s="275">
        <f t="shared" si="925"/>
        <v>0</v>
      </c>
    </row>
    <row r="3086" spans="1:7" s="276" customFormat="1" ht="24" customHeight="1" x14ac:dyDescent="0.2">
      <c r="A3086" s="267" t="str">
        <f t="shared" si="921"/>
        <v/>
      </c>
      <c r="B3086" s="268" t="str">
        <f t="shared" si="922"/>
        <v/>
      </c>
      <c r="C3086" s="269"/>
      <c r="D3086" s="270" t="str">
        <f t="shared" si="923"/>
        <v/>
      </c>
      <c r="E3086" s="271"/>
      <c r="F3086" s="272">
        <f t="shared" si="924"/>
        <v>0</v>
      </c>
      <c r="G3086" s="275">
        <f t="shared" si="925"/>
        <v>0</v>
      </c>
    </row>
    <row r="3087" spans="1:7" ht="24" customHeight="1" x14ac:dyDescent="0.2">
      <c r="A3087" s="125"/>
      <c r="B3087" s="99"/>
      <c r="C3087" s="99"/>
      <c r="D3087" s="110"/>
      <c r="E3087" s="111"/>
      <c r="F3087" s="188" t="s">
        <v>34</v>
      </c>
      <c r="G3087" s="126">
        <f>SUBTOTAL(9,G3079:G3086)</f>
        <v>0</v>
      </c>
    </row>
    <row r="3088" spans="1:7" ht="24" customHeight="1" x14ac:dyDescent="0.2">
      <c r="A3088" s="125"/>
      <c r="B3088" s="99"/>
      <c r="C3088" s="127" t="s">
        <v>723</v>
      </c>
      <c r="D3088" s="110"/>
      <c r="E3088" s="111"/>
      <c r="F3088" s="112"/>
      <c r="G3088" s="128"/>
    </row>
    <row r="3089" spans="1:8" s="276" customFormat="1" ht="24" customHeight="1" x14ac:dyDescent="0.2">
      <c r="A3089" s="267" t="str">
        <f t="shared" ref="A3089:A3097" si="926">IFERROR(VLOOKUP(C3089,Tabla_Insumos,4,FALSE),"")</f>
        <v/>
      </c>
      <c r="B3089" s="268" t="str">
        <f t="shared" ref="B3089:B3097" si="927">IFERROR(VLOOKUP(C3089,Tabla_Insumos,5,FALSE),"")</f>
        <v/>
      </c>
      <c r="C3089" s="269"/>
      <c r="D3089" s="270" t="str">
        <f t="shared" ref="D3089:D3097" si="928">IFERROR(VLOOKUP(C3089,Tabla_Insumos,2,FALSE),"")</f>
        <v/>
      </c>
      <c r="E3089" s="271"/>
      <c r="F3089" s="272">
        <f t="shared" ref="F3089:F3097" si="929">IFERROR(VLOOKUP(C3089,Tabla_Insumos,3,FALSE),0)</f>
        <v>0</v>
      </c>
      <c r="G3089" s="275">
        <f t="shared" ref="G3089:G3097" si="930">ROUND(E3089*F3089,2)</f>
        <v>0</v>
      </c>
    </row>
    <row r="3090" spans="1:8" s="276" customFormat="1" ht="24" customHeight="1" x14ac:dyDescent="0.2">
      <c r="A3090" s="267" t="str">
        <f t="shared" si="926"/>
        <v/>
      </c>
      <c r="B3090" s="268" t="str">
        <f t="shared" si="927"/>
        <v/>
      </c>
      <c r="C3090" s="269"/>
      <c r="D3090" s="270" t="str">
        <f t="shared" si="928"/>
        <v/>
      </c>
      <c r="E3090" s="271"/>
      <c r="F3090" s="272">
        <f t="shared" si="929"/>
        <v>0</v>
      </c>
      <c r="G3090" s="275">
        <f t="shared" si="930"/>
        <v>0</v>
      </c>
    </row>
    <row r="3091" spans="1:8" s="276" customFormat="1" ht="24" customHeight="1" x14ac:dyDescent="0.2">
      <c r="A3091" s="267" t="str">
        <f t="shared" si="926"/>
        <v/>
      </c>
      <c r="B3091" s="268" t="str">
        <f t="shared" si="927"/>
        <v/>
      </c>
      <c r="C3091" s="269"/>
      <c r="D3091" s="270" t="str">
        <f t="shared" si="928"/>
        <v/>
      </c>
      <c r="E3091" s="271"/>
      <c r="F3091" s="272">
        <f t="shared" si="929"/>
        <v>0</v>
      </c>
      <c r="G3091" s="275">
        <f t="shared" si="930"/>
        <v>0</v>
      </c>
    </row>
    <row r="3092" spans="1:8" s="276" customFormat="1" ht="24" customHeight="1" x14ac:dyDescent="0.2">
      <c r="A3092" s="267" t="str">
        <f t="shared" si="926"/>
        <v/>
      </c>
      <c r="B3092" s="268" t="str">
        <f t="shared" si="927"/>
        <v/>
      </c>
      <c r="C3092" s="269"/>
      <c r="D3092" s="270" t="str">
        <f t="shared" si="928"/>
        <v/>
      </c>
      <c r="E3092" s="271"/>
      <c r="F3092" s="272">
        <f t="shared" si="929"/>
        <v>0</v>
      </c>
      <c r="G3092" s="275">
        <f t="shared" si="930"/>
        <v>0</v>
      </c>
    </row>
    <row r="3093" spans="1:8" s="276" customFormat="1" ht="24" customHeight="1" x14ac:dyDescent="0.2">
      <c r="A3093" s="267" t="str">
        <f t="shared" si="926"/>
        <v/>
      </c>
      <c r="B3093" s="268" t="str">
        <f t="shared" si="927"/>
        <v/>
      </c>
      <c r="C3093" s="269"/>
      <c r="D3093" s="270" t="str">
        <f t="shared" si="928"/>
        <v/>
      </c>
      <c r="E3093" s="271"/>
      <c r="F3093" s="272">
        <f t="shared" si="929"/>
        <v>0</v>
      </c>
      <c r="G3093" s="275">
        <f t="shared" si="930"/>
        <v>0</v>
      </c>
    </row>
    <row r="3094" spans="1:8" s="276" customFormat="1" ht="24" customHeight="1" x14ac:dyDescent="0.2">
      <c r="A3094" s="267" t="str">
        <f t="shared" si="926"/>
        <v/>
      </c>
      <c r="B3094" s="268" t="str">
        <f t="shared" si="927"/>
        <v/>
      </c>
      <c r="C3094" s="269"/>
      <c r="D3094" s="270" t="str">
        <f t="shared" si="928"/>
        <v/>
      </c>
      <c r="E3094" s="271"/>
      <c r="F3094" s="272">
        <f t="shared" si="929"/>
        <v>0</v>
      </c>
      <c r="G3094" s="275">
        <f t="shared" si="930"/>
        <v>0</v>
      </c>
    </row>
    <row r="3095" spans="1:8" s="276" customFormat="1" ht="24" customHeight="1" x14ac:dyDescent="0.2">
      <c r="A3095" s="267" t="str">
        <f t="shared" si="926"/>
        <v/>
      </c>
      <c r="B3095" s="268" t="str">
        <f t="shared" si="927"/>
        <v/>
      </c>
      <c r="C3095" s="269"/>
      <c r="D3095" s="270" t="str">
        <f t="shared" si="928"/>
        <v/>
      </c>
      <c r="E3095" s="271"/>
      <c r="F3095" s="272">
        <f t="shared" si="929"/>
        <v>0</v>
      </c>
      <c r="G3095" s="275">
        <f t="shared" si="930"/>
        <v>0</v>
      </c>
    </row>
    <row r="3096" spans="1:8" s="276" customFormat="1" ht="24" customHeight="1" x14ac:dyDescent="0.2">
      <c r="A3096" s="267" t="str">
        <f t="shared" si="926"/>
        <v/>
      </c>
      <c r="B3096" s="268" t="str">
        <f t="shared" si="927"/>
        <v/>
      </c>
      <c r="C3096" s="269"/>
      <c r="D3096" s="270" t="str">
        <f t="shared" si="928"/>
        <v/>
      </c>
      <c r="E3096" s="271"/>
      <c r="F3096" s="272">
        <f t="shared" si="929"/>
        <v>0</v>
      </c>
      <c r="G3096" s="275">
        <f t="shared" si="930"/>
        <v>0</v>
      </c>
    </row>
    <row r="3097" spans="1:8" s="276" customFormat="1" ht="24" customHeight="1" x14ac:dyDescent="0.2">
      <c r="A3097" s="267" t="str">
        <f t="shared" si="926"/>
        <v/>
      </c>
      <c r="B3097" s="268" t="str">
        <f t="shared" si="927"/>
        <v/>
      </c>
      <c r="C3097" s="269"/>
      <c r="D3097" s="270" t="str">
        <f t="shared" si="928"/>
        <v/>
      </c>
      <c r="E3097" s="271"/>
      <c r="F3097" s="272">
        <f t="shared" si="929"/>
        <v>0</v>
      </c>
      <c r="G3097" s="275">
        <f t="shared" si="930"/>
        <v>0</v>
      </c>
    </row>
    <row r="3098" spans="1:8" ht="24" customHeight="1" x14ac:dyDescent="0.2">
      <c r="A3098" s="129"/>
      <c r="B3098" s="110"/>
      <c r="C3098" s="99"/>
      <c r="D3098" s="110"/>
      <c r="E3098" s="111"/>
      <c r="F3098" s="188" t="s">
        <v>35</v>
      </c>
      <c r="G3098" s="126">
        <f>SUBTOTAL(9,G3089:G3097)</f>
        <v>0</v>
      </c>
    </row>
    <row r="3099" spans="1:8" ht="24" customHeight="1" thickBot="1" x14ac:dyDescent="0.25">
      <c r="A3099" s="130"/>
      <c r="B3099" s="131"/>
      <c r="C3099" s="132"/>
      <c r="D3099" s="131"/>
      <c r="E3099" s="133"/>
      <c r="F3099" s="134"/>
      <c r="G3099" s="135"/>
    </row>
    <row r="3100" spans="1:8" ht="24" customHeight="1" thickBot="1" x14ac:dyDescent="0.25">
      <c r="A3100" s="136" t="str">
        <f>B3058</f>
        <v>20.1</v>
      </c>
      <c r="B3100" s="137" t="str">
        <f>C3058</f>
        <v>Señalización</v>
      </c>
      <c r="C3100" s="138"/>
      <c r="D3100" s="138" t="s">
        <v>36</v>
      </c>
      <c r="E3100" s="139"/>
      <c r="F3100" s="140" t="s">
        <v>37</v>
      </c>
      <c r="G3100" s="141">
        <f>SUBTOTAL(9,G3063:G3099)</f>
        <v>0</v>
      </c>
    </row>
    <row r="3101" spans="1:8" ht="24" customHeight="1" thickTop="1" thickBot="1" x14ac:dyDescent="0.25"/>
    <row r="3102" spans="1:8" ht="24" customHeight="1" thickTop="1" x14ac:dyDescent="0.2">
      <c r="A3102" s="173" t="s">
        <v>39</v>
      </c>
      <c r="B3102" s="174"/>
      <c r="C3102" s="174"/>
      <c r="D3102" s="174"/>
      <c r="E3102" s="174"/>
      <c r="F3102" s="174"/>
      <c r="G3102" s="175"/>
      <c r="H3102" s="100">
        <f>COUNTIF($A$2:A3108,"ANALISIS DE PRECIOS")</f>
        <v>63</v>
      </c>
    </row>
    <row r="3103" spans="1:8" ht="24" customHeight="1" x14ac:dyDescent="0.2">
      <c r="A3103" s="101" t="s">
        <v>719</v>
      </c>
      <c r="B3103" s="102" t="str">
        <f>Comitente</f>
        <v>DIRECCIÓN DE INFRAESTRUCTURA ESCOLAR</v>
      </c>
      <c r="C3103" s="96"/>
      <c r="D3103" s="103"/>
      <c r="E3103" s="103"/>
      <c r="F3103" s="104"/>
      <c r="G3103" s="105"/>
    </row>
    <row r="3104" spans="1:8" ht="24" customHeight="1" x14ac:dyDescent="0.2">
      <c r="A3104" s="101" t="s">
        <v>720</v>
      </c>
      <c r="B3104" s="102">
        <f>Contratista</f>
        <v>0</v>
      </c>
      <c r="C3104" s="97"/>
      <c r="D3104" s="97"/>
      <c r="E3104" s="97"/>
      <c r="F3104" s="106"/>
      <c r="G3104" s="107"/>
    </row>
    <row r="3105" spans="1:141" ht="24" customHeight="1" x14ac:dyDescent="0.2">
      <c r="A3105" s="101" t="s">
        <v>26</v>
      </c>
      <c r="B3105" s="102" t="str">
        <f>Obra</f>
        <v>ESCUELA BATALLA DE TUCUMAN</v>
      </c>
      <c r="C3105" s="97"/>
      <c r="D3105" s="97"/>
      <c r="E3105" s="97"/>
      <c r="F3105" s="106" t="s">
        <v>40</v>
      </c>
      <c r="G3105" s="108">
        <f>Fecha_Base</f>
        <v>0</v>
      </c>
    </row>
    <row r="3106" spans="1:141" ht="24" customHeight="1" x14ac:dyDescent="0.2">
      <c r="A3106" s="109" t="s">
        <v>718</v>
      </c>
      <c r="B3106" s="98" t="str">
        <f>Ubicación</f>
        <v>Calle Mendoza y Calle Nº17 - Pocito</v>
      </c>
      <c r="C3106" s="98"/>
      <c r="D3106" s="110"/>
      <c r="E3106" s="111"/>
      <c r="F3106" s="112"/>
      <c r="G3106" s="113"/>
    </row>
    <row r="3107" spans="1:141" ht="24" customHeight="1" x14ac:dyDescent="0.2">
      <c r="A3107" s="109" t="s">
        <v>41</v>
      </c>
      <c r="B3107" s="114" t="str">
        <f>IFERROR(VALUE(LEFT(B3108,FIND("-",B3108)-1)),"")</f>
        <v/>
      </c>
      <c r="C3107" s="99" t="str">
        <f>IFERROR(VLOOKUP(B3107,Tabla_CyP,2,FALSE),"")</f>
        <v/>
      </c>
      <c r="E3107" s="111"/>
      <c r="F3107" s="112"/>
      <c r="G3107" s="113"/>
    </row>
    <row r="3108" spans="1:141" ht="24" customHeight="1" x14ac:dyDescent="0.2">
      <c r="A3108" s="109" t="s">
        <v>27</v>
      </c>
      <c r="B3108" s="115" t="str">
        <f>IFERROR(VLOOKUP(COUNTIF($A$2:A3108,"ANALISIS DE PRECIOS"),Tabla_NumeroItem,4,FALSE),"")</f>
        <v>21.1</v>
      </c>
      <c r="C3108" s="99" t="str">
        <f>IFERROR(VLOOKUP(B3108,Tabla_CyP,2,FALSE),"")</f>
        <v>Cercos</v>
      </c>
      <c r="D3108" s="110"/>
      <c r="E3108" s="111"/>
      <c r="F3108" s="106" t="s">
        <v>28</v>
      </c>
      <c r="G3108" s="116" t="str">
        <f>IFERROR(VLOOKUP(B3108,Tabla_CyP,4,FALSE),"")</f>
        <v>ml</v>
      </c>
    </row>
    <row r="3109" spans="1:141" ht="24" customHeight="1" x14ac:dyDescent="0.2">
      <c r="A3109" s="109"/>
      <c r="B3109" s="98"/>
      <c r="C3109" s="99"/>
      <c r="D3109" s="110"/>
      <c r="E3109" s="111"/>
      <c r="F3109" s="112"/>
      <c r="G3109" s="113"/>
    </row>
    <row r="3110" spans="1:141" ht="24" customHeight="1" x14ac:dyDescent="0.2">
      <c r="A3110" s="381" t="s">
        <v>584</v>
      </c>
      <c r="B3110" s="382"/>
      <c r="C3110" s="383" t="s">
        <v>0</v>
      </c>
      <c r="D3110" s="383" t="s">
        <v>29</v>
      </c>
      <c r="E3110" s="385" t="s">
        <v>30</v>
      </c>
      <c r="F3110" s="387" t="s">
        <v>31</v>
      </c>
      <c r="G3110" s="389" t="s">
        <v>32</v>
      </c>
    </row>
    <row r="3111" spans="1:141" s="119" customFormat="1" ht="24" customHeight="1" x14ac:dyDescent="0.2">
      <c r="A3111" s="117" t="s">
        <v>585</v>
      </c>
      <c r="B3111" s="118" t="s">
        <v>586</v>
      </c>
      <c r="C3111" s="384"/>
      <c r="D3111" s="384"/>
      <c r="E3111" s="386"/>
      <c r="F3111" s="388"/>
      <c r="G3111" s="390"/>
      <c r="I3111" s="277"/>
      <c r="J3111" s="277"/>
      <c r="K3111" s="277"/>
      <c r="L3111" s="277"/>
      <c r="M3111" s="277"/>
      <c r="N3111" s="277"/>
      <c r="O3111" s="277"/>
      <c r="P3111" s="277"/>
      <c r="Q3111" s="277"/>
      <c r="R3111" s="277"/>
      <c r="S3111" s="277"/>
      <c r="T3111" s="277"/>
      <c r="U3111" s="277"/>
      <c r="V3111" s="277"/>
      <c r="W3111" s="277"/>
      <c r="X3111" s="277"/>
      <c r="Y3111" s="277"/>
      <c r="Z3111" s="277"/>
      <c r="AA3111" s="277"/>
      <c r="AB3111" s="277"/>
      <c r="AC3111" s="277"/>
      <c r="AD3111" s="277"/>
      <c r="AE3111" s="277"/>
      <c r="AF3111" s="277"/>
      <c r="AG3111" s="277"/>
      <c r="AH3111" s="277"/>
      <c r="AI3111" s="277"/>
      <c r="AJ3111" s="277"/>
      <c r="AK3111" s="277"/>
      <c r="AL3111" s="277"/>
      <c r="AM3111" s="277"/>
      <c r="AN3111" s="277"/>
      <c r="AO3111" s="277"/>
      <c r="AP3111" s="277"/>
      <c r="AQ3111" s="277"/>
      <c r="AR3111" s="277"/>
      <c r="AS3111" s="277"/>
      <c r="AT3111" s="277"/>
      <c r="AU3111" s="277"/>
      <c r="AV3111" s="277"/>
      <c r="AW3111" s="277"/>
      <c r="AX3111" s="277"/>
      <c r="AY3111" s="277"/>
      <c r="AZ3111" s="277"/>
      <c r="BA3111" s="277"/>
      <c r="BB3111" s="277"/>
      <c r="BC3111" s="277"/>
      <c r="BD3111" s="277"/>
      <c r="BE3111" s="277"/>
      <c r="BF3111" s="277"/>
      <c r="BG3111" s="277"/>
      <c r="BH3111" s="277"/>
      <c r="BI3111" s="277"/>
      <c r="BJ3111" s="277"/>
      <c r="BK3111" s="277"/>
      <c r="BL3111" s="277"/>
      <c r="BM3111" s="277"/>
      <c r="BN3111" s="277"/>
      <c r="BO3111" s="277"/>
      <c r="BP3111" s="277"/>
      <c r="BQ3111" s="277"/>
      <c r="BR3111" s="277"/>
      <c r="BS3111" s="277"/>
      <c r="BT3111" s="277"/>
      <c r="BU3111" s="277"/>
      <c r="BV3111" s="277"/>
      <c r="BW3111" s="277"/>
      <c r="BX3111" s="277"/>
      <c r="BY3111" s="277"/>
      <c r="BZ3111" s="277"/>
      <c r="CA3111" s="277"/>
      <c r="CB3111" s="277"/>
      <c r="CC3111" s="277"/>
      <c r="CD3111" s="277"/>
      <c r="CE3111" s="277"/>
      <c r="CF3111" s="277"/>
      <c r="CG3111" s="277"/>
      <c r="CH3111" s="277"/>
      <c r="CI3111" s="277"/>
      <c r="CJ3111" s="277"/>
      <c r="CK3111" s="277"/>
      <c r="CL3111" s="277"/>
      <c r="CM3111" s="277"/>
      <c r="CN3111" s="277"/>
      <c r="CO3111" s="277"/>
      <c r="CP3111" s="277"/>
      <c r="CQ3111" s="277"/>
      <c r="CR3111" s="277"/>
      <c r="CS3111" s="277"/>
      <c r="CT3111" s="277"/>
      <c r="CU3111" s="277"/>
      <c r="CV3111" s="277"/>
      <c r="CW3111" s="277"/>
      <c r="CX3111" s="277"/>
      <c r="CY3111" s="277"/>
      <c r="CZ3111" s="277"/>
      <c r="DA3111" s="277"/>
      <c r="DB3111" s="277"/>
      <c r="DC3111" s="277"/>
      <c r="DD3111" s="277"/>
      <c r="DE3111" s="277"/>
      <c r="DF3111" s="277"/>
      <c r="DG3111" s="277"/>
      <c r="DH3111" s="277"/>
      <c r="DI3111" s="277"/>
      <c r="DJ3111" s="277"/>
      <c r="DK3111" s="277"/>
      <c r="DL3111" s="277"/>
      <c r="DM3111" s="277"/>
      <c r="DN3111" s="277"/>
      <c r="DO3111" s="277"/>
      <c r="DP3111" s="277"/>
      <c r="DQ3111" s="277"/>
      <c r="DR3111" s="277"/>
      <c r="DS3111" s="277"/>
      <c r="DT3111" s="277"/>
      <c r="DU3111" s="277"/>
      <c r="DV3111" s="277"/>
      <c r="DW3111" s="277"/>
      <c r="DX3111" s="277"/>
      <c r="DY3111" s="277"/>
      <c r="DZ3111" s="277"/>
      <c r="EA3111" s="277"/>
      <c r="EB3111" s="277"/>
      <c r="EC3111" s="277"/>
      <c r="ED3111" s="277"/>
      <c r="EE3111" s="277"/>
      <c r="EF3111" s="277"/>
      <c r="EG3111" s="277"/>
      <c r="EH3111" s="277"/>
      <c r="EI3111" s="277"/>
      <c r="EJ3111" s="277"/>
      <c r="EK3111" s="277"/>
    </row>
    <row r="3112" spans="1:141" ht="24" customHeight="1" x14ac:dyDescent="0.2">
      <c r="A3112" s="187"/>
      <c r="B3112" s="120"/>
      <c r="C3112" s="185" t="s">
        <v>721</v>
      </c>
      <c r="D3112" s="121"/>
      <c r="E3112" s="122"/>
      <c r="F3112" s="123"/>
      <c r="G3112" s="124"/>
    </row>
    <row r="3113" spans="1:141" s="276" customFormat="1" ht="24" customHeight="1" x14ac:dyDescent="0.2">
      <c r="A3113" s="267" t="str">
        <f t="shared" ref="A3113:A3126" si="931">IFERROR(VLOOKUP(C3113,Tabla_Insumos,4,FALSE),"")</f>
        <v/>
      </c>
      <c r="B3113" s="268" t="str">
        <f>IFERROR(VLOOKUP(C3113,Tabla_Insumos,5,FALSE),"")</f>
        <v/>
      </c>
      <c r="C3113" s="269"/>
      <c r="D3113" s="270" t="str">
        <f t="shared" ref="D3113:D3126" si="932">IFERROR(VLOOKUP(C3113,Tabla_Insumos,2,FALSE),"")</f>
        <v/>
      </c>
      <c r="E3113" s="271"/>
      <c r="F3113" s="272">
        <f t="shared" ref="F3113:F3126" si="933">IFERROR(VLOOKUP(C3113,Tabla_Insumos,3,FALSE),0)</f>
        <v>0</v>
      </c>
      <c r="G3113" s="275">
        <f>ROUND(E3113*F3113,2)</f>
        <v>0</v>
      </c>
    </row>
    <row r="3114" spans="1:141" s="276" customFormat="1" ht="24" customHeight="1" x14ac:dyDescent="0.2">
      <c r="A3114" s="267" t="str">
        <f t="shared" si="931"/>
        <v/>
      </c>
      <c r="B3114" s="268" t="str">
        <f t="shared" ref="B3114:B3126" si="934">IFERROR(VLOOKUP(C3114,Tabla_Insumos,5,FALSE),"")</f>
        <v/>
      </c>
      <c r="C3114" s="269"/>
      <c r="D3114" s="270" t="str">
        <f t="shared" si="932"/>
        <v/>
      </c>
      <c r="E3114" s="271"/>
      <c r="F3114" s="272">
        <f t="shared" si="933"/>
        <v>0</v>
      </c>
      <c r="G3114" s="275">
        <f t="shared" ref="G3114:G3126" si="935">ROUND(E3114*F3114,2)</f>
        <v>0</v>
      </c>
    </row>
    <row r="3115" spans="1:141" s="276" customFormat="1" ht="24" customHeight="1" x14ac:dyDescent="0.2">
      <c r="A3115" s="267" t="str">
        <f t="shared" si="931"/>
        <v/>
      </c>
      <c r="B3115" s="268" t="str">
        <f t="shared" si="934"/>
        <v/>
      </c>
      <c r="C3115" s="269"/>
      <c r="D3115" s="270" t="str">
        <f t="shared" si="932"/>
        <v/>
      </c>
      <c r="E3115" s="271"/>
      <c r="F3115" s="272">
        <f t="shared" si="933"/>
        <v>0</v>
      </c>
      <c r="G3115" s="275">
        <f t="shared" si="935"/>
        <v>0</v>
      </c>
    </row>
    <row r="3116" spans="1:141" s="276" customFormat="1" ht="24" customHeight="1" x14ac:dyDescent="0.2">
      <c r="A3116" s="267" t="str">
        <f t="shared" si="931"/>
        <v/>
      </c>
      <c r="B3116" s="268" t="str">
        <f t="shared" si="934"/>
        <v/>
      </c>
      <c r="C3116" s="269"/>
      <c r="D3116" s="270" t="str">
        <f t="shared" si="932"/>
        <v/>
      </c>
      <c r="E3116" s="271"/>
      <c r="F3116" s="272">
        <f t="shared" si="933"/>
        <v>0</v>
      </c>
      <c r="G3116" s="275">
        <f t="shared" si="935"/>
        <v>0</v>
      </c>
    </row>
    <row r="3117" spans="1:141" s="276" customFormat="1" ht="24" customHeight="1" x14ac:dyDescent="0.2">
      <c r="A3117" s="267" t="str">
        <f t="shared" si="931"/>
        <v/>
      </c>
      <c r="B3117" s="268" t="str">
        <f t="shared" si="934"/>
        <v/>
      </c>
      <c r="C3117" s="269"/>
      <c r="D3117" s="270" t="str">
        <f t="shared" si="932"/>
        <v/>
      </c>
      <c r="E3117" s="271"/>
      <c r="F3117" s="272">
        <f t="shared" si="933"/>
        <v>0</v>
      </c>
      <c r="G3117" s="275">
        <f t="shared" si="935"/>
        <v>0</v>
      </c>
    </row>
    <row r="3118" spans="1:141" s="276" customFormat="1" ht="24" customHeight="1" x14ac:dyDescent="0.2">
      <c r="A3118" s="267" t="str">
        <f t="shared" si="931"/>
        <v/>
      </c>
      <c r="B3118" s="268" t="str">
        <f t="shared" si="934"/>
        <v/>
      </c>
      <c r="C3118" s="269"/>
      <c r="D3118" s="270" t="str">
        <f t="shared" si="932"/>
        <v/>
      </c>
      <c r="E3118" s="271"/>
      <c r="F3118" s="272">
        <f t="shared" si="933"/>
        <v>0</v>
      </c>
      <c r="G3118" s="275">
        <f t="shared" si="935"/>
        <v>0</v>
      </c>
    </row>
    <row r="3119" spans="1:141" s="276" customFormat="1" ht="24" customHeight="1" x14ac:dyDescent="0.2">
      <c r="A3119" s="267" t="str">
        <f t="shared" si="931"/>
        <v/>
      </c>
      <c r="B3119" s="268" t="str">
        <f t="shared" si="934"/>
        <v/>
      </c>
      <c r="C3119" s="269"/>
      <c r="D3119" s="270" t="str">
        <f t="shared" si="932"/>
        <v/>
      </c>
      <c r="E3119" s="271"/>
      <c r="F3119" s="272">
        <f t="shared" si="933"/>
        <v>0</v>
      </c>
      <c r="G3119" s="275">
        <f t="shared" si="935"/>
        <v>0</v>
      </c>
    </row>
    <row r="3120" spans="1:141" s="276" customFormat="1" ht="24" customHeight="1" x14ac:dyDescent="0.2">
      <c r="A3120" s="267" t="str">
        <f t="shared" si="931"/>
        <v/>
      </c>
      <c r="B3120" s="268" t="str">
        <f t="shared" si="934"/>
        <v/>
      </c>
      <c r="C3120" s="269"/>
      <c r="D3120" s="270" t="str">
        <f t="shared" si="932"/>
        <v/>
      </c>
      <c r="E3120" s="271"/>
      <c r="F3120" s="272">
        <f t="shared" si="933"/>
        <v>0</v>
      </c>
      <c r="G3120" s="275">
        <f t="shared" si="935"/>
        <v>0</v>
      </c>
    </row>
    <row r="3121" spans="1:7" s="276" customFormat="1" ht="24" customHeight="1" x14ac:dyDescent="0.2">
      <c r="A3121" s="267" t="str">
        <f t="shared" si="931"/>
        <v/>
      </c>
      <c r="B3121" s="268" t="str">
        <f t="shared" si="934"/>
        <v/>
      </c>
      <c r="C3121" s="269"/>
      <c r="D3121" s="270" t="str">
        <f t="shared" si="932"/>
        <v/>
      </c>
      <c r="E3121" s="271"/>
      <c r="F3121" s="272">
        <f t="shared" si="933"/>
        <v>0</v>
      </c>
      <c r="G3121" s="275">
        <f t="shared" si="935"/>
        <v>0</v>
      </c>
    </row>
    <row r="3122" spans="1:7" s="276" customFormat="1" ht="24" customHeight="1" x14ac:dyDescent="0.2">
      <c r="A3122" s="267" t="str">
        <f t="shared" si="931"/>
        <v/>
      </c>
      <c r="B3122" s="268" t="str">
        <f t="shared" si="934"/>
        <v/>
      </c>
      <c r="C3122" s="269"/>
      <c r="D3122" s="270" t="str">
        <f t="shared" si="932"/>
        <v/>
      </c>
      <c r="E3122" s="271"/>
      <c r="F3122" s="272">
        <f t="shared" si="933"/>
        <v>0</v>
      </c>
      <c r="G3122" s="275">
        <f t="shared" si="935"/>
        <v>0</v>
      </c>
    </row>
    <row r="3123" spans="1:7" s="276" customFormat="1" ht="24" customHeight="1" x14ac:dyDescent="0.2">
      <c r="A3123" s="267" t="str">
        <f t="shared" si="931"/>
        <v/>
      </c>
      <c r="B3123" s="268" t="str">
        <f t="shared" si="934"/>
        <v/>
      </c>
      <c r="C3123" s="269"/>
      <c r="D3123" s="270" t="str">
        <f t="shared" si="932"/>
        <v/>
      </c>
      <c r="E3123" s="271"/>
      <c r="F3123" s="272">
        <f t="shared" si="933"/>
        <v>0</v>
      </c>
      <c r="G3123" s="275">
        <f t="shared" si="935"/>
        <v>0</v>
      </c>
    </row>
    <row r="3124" spans="1:7" s="276" customFormat="1" ht="24" customHeight="1" x14ac:dyDescent="0.2">
      <c r="A3124" s="267" t="str">
        <f t="shared" si="931"/>
        <v/>
      </c>
      <c r="B3124" s="268" t="str">
        <f t="shared" si="934"/>
        <v/>
      </c>
      <c r="C3124" s="269"/>
      <c r="D3124" s="270" t="str">
        <f t="shared" si="932"/>
        <v/>
      </c>
      <c r="E3124" s="271"/>
      <c r="F3124" s="272">
        <f t="shared" si="933"/>
        <v>0</v>
      </c>
      <c r="G3124" s="275">
        <f t="shared" si="935"/>
        <v>0</v>
      </c>
    </row>
    <row r="3125" spans="1:7" s="276" customFormat="1" ht="24" customHeight="1" x14ac:dyDescent="0.2">
      <c r="A3125" s="267" t="str">
        <f t="shared" si="931"/>
        <v/>
      </c>
      <c r="B3125" s="268" t="str">
        <f t="shared" si="934"/>
        <v/>
      </c>
      <c r="C3125" s="269"/>
      <c r="D3125" s="270" t="str">
        <f t="shared" si="932"/>
        <v/>
      </c>
      <c r="E3125" s="271"/>
      <c r="F3125" s="272">
        <f t="shared" si="933"/>
        <v>0</v>
      </c>
      <c r="G3125" s="275">
        <f t="shared" si="935"/>
        <v>0</v>
      </c>
    </row>
    <row r="3126" spans="1:7" s="276" customFormat="1" ht="24" customHeight="1" x14ac:dyDescent="0.2">
      <c r="A3126" s="267" t="str">
        <f t="shared" si="931"/>
        <v/>
      </c>
      <c r="B3126" s="268" t="str">
        <f t="shared" si="934"/>
        <v/>
      </c>
      <c r="C3126" s="269"/>
      <c r="D3126" s="270" t="str">
        <f t="shared" si="932"/>
        <v/>
      </c>
      <c r="E3126" s="271"/>
      <c r="F3126" s="273">
        <f t="shared" si="933"/>
        <v>0</v>
      </c>
      <c r="G3126" s="275">
        <f t="shared" si="935"/>
        <v>0</v>
      </c>
    </row>
    <row r="3127" spans="1:7" ht="24" customHeight="1" x14ac:dyDescent="0.2">
      <c r="A3127" s="125"/>
      <c r="B3127" s="99"/>
      <c r="C3127" s="99"/>
      <c r="D3127" s="110"/>
      <c r="E3127" s="111"/>
      <c r="F3127" s="188" t="s">
        <v>33</v>
      </c>
      <c r="G3127" s="126">
        <f>SUBTOTAL(9,G3113:G3126)</f>
        <v>0</v>
      </c>
    </row>
    <row r="3128" spans="1:7" ht="24" customHeight="1" x14ac:dyDescent="0.2">
      <c r="A3128" s="125"/>
      <c r="B3128" s="99"/>
      <c r="C3128" s="127" t="s">
        <v>722</v>
      </c>
      <c r="D3128" s="110"/>
      <c r="E3128" s="111"/>
      <c r="F3128" s="112"/>
      <c r="G3128" s="128"/>
    </row>
    <row r="3129" spans="1:7" s="276" customFormat="1" ht="24" customHeight="1" x14ac:dyDescent="0.2">
      <c r="A3129" s="267" t="str">
        <f t="shared" ref="A3129:A3136" si="936">IFERROR(VLOOKUP(C3129,Tabla_Insumos,4,FALSE),"")</f>
        <v/>
      </c>
      <c r="B3129" s="268" t="str">
        <f t="shared" ref="B3129:B3136" si="937">IFERROR(VLOOKUP(C3129,Tabla_Insumos,5,FALSE),"")</f>
        <v/>
      </c>
      <c r="C3129" s="269"/>
      <c r="D3129" s="270" t="str">
        <f t="shared" ref="D3129:D3136" si="938">IFERROR(VLOOKUP(C3129,Tabla_Insumos,2,FALSE),"")</f>
        <v/>
      </c>
      <c r="E3129" s="271"/>
      <c r="F3129" s="274">
        <f t="shared" ref="F3129:F3136" si="939">IFERROR(VLOOKUP(C3129,Tabla_Insumos,3,FALSE),0)</f>
        <v>0</v>
      </c>
      <c r="G3129" s="275">
        <f>ROUND(E3129*F3129,2)</f>
        <v>0</v>
      </c>
    </row>
    <row r="3130" spans="1:7" s="276" customFormat="1" ht="24" customHeight="1" x14ac:dyDescent="0.2">
      <c r="A3130" s="267" t="str">
        <f t="shared" si="936"/>
        <v/>
      </c>
      <c r="B3130" s="268" t="str">
        <f t="shared" si="937"/>
        <v/>
      </c>
      <c r="C3130" s="269"/>
      <c r="D3130" s="270" t="str">
        <f t="shared" si="938"/>
        <v/>
      </c>
      <c r="E3130" s="271"/>
      <c r="F3130" s="274">
        <f t="shared" si="939"/>
        <v>0</v>
      </c>
      <c r="G3130" s="275">
        <f>ROUND(E3130*F3130,2)</f>
        <v>0</v>
      </c>
    </row>
    <row r="3131" spans="1:7" s="276" customFormat="1" ht="24" customHeight="1" x14ac:dyDescent="0.2">
      <c r="A3131" s="267" t="str">
        <f t="shared" si="936"/>
        <v/>
      </c>
      <c r="B3131" s="268" t="str">
        <f t="shared" si="937"/>
        <v/>
      </c>
      <c r="C3131" s="269"/>
      <c r="D3131" s="270" t="str">
        <f t="shared" si="938"/>
        <v/>
      </c>
      <c r="E3131" s="271"/>
      <c r="F3131" s="274">
        <f t="shared" si="939"/>
        <v>0</v>
      </c>
      <c r="G3131" s="275">
        <f t="shared" ref="G3131:G3136" si="940">ROUND(E3131*F3131,2)</f>
        <v>0</v>
      </c>
    </row>
    <row r="3132" spans="1:7" s="276" customFormat="1" ht="24" customHeight="1" x14ac:dyDescent="0.2">
      <c r="A3132" s="267" t="str">
        <f t="shared" si="936"/>
        <v/>
      </c>
      <c r="B3132" s="268" t="str">
        <f t="shared" si="937"/>
        <v/>
      </c>
      <c r="C3132" s="269"/>
      <c r="D3132" s="270" t="str">
        <f t="shared" si="938"/>
        <v/>
      </c>
      <c r="E3132" s="271"/>
      <c r="F3132" s="274">
        <f t="shared" si="939"/>
        <v>0</v>
      </c>
      <c r="G3132" s="275">
        <f t="shared" si="940"/>
        <v>0</v>
      </c>
    </row>
    <row r="3133" spans="1:7" s="276" customFormat="1" ht="24" customHeight="1" x14ac:dyDescent="0.2">
      <c r="A3133" s="267" t="str">
        <f t="shared" si="936"/>
        <v/>
      </c>
      <c r="B3133" s="268" t="str">
        <f t="shared" si="937"/>
        <v/>
      </c>
      <c r="C3133" s="269"/>
      <c r="D3133" s="270" t="str">
        <f t="shared" si="938"/>
        <v/>
      </c>
      <c r="E3133" s="271"/>
      <c r="F3133" s="272">
        <f t="shared" si="939"/>
        <v>0</v>
      </c>
      <c r="G3133" s="275">
        <f t="shared" si="940"/>
        <v>0</v>
      </c>
    </row>
    <row r="3134" spans="1:7" s="276" customFormat="1" ht="24" customHeight="1" x14ac:dyDescent="0.2">
      <c r="A3134" s="267" t="str">
        <f t="shared" si="936"/>
        <v/>
      </c>
      <c r="B3134" s="268" t="str">
        <f t="shared" si="937"/>
        <v/>
      </c>
      <c r="C3134" s="269"/>
      <c r="D3134" s="270" t="str">
        <f t="shared" si="938"/>
        <v/>
      </c>
      <c r="E3134" s="271"/>
      <c r="F3134" s="272">
        <f t="shared" si="939"/>
        <v>0</v>
      </c>
      <c r="G3134" s="275">
        <f t="shared" si="940"/>
        <v>0</v>
      </c>
    </row>
    <row r="3135" spans="1:7" s="276" customFormat="1" ht="24" customHeight="1" x14ac:dyDescent="0.2">
      <c r="A3135" s="267" t="str">
        <f t="shared" si="936"/>
        <v/>
      </c>
      <c r="B3135" s="268" t="str">
        <f t="shared" si="937"/>
        <v/>
      </c>
      <c r="C3135" s="269"/>
      <c r="D3135" s="270" t="str">
        <f t="shared" si="938"/>
        <v/>
      </c>
      <c r="E3135" s="271"/>
      <c r="F3135" s="272">
        <f t="shared" si="939"/>
        <v>0</v>
      </c>
      <c r="G3135" s="275">
        <f t="shared" si="940"/>
        <v>0</v>
      </c>
    </row>
    <row r="3136" spans="1:7" s="276" customFormat="1" ht="24" customHeight="1" x14ac:dyDescent="0.2">
      <c r="A3136" s="267" t="str">
        <f t="shared" si="936"/>
        <v/>
      </c>
      <c r="B3136" s="268" t="str">
        <f t="shared" si="937"/>
        <v/>
      </c>
      <c r="C3136" s="269"/>
      <c r="D3136" s="270" t="str">
        <f t="shared" si="938"/>
        <v/>
      </c>
      <c r="E3136" s="271"/>
      <c r="F3136" s="272">
        <f t="shared" si="939"/>
        <v>0</v>
      </c>
      <c r="G3136" s="275">
        <f t="shared" si="940"/>
        <v>0</v>
      </c>
    </row>
    <row r="3137" spans="1:8" ht="24" customHeight="1" x14ac:dyDescent="0.2">
      <c r="A3137" s="125"/>
      <c r="B3137" s="99"/>
      <c r="C3137" s="99"/>
      <c r="D3137" s="110"/>
      <c r="E3137" s="111"/>
      <c r="F3137" s="188" t="s">
        <v>34</v>
      </c>
      <c r="G3137" s="126">
        <f>SUBTOTAL(9,G3129:G3136)</f>
        <v>0</v>
      </c>
    </row>
    <row r="3138" spans="1:8" ht="24" customHeight="1" x14ac:dyDescent="0.2">
      <c r="A3138" s="125"/>
      <c r="B3138" s="99"/>
      <c r="C3138" s="127" t="s">
        <v>723</v>
      </c>
      <c r="D3138" s="110"/>
      <c r="E3138" s="111"/>
      <c r="F3138" s="112"/>
      <c r="G3138" s="128"/>
    </row>
    <row r="3139" spans="1:8" s="276" customFormat="1" ht="24" customHeight="1" x14ac:dyDescent="0.2">
      <c r="A3139" s="267" t="str">
        <f t="shared" ref="A3139:A3147" si="941">IFERROR(VLOOKUP(C3139,Tabla_Insumos,4,FALSE),"")</f>
        <v/>
      </c>
      <c r="B3139" s="268" t="str">
        <f t="shared" ref="B3139:B3147" si="942">IFERROR(VLOOKUP(C3139,Tabla_Insumos,5,FALSE),"")</f>
        <v/>
      </c>
      <c r="C3139" s="269"/>
      <c r="D3139" s="270" t="str">
        <f t="shared" ref="D3139:D3147" si="943">IFERROR(VLOOKUP(C3139,Tabla_Insumos,2,FALSE),"")</f>
        <v/>
      </c>
      <c r="E3139" s="271"/>
      <c r="F3139" s="272">
        <f t="shared" ref="F3139:F3147" si="944">IFERROR(VLOOKUP(C3139,Tabla_Insumos,3,FALSE),0)</f>
        <v>0</v>
      </c>
      <c r="G3139" s="275">
        <f t="shared" ref="G3139:G3147" si="945">ROUND(E3139*F3139,2)</f>
        <v>0</v>
      </c>
    </row>
    <row r="3140" spans="1:8" s="276" customFormat="1" ht="24" customHeight="1" x14ac:dyDescent="0.2">
      <c r="A3140" s="267" t="str">
        <f t="shared" si="941"/>
        <v/>
      </c>
      <c r="B3140" s="268" t="str">
        <f t="shared" si="942"/>
        <v/>
      </c>
      <c r="C3140" s="269"/>
      <c r="D3140" s="270" t="str">
        <f t="shared" si="943"/>
        <v/>
      </c>
      <c r="E3140" s="271"/>
      <c r="F3140" s="272">
        <f t="shared" si="944"/>
        <v>0</v>
      </c>
      <c r="G3140" s="275">
        <f t="shared" si="945"/>
        <v>0</v>
      </c>
    </row>
    <row r="3141" spans="1:8" s="276" customFormat="1" ht="24" customHeight="1" x14ac:dyDescent="0.2">
      <c r="A3141" s="267" t="str">
        <f t="shared" si="941"/>
        <v/>
      </c>
      <c r="B3141" s="268" t="str">
        <f t="shared" si="942"/>
        <v/>
      </c>
      <c r="C3141" s="269"/>
      <c r="D3141" s="270" t="str">
        <f t="shared" si="943"/>
        <v/>
      </c>
      <c r="E3141" s="271"/>
      <c r="F3141" s="272">
        <f t="shared" si="944"/>
        <v>0</v>
      </c>
      <c r="G3141" s="275">
        <f t="shared" si="945"/>
        <v>0</v>
      </c>
    </row>
    <row r="3142" spans="1:8" s="276" customFormat="1" ht="24" customHeight="1" x14ac:dyDescent="0.2">
      <c r="A3142" s="267" t="str">
        <f t="shared" si="941"/>
        <v/>
      </c>
      <c r="B3142" s="268" t="str">
        <f t="shared" si="942"/>
        <v/>
      </c>
      <c r="C3142" s="269"/>
      <c r="D3142" s="270" t="str">
        <f t="shared" si="943"/>
        <v/>
      </c>
      <c r="E3142" s="271"/>
      <c r="F3142" s="272">
        <f t="shared" si="944"/>
        <v>0</v>
      </c>
      <c r="G3142" s="275">
        <f t="shared" si="945"/>
        <v>0</v>
      </c>
    </row>
    <row r="3143" spans="1:8" s="276" customFormat="1" ht="24" customHeight="1" x14ac:dyDescent="0.2">
      <c r="A3143" s="267" t="str">
        <f t="shared" si="941"/>
        <v/>
      </c>
      <c r="B3143" s="268" t="str">
        <f t="shared" si="942"/>
        <v/>
      </c>
      <c r="C3143" s="269"/>
      <c r="D3143" s="270" t="str">
        <f t="shared" si="943"/>
        <v/>
      </c>
      <c r="E3143" s="271"/>
      <c r="F3143" s="272">
        <f t="shared" si="944"/>
        <v>0</v>
      </c>
      <c r="G3143" s="275">
        <f t="shared" si="945"/>
        <v>0</v>
      </c>
    </row>
    <row r="3144" spans="1:8" s="276" customFormat="1" ht="24" customHeight="1" x14ac:dyDescent="0.2">
      <c r="A3144" s="267" t="str">
        <f t="shared" si="941"/>
        <v/>
      </c>
      <c r="B3144" s="268" t="str">
        <f t="shared" si="942"/>
        <v/>
      </c>
      <c r="C3144" s="269"/>
      <c r="D3144" s="270" t="str">
        <f t="shared" si="943"/>
        <v/>
      </c>
      <c r="E3144" s="271"/>
      <c r="F3144" s="272">
        <f t="shared" si="944"/>
        <v>0</v>
      </c>
      <c r="G3144" s="275">
        <f t="shared" si="945"/>
        <v>0</v>
      </c>
    </row>
    <row r="3145" spans="1:8" s="276" customFormat="1" ht="24" customHeight="1" x14ac:dyDescent="0.2">
      <c r="A3145" s="267" t="str">
        <f t="shared" si="941"/>
        <v/>
      </c>
      <c r="B3145" s="268" t="str">
        <f t="shared" si="942"/>
        <v/>
      </c>
      <c r="C3145" s="269"/>
      <c r="D3145" s="270" t="str">
        <f t="shared" si="943"/>
        <v/>
      </c>
      <c r="E3145" s="271"/>
      <c r="F3145" s="272">
        <f t="shared" si="944"/>
        <v>0</v>
      </c>
      <c r="G3145" s="275">
        <f t="shared" si="945"/>
        <v>0</v>
      </c>
    </row>
    <row r="3146" spans="1:8" s="276" customFormat="1" ht="24" customHeight="1" x14ac:dyDescent="0.2">
      <c r="A3146" s="267" t="str">
        <f t="shared" si="941"/>
        <v/>
      </c>
      <c r="B3146" s="268" t="str">
        <f t="shared" si="942"/>
        <v/>
      </c>
      <c r="C3146" s="269"/>
      <c r="D3146" s="270" t="str">
        <f t="shared" si="943"/>
        <v/>
      </c>
      <c r="E3146" s="271"/>
      <c r="F3146" s="272">
        <f t="shared" si="944"/>
        <v>0</v>
      </c>
      <c r="G3146" s="275">
        <f t="shared" si="945"/>
        <v>0</v>
      </c>
    </row>
    <row r="3147" spans="1:8" s="276" customFormat="1" ht="24" customHeight="1" x14ac:dyDescent="0.2">
      <c r="A3147" s="267" t="str">
        <f t="shared" si="941"/>
        <v/>
      </c>
      <c r="B3147" s="268" t="str">
        <f t="shared" si="942"/>
        <v/>
      </c>
      <c r="C3147" s="269"/>
      <c r="D3147" s="270" t="str">
        <f t="shared" si="943"/>
        <v/>
      </c>
      <c r="E3147" s="271"/>
      <c r="F3147" s="272">
        <f t="shared" si="944"/>
        <v>0</v>
      </c>
      <c r="G3147" s="275">
        <f t="shared" si="945"/>
        <v>0</v>
      </c>
    </row>
    <row r="3148" spans="1:8" ht="24" customHeight="1" x14ac:dyDescent="0.2">
      <c r="A3148" s="129"/>
      <c r="B3148" s="110"/>
      <c r="C3148" s="99"/>
      <c r="D3148" s="110"/>
      <c r="E3148" s="111"/>
      <c r="F3148" s="188" t="s">
        <v>35</v>
      </c>
      <c r="G3148" s="126">
        <f>SUBTOTAL(9,G3139:G3147)</f>
        <v>0</v>
      </c>
    </row>
    <row r="3149" spans="1:8" ht="24" customHeight="1" thickBot="1" x14ac:dyDescent="0.25">
      <c r="A3149" s="130"/>
      <c r="B3149" s="131"/>
      <c r="C3149" s="132"/>
      <c r="D3149" s="131"/>
      <c r="E3149" s="133"/>
      <c r="F3149" s="134"/>
      <c r="G3149" s="135"/>
    </row>
    <row r="3150" spans="1:8" ht="24" customHeight="1" thickBot="1" x14ac:dyDescent="0.25">
      <c r="A3150" s="136" t="str">
        <f>B3108</f>
        <v>21.1</v>
      </c>
      <c r="B3150" s="137" t="str">
        <f>C3108</f>
        <v>Cercos</v>
      </c>
      <c r="C3150" s="138"/>
      <c r="D3150" s="138" t="s">
        <v>36</v>
      </c>
      <c r="E3150" s="139"/>
      <c r="F3150" s="140" t="s">
        <v>37</v>
      </c>
      <c r="G3150" s="141">
        <f>SUBTOTAL(9,G3113:G3149)</f>
        <v>0</v>
      </c>
    </row>
    <row r="3151" spans="1:8" ht="24" customHeight="1" thickTop="1" thickBot="1" x14ac:dyDescent="0.25"/>
    <row r="3152" spans="1:8" ht="24" customHeight="1" thickTop="1" x14ac:dyDescent="0.2">
      <c r="A3152" s="173" t="s">
        <v>39</v>
      </c>
      <c r="B3152" s="174"/>
      <c r="C3152" s="174"/>
      <c r="D3152" s="174"/>
      <c r="E3152" s="174"/>
      <c r="F3152" s="174"/>
      <c r="G3152" s="175"/>
      <c r="H3152" s="100">
        <f>COUNTIF($A$2:A3158,"ANALISIS DE PRECIOS")</f>
        <v>64</v>
      </c>
    </row>
    <row r="3153" spans="1:141" ht="24" customHeight="1" x14ac:dyDescent="0.2">
      <c r="A3153" s="101" t="s">
        <v>719</v>
      </c>
      <c r="B3153" s="102" t="str">
        <f>Comitente</f>
        <v>DIRECCIÓN DE INFRAESTRUCTURA ESCOLAR</v>
      </c>
      <c r="C3153" s="96"/>
      <c r="D3153" s="103"/>
      <c r="E3153" s="103"/>
      <c r="F3153" s="104"/>
      <c r="G3153" s="105"/>
    </row>
    <row r="3154" spans="1:141" ht="24" customHeight="1" x14ac:dyDescent="0.2">
      <c r="A3154" s="101" t="s">
        <v>720</v>
      </c>
      <c r="B3154" s="102">
        <f>Contratista</f>
        <v>0</v>
      </c>
      <c r="C3154" s="97"/>
      <c r="D3154" s="97"/>
      <c r="E3154" s="97"/>
      <c r="F3154" s="106"/>
      <c r="G3154" s="107"/>
    </row>
    <row r="3155" spans="1:141" ht="24" customHeight="1" x14ac:dyDescent="0.2">
      <c r="A3155" s="101" t="s">
        <v>26</v>
      </c>
      <c r="B3155" s="102" t="str">
        <f>Obra</f>
        <v>ESCUELA BATALLA DE TUCUMAN</v>
      </c>
      <c r="C3155" s="97"/>
      <c r="D3155" s="97"/>
      <c r="E3155" s="97"/>
      <c r="F3155" s="106" t="s">
        <v>40</v>
      </c>
      <c r="G3155" s="108">
        <f>Fecha_Base</f>
        <v>0</v>
      </c>
    </row>
    <row r="3156" spans="1:141" ht="24" customHeight="1" x14ac:dyDescent="0.2">
      <c r="A3156" s="109" t="s">
        <v>718</v>
      </c>
      <c r="B3156" s="98" t="str">
        <f>Ubicación</f>
        <v>Calle Mendoza y Calle Nº17 - Pocito</v>
      </c>
      <c r="C3156" s="98"/>
      <c r="D3156" s="110"/>
      <c r="E3156" s="111"/>
      <c r="F3156" s="112"/>
      <c r="G3156" s="113"/>
    </row>
    <row r="3157" spans="1:141" ht="24" customHeight="1" x14ac:dyDescent="0.2">
      <c r="A3157" s="109" t="s">
        <v>41</v>
      </c>
      <c r="B3157" s="114" t="str">
        <f>IFERROR(VALUE(LEFT(B3158,FIND("-",B3158)-1)),"")</f>
        <v/>
      </c>
      <c r="C3157" s="99" t="str">
        <f>IFERROR(VLOOKUP(B3157,Tabla_CyP,2,FALSE),"")</f>
        <v/>
      </c>
      <c r="E3157" s="111"/>
      <c r="F3157" s="112"/>
      <c r="G3157" s="113"/>
    </row>
    <row r="3158" spans="1:141" ht="24" customHeight="1" x14ac:dyDescent="0.2">
      <c r="A3158" s="109" t="s">
        <v>27</v>
      </c>
      <c r="B3158" s="115" t="str">
        <f>IFERROR(VLOOKUP(COUNTIF($A$2:A3158,"ANALISIS DE PRECIOS"),Tabla_NumeroItem,4,FALSE),"")</f>
        <v>21.2.1</v>
      </c>
      <c r="C3158" s="99" t="str">
        <f>IFERROR(VLOOKUP(B3158,Tabla_CyP,2,FALSE),"")</f>
        <v>Bancos</v>
      </c>
      <c r="D3158" s="110"/>
      <c r="E3158" s="111"/>
      <c r="F3158" s="106" t="s">
        <v>28</v>
      </c>
      <c r="G3158" s="116" t="str">
        <f>IFERROR(VLOOKUP(B3158,Tabla_CyP,4,FALSE),"")</f>
        <v>gl</v>
      </c>
    </row>
    <row r="3159" spans="1:141" ht="24" customHeight="1" x14ac:dyDescent="0.2">
      <c r="A3159" s="109"/>
      <c r="B3159" s="98"/>
      <c r="C3159" s="99"/>
      <c r="D3159" s="110"/>
      <c r="E3159" s="111"/>
      <c r="F3159" s="112"/>
      <c r="G3159" s="113"/>
    </row>
    <row r="3160" spans="1:141" ht="24" customHeight="1" x14ac:dyDescent="0.2">
      <c r="A3160" s="381" t="s">
        <v>584</v>
      </c>
      <c r="B3160" s="382"/>
      <c r="C3160" s="383" t="s">
        <v>0</v>
      </c>
      <c r="D3160" s="383" t="s">
        <v>29</v>
      </c>
      <c r="E3160" s="385" t="s">
        <v>30</v>
      </c>
      <c r="F3160" s="387" t="s">
        <v>31</v>
      </c>
      <c r="G3160" s="389" t="s">
        <v>32</v>
      </c>
    </row>
    <row r="3161" spans="1:141" s="119" customFormat="1" ht="24" customHeight="1" x14ac:dyDescent="0.2">
      <c r="A3161" s="117" t="s">
        <v>585</v>
      </c>
      <c r="B3161" s="118" t="s">
        <v>586</v>
      </c>
      <c r="C3161" s="384"/>
      <c r="D3161" s="384"/>
      <c r="E3161" s="386"/>
      <c r="F3161" s="388"/>
      <c r="G3161" s="390"/>
      <c r="I3161" s="277"/>
      <c r="J3161" s="277"/>
      <c r="K3161" s="277"/>
      <c r="L3161" s="277"/>
      <c r="M3161" s="277"/>
      <c r="N3161" s="277"/>
      <c r="O3161" s="277"/>
      <c r="P3161" s="277"/>
      <c r="Q3161" s="277"/>
      <c r="R3161" s="277"/>
      <c r="S3161" s="277"/>
      <c r="T3161" s="277"/>
      <c r="U3161" s="277"/>
      <c r="V3161" s="277"/>
      <c r="W3161" s="277"/>
      <c r="X3161" s="277"/>
      <c r="Y3161" s="277"/>
      <c r="Z3161" s="277"/>
      <c r="AA3161" s="277"/>
      <c r="AB3161" s="277"/>
      <c r="AC3161" s="277"/>
      <c r="AD3161" s="277"/>
      <c r="AE3161" s="277"/>
      <c r="AF3161" s="277"/>
      <c r="AG3161" s="277"/>
      <c r="AH3161" s="277"/>
      <c r="AI3161" s="277"/>
      <c r="AJ3161" s="277"/>
      <c r="AK3161" s="277"/>
      <c r="AL3161" s="277"/>
      <c r="AM3161" s="277"/>
      <c r="AN3161" s="277"/>
      <c r="AO3161" s="277"/>
      <c r="AP3161" s="277"/>
      <c r="AQ3161" s="277"/>
      <c r="AR3161" s="277"/>
      <c r="AS3161" s="277"/>
      <c r="AT3161" s="277"/>
      <c r="AU3161" s="277"/>
      <c r="AV3161" s="277"/>
      <c r="AW3161" s="277"/>
      <c r="AX3161" s="277"/>
      <c r="AY3161" s="277"/>
      <c r="AZ3161" s="277"/>
      <c r="BA3161" s="277"/>
      <c r="BB3161" s="277"/>
      <c r="BC3161" s="277"/>
      <c r="BD3161" s="277"/>
      <c r="BE3161" s="277"/>
      <c r="BF3161" s="277"/>
      <c r="BG3161" s="277"/>
      <c r="BH3161" s="277"/>
      <c r="BI3161" s="277"/>
      <c r="BJ3161" s="277"/>
      <c r="BK3161" s="277"/>
      <c r="BL3161" s="277"/>
      <c r="BM3161" s="277"/>
      <c r="BN3161" s="277"/>
      <c r="BO3161" s="277"/>
      <c r="BP3161" s="277"/>
      <c r="BQ3161" s="277"/>
      <c r="BR3161" s="277"/>
      <c r="BS3161" s="277"/>
      <c r="BT3161" s="277"/>
      <c r="BU3161" s="277"/>
      <c r="BV3161" s="277"/>
      <c r="BW3161" s="277"/>
      <c r="BX3161" s="277"/>
      <c r="BY3161" s="277"/>
      <c r="BZ3161" s="277"/>
      <c r="CA3161" s="277"/>
      <c r="CB3161" s="277"/>
      <c r="CC3161" s="277"/>
      <c r="CD3161" s="277"/>
      <c r="CE3161" s="277"/>
      <c r="CF3161" s="277"/>
      <c r="CG3161" s="277"/>
      <c r="CH3161" s="277"/>
      <c r="CI3161" s="277"/>
      <c r="CJ3161" s="277"/>
      <c r="CK3161" s="277"/>
      <c r="CL3161" s="277"/>
      <c r="CM3161" s="277"/>
      <c r="CN3161" s="277"/>
      <c r="CO3161" s="277"/>
      <c r="CP3161" s="277"/>
      <c r="CQ3161" s="277"/>
      <c r="CR3161" s="277"/>
      <c r="CS3161" s="277"/>
      <c r="CT3161" s="277"/>
      <c r="CU3161" s="277"/>
      <c r="CV3161" s="277"/>
      <c r="CW3161" s="277"/>
      <c r="CX3161" s="277"/>
      <c r="CY3161" s="277"/>
      <c r="CZ3161" s="277"/>
      <c r="DA3161" s="277"/>
      <c r="DB3161" s="277"/>
      <c r="DC3161" s="277"/>
      <c r="DD3161" s="277"/>
      <c r="DE3161" s="277"/>
      <c r="DF3161" s="277"/>
      <c r="DG3161" s="277"/>
      <c r="DH3161" s="277"/>
      <c r="DI3161" s="277"/>
      <c r="DJ3161" s="277"/>
      <c r="DK3161" s="277"/>
      <c r="DL3161" s="277"/>
      <c r="DM3161" s="277"/>
      <c r="DN3161" s="277"/>
      <c r="DO3161" s="277"/>
      <c r="DP3161" s="277"/>
      <c r="DQ3161" s="277"/>
      <c r="DR3161" s="277"/>
      <c r="DS3161" s="277"/>
      <c r="DT3161" s="277"/>
      <c r="DU3161" s="277"/>
      <c r="DV3161" s="277"/>
      <c r="DW3161" s="277"/>
      <c r="DX3161" s="277"/>
      <c r="DY3161" s="277"/>
      <c r="DZ3161" s="277"/>
      <c r="EA3161" s="277"/>
      <c r="EB3161" s="277"/>
      <c r="EC3161" s="277"/>
      <c r="ED3161" s="277"/>
      <c r="EE3161" s="277"/>
      <c r="EF3161" s="277"/>
      <c r="EG3161" s="277"/>
      <c r="EH3161" s="277"/>
      <c r="EI3161" s="277"/>
      <c r="EJ3161" s="277"/>
      <c r="EK3161" s="277"/>
    </row>
    <row r="3162" spans="1:141" ht="24" customHeight="1" x14ac:dyDescent="0.2">
      <c r="A3162" s="187"/>
      <c r="B3162" s="120"/>
      <c r="C3162" s="185" t="s">
        <v>721</v>
      </c>
      <c r="D3162" s="121"/>
      <c r="E3162" s="122"/>
      <c r="F3162" s="123"/>
      <c r="G3162" s="124"/>
    </row>
    <row r="3163" spans="1:141" s="276" customFormat="1" ht="24" customHeight="1" x14ac:dyDescent="0.2">
      <c r="A3163" s="267" t="str">
        <f t="shared" ref="A3163:A3176" si="946">IFERROR(VLOOKUP(C3163,Tabla_Insumos,4,FALSE),"")</f>
        <v/>
      </c>
      <c r="B3163" s="268" t="str">
        <f>IFERROR(VLOOKUP(C3163,Tabla_Insumos,5,FALSE),"")</f>
        <v/>
      </c>
      <c r="C3163" s="269"/>
      <c r="D3163" s="270" t="str">
        <f t="shared" ref="D3163:D3176" si="947">IFERROR(VLOOKUP(C3163,Tabla_Insumos,2,FALSE),"")</f>
        <v/>
      </c>
      <c r="E3163" s="271"/>
      <c r="F3163" s="272">
        <f t="shared" ref="F3163:F3176" si="948">IFERROR(VLOOKUP(C3163,Tabla_Insumos,3,FALSE),0)</f>
        <v>0</v>
      </c>
      <c r="G3163" s="275">
        <f>ROUND(E3163*F3163,2)</f>
        <v>0</v>
      </c>
    </row>
    <row r="3164" spans="1:141" s="276" customFormat="1" ht="24" customHeight="1" x14ac:dyDescent="0.2">
      <c r="A3164" s="267" t="str">
        <f t="shared" si="946"/>
        <v/>
      </c>
      <c r="B3164" s="268" t="str">
        <f t="shared" ref="B3164:B3176" si="949">IFERROR(VLOOKUP(C3164,Tabla_Insumos,5,FALSE),"")</f>
        <v/>
      </c>
      <c r="C3164" s="269"/>
      <c r="D3164" s="270" t="str">
        <f t="shared" si="947"/>
        <v/>
      </c>
      <c r="E3164" s="271"/>
      <c r="F3164" s="272">
        <f t="shared" si="948"/>
        <v>0</v>
      </c>
      <c r="G3164" s="275">
        <f t="shared" ref="G3164:G3176" si="950">ROUND(E3164*F3164,2)</f>
        <v>0</v>
      </c>
    </row>
    <row r="3165" spans="1:141" s="276" customFormat="1" ht="24" customHeight="1" x14ac:dyDescent="0.2">
      <c r="A3165" s="267" t="str">
        <f t="shared" si="946"/>
        <v/>
      </c>
      <c r="B3165" s="268" t="str">
        <f t="shared" si="949"/>
        <v/>
      </c>
      <c r="C3165" s="269"/>
      <c r="D3165" s="270" t="str">
        <f t="shared" si="947"/>
        <v/>
      </c>
      <c r="E3165" s="271"/>
      <c r="F3165" s="272">
        <f t="shared" si="948"/>
        <v>0</v>
      </c>
      <c r="G3165" s="275">
        <f t="shared" si="950"/>
        <v>0</v>
      </c>
    </row>
    <row r="3166" spans="1:141" s="276" customFormat="1" ht="24" customHeight="1" x14ac:dyDescent="0.2">
      <c r="A3166" s="267" t="str">
        <f t="shared" si="946"/>
        <v/>
      </c>
      <c r="B3166" s="268" t="str">
        <f t="shared" si="949"/>
        <v/>
      </c>
      <c r="C3166" s="269"/>
      <c r="D3166" s="270" t="str">
        <f t="shared" si="947"/>
        <v/>
      </c>
      <c r="E3166" s="271"/>
      <c r="F3166" s="272">
        <f t="shared" si="948"/>
        <v>0</v>
      </c>
      <c r="G3166" s="275">
        <f t="shared" si="950"/>
        <v>0</v>
      </c>
    </row>
    <row r="3167" spans="1:141" s="276" customFormat="1" ht="24" customHeight="1" x14ac:dyDescent="0.2">
      <c r="A3167" s="267" t="str">
        <f t="shared" si="946"/>
        <v/>
      </c>
      <c r="B3167" s="268" t="str">
        <f t="shared" si="949"/>
        <v/>
      </c>
      <c r="C3167" s="269"/>
      <c r="D3167" s="270" t="str">
        <f t="shared" si="947"/>
        <v/>
      </c>
      <c r="E3167" s="271"/>
      <c r="F3167" s="272">
        <f t="shared" si="948"/>
        <v>0</v>
      </c>
      <c r="G3167" s="275">
        <f t="shared" si="950"/>
        <v>0</v>
      </c>
    </row>
    <row r="3168" spans="1:141" s="276" customFormat="1" ht="24" customHeight="1" x14ac:dyDescent="0.2">
      <c r="A3168" s="267" t="str">
        <f t="shared" si="946"/>
        <v/>
      </c>
      <c r="B3168" s="268" t="str">
        <f t="shared" si="949"/>
        <v/>
      </c>
      <c r="C3168" s="269"/>
      <c r="D3168" s="270" t="str">
        <f t="shared" si="947"/>
        <v/>
      </c>
      <c r="E3168" s="271"/>
      <c r="F3168" s="272">
        <f t="shared" si="948"/>
        <v>0</v>
      </c>
      <c r="G3168" s="275">
        <f t="shared" si="950"/>
        <v>0</v>
      </c>
    </row>
    <row r="3169" spans="1:7" s="276" customFormat="1" ht="24" customHeight="1" x14ac:dyDescent="0.2">
      <c r="A3169" s="267" t="str">
        <f t="shared" si="946"/>
        <v/>
      </c>
      <c r="B3169" s="268" t="str">
        <f t="shared" si="949"/>
        <v/>
      </c>
      <c r="C3169" s="269"/>
      <c r="D3169" s="270" t="str">
        <f t="shared" si="947"/>
        <v/>
      </c>
      <c r="E3169" s="271"/>
      <c r="F3169" s="272">
        <f t="shared" si="948"/>
        <v>0</v>
      </c>
      <c r="G3169" s="275">
        <f t="shared" si="950"/>
        <v>0</v>
      </c>
    </row>
    <row r="3170" spans="1:7" s="276" customFormat="1" ht="24" customHeight="1" x14ac:dyDescent="0.2">
      <c r="A3170" s="267" t="str">
        <f t="shared" si="946"/>
        <v/>
      </c>
      <c r="B3170" s="268" t="str">
        <f t="shared" si="949"/>
        <v/>
      </c>
      <c r="C3170" s="269"/>
      <c r="D3170" s="270" t="str">
        <f t="shared" si="947"/>
        <v/>
      </c>
      <c r="E3170" s="271"/>
      <c r="F3170" s="272">
        <f t="shared" si="948"/>
        <v>0</v>
      </c>
      <c r="G3170" s="275">
        <f t="shared" si="950"/>
        <v>0</v>
      </c>
    </row>
    <row r="3171" spans="1:7" s="276" customFormat="1" ht="24" customHeight="1" x14ac:dyDescent="0.2">
      <c r="A3171" s="267" t="str">
        <f t="shared" si="946"/>
        <v/>
      </c>
      <c r="B3171" s="268" t="str">
        <f t="shared" si="949"/>
        <v/>
      </c>
      <c r="C3171" s="269"/>
      <c r="D3171" s="270" t="str">
        <f t="shared" si="947"/>
        <v/>
      </c>
      <c r="E3171" s="271"/>
      <c r="F3171" s="272">
        <f t="shared" si="948"/>
        <v>0</v>
      </c>
      <c r="G3171" s="275">
        <f t="shared" si="950"/>
        <v>0</v>
      </c>
    </row>
    <row r="3172" spans="1:7" s="276" customFormat="1" ht="24" customHeight="1" x14ac:dyDescent="0.2">
      <c r="A3172" s="267" t="str">
        <f t="shared" si="946"/>
        <v/>
      </c>
      <c r="B3172" s="268" t="str">
        <f t="shared" si="949"/>
        <v/>
      </c>
      <c r="C3172" s="269"/>
      <c r="D3172" s="270" t="str">
        <f t="shared" si="947"/>
        <v/>
      </c>
      <c r="E3172" s="271"/>
      <c r="F3172" s="272">
        <f t="shared" si="948"/>
        <v>0</v>
      </c>
      <c r="G3172" s="275">
        <f t="shared" si="950"/>
        <v>0</v>
      </c>
    </row>
    <row r="3173" spans="1:7" s="276" customFormat="1" ht="24" customHeight="1" x14ac:dyDescent="0.2">
      <c r="A3173" s="267" t="str">
        <f t="shared" si="946"/>
        <v/>
      </c>
      <c r="B3173" s="268" t="str">
        <f t="shared" si="949"/>
        <v/>
      </c>
      <c r="C3173" s="269"/>
      <c r="D3173" s="270" t="str">
        <f t="shared" si="947"/>
        <v/>
      </c>
      <c r="E3173" s="271"/>
      <c r="F3173" s="272">
        <f t="shared" si="948"/>
        <v>0</v>
      </c>
      <c r="G3173" s="275">
        <f t="shared" si="950"/>
        <v>0</v>
      </c>
    </row>
    <row r="3174" spans="1:7" s="276" customFormat="1" ht="24" customHeight="1" x14ac:dyDescent="0.2">
      <c r="A3174" s="267" t="str">
        <f t="shared" si="946"/>
        <v/>
      </c>
      <c r="B3174" s="268" t="str">
        <f t="shared" si="949"/>
        <v/>
      </c>
      <c r="C3174" s="269"/>
      <c r="D3174" s="270" t="str">
        <f t="shared" si="947"/>
        <v/>
      </c>
      <c r="E3174" s="271"/>
      <c r="F3174" s="272">
        <f t="shared" si="948"/>
        <v>0</v>
      </c>
      <c r="G3174" s="275">
        <f t="shared" si="950"/>
        <v>0</v>
      </c>
    </row>
    <row r="3175" spans="1:7" s="276" customFormat="1" ht="24" customHeight="1" x14ac:dyDescent="0.2">
      <c r="A3175" s="267" t="str">
        <f t="shared" si="946"/>
        <v/>
      </c>
      <c r="B3175" s="268" t="str">
        <f t="shared" si="949"/>
        <v/>
      </c>
      <c r="C3175" s="269"/>
      <c r="D3175" s="270" t="str">
        <f t="shared" si="947"/>
        <v/>
      </c>
      <c r="E3175" s="271"/>
      <c r="F3175" s="272">
        <f t="shared" si="948"/>
        <v>0</v>
      </c>
      <c r="G3175" s="275">
        <f t="shared" si="950"/>
        <v>0</v>
      </c>
    </row>
    <row r="3176" spans="1:7" s="276" customFormat="1" ht="24" customHeight="1" x14ac:dyDescent="0.2">
      <c r="A3176" s="267" t="str">
        <f t="shared" si="946"/>
        <v/>
      </c>
      <c r="B3176" s="268" t="str">
        <f t="shared" si="949"/>
        <v/>
      </c>
      <c r="C3176" s="269"/>
      <c r="D3176" s="270" t="str">
        <f t="shared" si="947"/>
        <v/>
      </c>
      <c r="E3176" s="271"/>
      <c r="F3176" s="273">
        <f t="shared" si="948"/>
        <v>0</v>
      </c>
      <c r="G3176" s="275">
        <f t="shared" si="950"/>
        <v>0</v>
      </c>
    </row>
    <row r="3177" spans="1:7" ht="24" customHeight="1" x14ac:dyDescent="0.2">
      <c r="A3177" s="125"/>
      <c r="B3177" s="99"/>
      <c r="C3177" s="99"/>
      <c r="D3177" s="110"/>
      <c r="E3177" s="111"/>
      <c r="F3177" s="188" t="s">
        <v>33</v>
      </c>
      <c r="G3177" s="126">
        <f>SUBTOTAL(9,G3163:G3176)</f>
        <v>0</v>
      </c>
    </row>
    <row r="3178" spans="1:7" ht="24" customHeight="1" x14ac:dyDescent="0.2">
      <c r="A3178" s="125"/>
      <c r="B3178" s="99"/>
      <c r="C3178" s="127" t="s">
        <v>722</v>
      </c>
      <c r="D3178" s="110"/>
      <c r="E3178" s="111"/>
      <c r="F3178" s="112"/>
      <c r="G3178" s="128"/>
    </row>
    <row r="3179" spans="1:7" s="276" customFormat="1" ht="24" customHeight="1" x14ac:dyDescent="0.2">
      <c r="A3179" s="267" t="str">
        <f t="shared" ref="A3179:A3186" si="951">IFERROR(VLOOKUP(C3179,Tabla_Insumos,4,FALSE),"")</f>
        <v/>
      </c>
      <c r="B3179" s="268" t="str">
        <f t="shared" ref="B3179:B3186" si="952">IFERROR(VLOOKUP(C3179,Tabla_Insumos,5,FALSE),"")</f>
        <v/>
      </c>
      <c r="C3179" s="269"/>
      <c r="D3179" s="270" t="str">
        <f t="shared" ref="D3179:D3186" si="953">IFERROR(VLOOKUP(C3179,Tabla_Insumos,2,FALSE),"")</f>
        <v/>
      </c>
      <c r="E3179" s="271"/>
      <c r="F3179" s="274">
        <f t="shared" ref="F3179:F3186" si="954">IFERROR(VLOOKUP(C3179,Tabla_Insumos,3,FALSE),0)</f>
        <v>0</v>
      </c>
      <c r="G3179" s="275">
        <f>ROUND(E3179*F3179,2)</f>
        <v>0</v>
      </c>
    </row>
    <row r="3180" spans="1:7" s="276" customFormat="1" ht="24" customHeight="1" x14ac:dyDescent="0.2">
      <c r="A3180" s="267" t="str">
        <f t="shared" si="951"/>
        <v/>
      </c>
      <c r="B3180" s="268" t="str">
        <f t="shared" si="952"/>
        <v/>
      </c>
      <c r="C3180" s="269"/>
      <c r="D3180" s="270" t="str">
        <f t="shared" si="953"/>
        <v/>
      </c>
      <c r="E3180" s="271"/>
      <c r="F3180" s="274">
        <f t="shared" si="954"/>
        <v>0</v>
      </c>
      <c r="G3180" s="275">
        <f>ROUND(E3180*F3180,2)</f>
        <v>0</v>
      </c>
    </row>
    <row r="3181" spans="1:7" s="276" customFormat="1" ht="24" customHeight="1" x14ac:dyDescent="0.2">
      <c r="A3181" s="267" t="str">
        <f t="shared" si="951"/>
        <v/>
      </c>
      <c r="B3181" s="268" t="str">
        <f t="shared" si="952"/>
        <v/>
      </c>
      <c r="C3181" s="269"/>
      <c r="D3181" s="270" t="str">
        <f t="shared" si="953"/>
        <v/>
      </c>
      <c r="E3181" s="271"/>
      <c r="F3181" s="274">
        <f t="shared" si="954"/>
        <v>0</v>
      </c>
      <c r="G3181" s="275">
        <f t="shared" ref="G3181:G3186" si="955">ROUND(E3181*F3181,2)</f>
        <v>0</v>
      </c>
    </row>
    <row r="3182" spans="1:7" s="276" customFormat="1" ht="24" customHeight="1" x14ac:dyDescent="0.2">
      <c r="A3182" s="267" t="str">
        <f t="shared" si="951"/>
        <v/>
      </c>
      <c r="B3182" s="268" t="str">
        <f t="shared" si="952"/>
        <v/>
      </c>
      <c r="C3182" s="269"/>
      <c r="D3182" s="270" t="str">
        <f t="shared" si="953"/>
        <v/>
      </c>
      <c r="E3182" s="271"/>
      <c r="F3182" s="274">
        <f t="shared" si="954"/>
        <v>0</v>
      </c>
      <c r="G3182" s="275">
        <f t="shared" si="955"/>
        <v>0</v>
      </c>
    </row>
    <row r="3183" spans="1:7" s="276" customFormat="1" ht="24" customHeight="1" x14ac:dyDescent="0.2">
      <c r="A3183" s="267" t="str">
        <f t="shared" si="951"/>
        <v/>
      </c>
      <c r="B3183" s="268" t="str">
        <f t="shared" si="952"/>
        <v/>
      </c>
      <c r="C3183" s="269"/>
      <c r="D3183" s="270" t="str">
        <f t="shared" si="953"/>
        <v/>
      </c>
      <c r="E3183" s="271"/>
      <c r="F3183" s="272">
        <f t="shared" si="954"/>
        <v>0</v>
      </c>
      <c r="G3183" s="275">
        <f t="shared" si="955"/>
        <v>0</v>
      </c>
    </row>
    <row r="3184" spans="1:7" s="276" customFormat="1" ht="24" customHeight="1" x14ac:dyDescent="0.2">
      <c r="A3184" s="267" t="str">
        <f t="shared" si="951"/>
        <v/>
      </c>
      <c r="B3184" s="268" t="str">
        <f t="shared" si="952"/>
        <v/>
      </c>
      <c r="C3184" s="269"/>
      <c r="D3184" s="270" t="str">
        <f t="shared" si="953"/>
        <v/>
      </c>
      <c r="E3184" s="271"/>
      <c r="F3184" s="272">
        <f t="shared" si="954"/>
        <v>0</v>
      </c>
      <c r="G3184" s="275">
        <f t="shared" si="955"/>
        <v>0</v>
      </c>
    </row>
    <row r="3185" spans="1:7" s="276" customFormat="1" ht="24" customHeight="1" x14ac:dyDescent="0.2">
      <c r="A3185" s="267" t="str">
        <f t="shared" si="951"/>
        <v/>
      </c>
      <c r="B3185" s="268" t="str">
        <f t="shared" si="952"/>
        <v/>
      </c>
      <c r="C3185" s="269"/>
      <c r="D3185" s="270" t="str">
        <f t="shared" si="953"/>
        <v/>
      </c>
      <c r="E3185" s="271"/>
      <c r="F3185" s="272">
        <f t="shared" si="954"/>
        <v>0</v>
      </c>
      <c r="G3185" s="275">
        <f t="shared" si="955"/>
        <v>0</v>
      </c>
    </row>
    <row r="3186" spans="1:7" s="276" customFormat="1" ht="24" customHeight="1" x14ac:dyDescent="0.2">
      <c r="A3186" s="267" t="str">
        <f t="shared" si="951"/>
        <v/>
      </c>
      <c r="B3186" s="268" t="str">
        <f t="shared" si="952"/>
        <v/>
      </c>
      <c r="C3186" s="269"/>
      <c r="D3186" s="270" t="str">
        <f t="shared" si="953"/>
        <v/>
      </c>
      <c r="E3186" s="271"/>
      <c r="F3186" s="272">
        <f t="shared" si="954"/>
        <v>0</v>
      </c>
      <c r="G3186" s="275">
        <f t="shared" si="955"/>
        <v>0</v>
      </c>
    </row>
    <row r="3187" spans="1:7" ht="24" customHeight="1" x14ac:dyDescent="0.2">
      <c r="A3187" s="125"/>
      <c r="B3187" s="99"/>
      <c r="C3187" s="99"/>
      <c r="D3187" s="110"/>
      <c r="E3187" s="111"/>
      <c r="F3187" s="188" t="s">
        <v>34</v>
      </c>
      <c r="G3187" s="126">
        <f>SUBTOTAL(9,G3179:G3186)</f>
        <v>0</v>
      </c>
    </row>
    <row r="3188" spans="1:7" ht="24" customHeight="1" x14ac:dyDescent="0.2">
      <c r="A3188" s="125"/>
      <c r="B3188" s="99"/>
      <c r="C3188" s="127" t="s">
        <v>723</v>
      </c>
      <c r="D3188" s="110"/>
      <c r="E3188" s="111"/>
      <c r="F3188" s="112"/>
      <c r="G3188" s="128"/>
    </row>
    <row r="3189" spans="1:7" s="276" customFormat="1" ht="24" customHeight="1" x14ac:dyDescent="0.2">
      <c r="A3189" s="267" t="str">
        <f t="shared" ref="A3189:A3197" si="956">IFERROR(VLOOKUP(C3189,Tabla_Insumos,4,FALSE),"")</f>
        <v/>
      </c>
      <c r="B3189" s="268" t="str">
        <f t="shared" ref="B3189:B3197" si="957">IFERROR(VLOOKUP(C3189,Tabla_Insumos,5,FALSE),"")</f>
        <v/>
      </c>
      <c r="C3189" s="269"/>
      <c r="D3189" s="270" t="str">
        <f t="shared" ref="D3189:D3197" si="958">IFERROR(VLOOKUP(C3189,Tabla_Insumos,2,FALSE),"")</f>
        <v/>
      </c>
      <c r="E3189" s="271"/>
      <c r="F3189" s="272">
        <f t="shared" ref="F3189:F3197" si="959">IFERROR(VLOOKUP(C3189,Tabla_Insumos,3,FALSE),0)</f>
        <v>0</v>
      </c>
      <c r="G3189" s="275">
        <f t="shared" ref="G3189:G3197" si="960">ROUND(E3189*F3189,2)</f>
        <v>0</v>
      </c>
    </row>
    <row r="3190" spans="1:7" s="276" customFormat="1" ht="24" customHeight="1" x14ac:dyDescent="0.2">
      <c r="A3190" s="267" t="str">
        <f t="shared" si="956"/>
        <v/>
      </c>
      <c r="B3190" s="268" t="str">
        <f t="shared" si="957"/>
        <v/>
      </c>
      <c r="C3190" s="269"/>
      <c r="D3190" s="270" t="str">
        <f t="shared" si="958"/>
        <v/>
      </c>
      <c r="E3190" s="271"/>
      <c r="F3190" s="272">
        <f t="shared" si="959"/>
        <v>0</v>
      </c>
      <c r="G3190" s="275">
        <f t="shared" si="960"/>
        <v>0</v>
      </c>
    </row>
    <row r="3191" spans="1:7" s="276" customFormat="1" ht="24" customHeight="1" x14ac:dyDescent="0.2">
      <c r="A3191" s="267" t="str">
        <f t="shared" si="956"/>
        <v/>
      </c>
      <c r="B3191" s="268" t="str">
        <f t="shared" si="957"/>
        <v/>
      </c>
      <c r="C3191" s="269"/>
      <c r="D3191" s="270" t="str">
        <f t="shared" si="958"/>
        <v/>
      </c>
      <c r="E3191" s="271"/>
      <c r="F3191" s="272">
        <f t="shared" si="959"/>
        <v>0</v>
      </c>
      <c r="G3191" s="275">
        <f t="shared" si="960"/>
        <v>0</v>
      </c>
    </row>
    <row r="3192" spans="1:7" s="276" customFormat="1" ht="24" customHeight="1" x14ac:dyDescent="0.2">
      <c r="A3192" s="267" t="str">
        <f t="shared" si="956"/>
        <v/>
      </c>
      <c r="B3192" s="268" t="str">
        <f t="shared" si="957"/>
        <v/>
      </c>
      <c r="C3192" s="269"/>
      <c r="D3192" s="270" t="str">
        <f t="shared" si="958"/>
        <v/>
      </c>
      <c r="E3192" s="271"/>
      <c r="F3192" s="272">
        <f t="shared" si="959"/>
        <v>0</v>
      </c>
      <c r="G3192" s="275">
        <f t="shared" si="960"/>
        <v>0</v>
      </c>
    </row>
    <row r="3193" spans="1:7" s="276" customFormat="1" ht="24" customHeight="1" x14ac:dyDescent="0.2">
      <c r="A3193" s="267" t="str">
        <f t="shared" si="956"/>
        <v/>
      </c>
      <c r="B3193" s="268" t="str">
        <f t="shared" si="957"/>
        <v/>
      </c>
      <c r="C3193" s="269"/>
      <c r="D3193" s="270" t="str">
        <f t="shared" si="958"/>
        <v/>
      </c>
      <c r="E3193" s="271"/>
      <c r="F3193" s="272">
        <f t="shared" si="959"/>
        <v>0</v>
      </c>
      <c r="G3193" s="275">
        <f t="shared" si="960"/>
        <v>0</v>
      </c>
    </row>
    <row r="3194" spans="1:7" s="276" customFormat="1" ht="24" customHeight="1" x14ac:dyDescent="0.2">
      <c r="A3194" s="267" t="str">
        <f t="shared" si="956"/>
        <v/>
      </c>
      <c r="B3194" s="268" t="str">
        <f t="shared" si="957"/>
        <v/>
      </c>
      <c r="C3194" s="269"/>
      <c r="D3194" s="270" t="str">
        <f t="shared" si="958"/>
        <v/>
      </c>
      <c r="E3194" s="271"/>
      <c r="F3194" s="272">
        <f t="shared" si="959"/>
        <v>0</v>
      </c>
      <c r="G3194" s="275">
        <f t="shared" si="960"/>
        <v>0</v>
      </c>
    </row>
    <row r="3195" spans="1:7" s="276" customFormat="1" ht="24" customHeight="1" x14ac:dyDescent="0.2">
      <c r="A3195" s="267" t="str">
        <f t="shared" si="956"/>
        <v/>
      </c>
      <c r="B3195" s="268" t="str">
        <f t="shared" si="957"/>
        <v/>
      </c>
      <c r="C3195" s="269"/>
      <c r="D3195" s="270" t="str">
        <f t="shared" si="958"/>
        <v/>
      </c>
      <c r="E3195" s="271"/>
      <c r="F3195" s="272">
        <f t="shared" si="959"/>
        <v>0</v>
      </c>
      <c r="G3195" s="275">
        <f t="shared" si="960"/>
        <v>0</v>
      </c>
    </row>
    <row r="3196" spans="1:7" s="276" customFormat="1" ht="24" customHeight="1" x14ac:dyDescent="0.2">
      <c r="A3196" s="267" t="str">
        <f t="shared" si="956"/>
        <v/>
      </c>
      <c r="B3196" s="268" t="str">
        <f t="shared" si="957"/>
        <v/>
      </c>
      <c r="C3196" s="269"/>
      <c r="D3196" s="270" t="str">
        <f t="shared" si="958"/>
        <v/>
      </c>
      <c r="E3196" s="271"/>
      <c r="F3196" s="272">
        <f t="shared" si="959"/>
        <v>0</v>
      </c>
      <c r="G3196" s="275">
        <f t="shared" si="960"/>
        <v>0</v>
      </c>
    </row>
    <row r="3197" spans="1:7" s="276" customFormat="1" ht="24" customHeight="1" x14ac:dyDescent="0.2">
      <c r="A3197" s="267" t="str">
        <f t="shared" si="956"/>
        <v/>
      </c>
      <c r="B3197" s="268" t="str">
        <f t="shared" si="957"/>
        <v/>
      </c>
      <c r="C3197" s="269"/>
      <c r="D3197" s="270" t="str">
        <f t="shared" si="958"/>
        <v/>
      </c>
      <c r="E3197" s="271"/>
      <c r="F3197" s="272">
        <f t="shared" si="959"/>
        <v>0</v>
      </c>
      <c r="G3197" s="275">
        <f t="shared" si="960"/>
        <v>0</v>
      </c>
    </row>
    <row r="3198" spans="1:7" ht="24" customHeight="1" x14ac:dyDescent="0.2">
      <c r="A3198" s="129"/>
      <c r="B3198" s="110"/>
      <c r="C3198" s="99"/>
      <c r="D3198" s="110"/>
      <c r="E3198" s="111"/>
      <c r="F3198" s="188" t="s">
        <v>35</v>
      </c>
      <c r="G3198" s="126">
        <f>SUBTOTAL(9,G3189:G3197)</f>
        <v>0</v>
      </c>
    </row>
    <row r="3199" spans="1:7" ht="24" customHeight="1" thickBot="1" x14ac:dyDescent="0.25">
      <c r="A3199" s="130"/>
      <c r="B3199" s="131"/>
      <c r="C3199" s="132"/>
      <c r="D3199" s="131"/>
      <c r="E3199" s="133"/>
      <c r="F3199" s="134"/>
      <c r="G3199" s="135"/>
    </row>
    <row r="3200" spans="1:7" ht="24" customHeight="1" thickBot="1" x14ac:dyDescent="0.25">
      <c r="A3200" s="136" t="str">
        <f>B3158</f>
        <v>21.2.1</v>
      </c>
      <c r="B3200" s="137" t="str">
        <f>C3158</f>
        <v>Bancos</v>
      </c>
      <c r="C3200" s="138"/>
      <c r="D3200" s="138" t="s">
        <v>36</v>
      </c>
      <c r="E3200" s="139"/>
      <c r="F3200" s="140" t="s">
        <v>37</v>
      </c>
      <c r="G3200" s="141">
        <f>SUBTOTAL(9,G3163:G3199)</f>
        <v>0</v>
      </c>
    </row>
    <row r="3201" spans="1:141" ht="24" customHeight="1" thickTop="1" thickBot="1" x14ac:dyDescent="0.25"/>
    <row r="3202" spans="1:141" ht="24" customHeight="1" thickTop="1" x14ac:dyDescent="0.2">
      <c r="A3202" s="173" t="s">
        <v>39</v>
      </c>
      <c r="B3202" s="174"/>
      <c r="C3202" s="174"/>
      <c r="D3202" s="174"/>
      <c r="E3202" s="174"/>
      <c r="F3202" s="174"/>
      <c r="G3202" s="175"/>
      <c r="H3202" s="100">
        <f>COUNTIF($A$2:A3208,"ANALISIS DE PRECIOS")</f>
        <v>65</v>
      </c>
    </row>
    <row r="3203" spans="1:141" ht="24" customHeight="1" x14ac:dyDescent="0.2">
      <c r="A3203" s="101" t="s">
        <v>719</v>
      </c>
      <c r="B3203" s="102" t="str">
        <f>Comitente</f>
        <v>DIRECCIÓN DE INFRAESTRUCTURA ESCOLAR</v>
      </c>
      <c r="C3203" s="96"/>
      <c r="D3203" s="103"/>
      <c r="E3203" s="103"/>
      <c r="F3203" s="104"/>
      <c r="G3203" s="105"/>
    </row>
    <row r="3204" spans="1:141" ht="24" customHeight="1" x14ac:dyDescent="0.2">
      <c r="A3204" s="101" t="s">
        <v>720</v>
      </c>
      <c r="B3204" s="102">
        <f>Contratista</f>
        <v>0</v>
      </c>
      <c r="C3204" s="97"/>
      <c r="D3204" s="97"/>
      <c r="E3204" s="97"/>
      <c r="F3204" s="106"/>
      <c r="G3204" s="107"/>
    </row>
    <row r="3205" spans="1:141" ht="24" customHeight="1" x14ac:dyDescent="0.2">
      <c r="A3205" s="101" t="s">
        <v>26</v>
      </c>
      <c r="B3205" s="102" t="str">
        <f>Obra</f>
        <v>ESCUELA BATALLA DE TUCUMAN</v>
      </c>
      <c r="C3205" s="97"/>
      <c r="D3205" s="97"/>
      <c r="E3205" s="97"/>
      <c r="F3205" s="106" t="s">
        <v>40</v>
      </c>
      <c r="G3205" s="108">
        <f>Fecha_Base</f>
        <v>0</v>
      </c>
    </row>
    <row r="3206" spans="1:141" ht="24" customHeight="1" x14ac:dyDescent="0.2">
      <c r="A3206" s="109" t="s">
        <v>718</v>
      </c>
      <c r="B3206" s="98" t="str">
        <f>Ubicación</f>
        <v>Calle Mendoza y Calle Nº17 - Pocito</v>
      </c>
      <c r="C3206" s="98"/>
      <c r="D3206" s="110"/>
      <c r="E3206" s="111"/>
      <c r="F3206" s="112"/>
      <c r="G3206" s="113"/>
    </row>
    <row r="3207" spans="1:141" ht="24" customHeight="1" x14ac:dyDescent="0.2">
      <c r="A3207" s="109" t="s">
        <v>41</v>
      </c>
      <c r="B3207" s="114" t="str">
        <f>IFERROR(VALUE(LEFT(B3208,FIND("-",B3208)-1)),"")</f>
        <v/>
      </c>
      <c r="C3207" s="99" t="str">
        <f>IFERROR(VLOOKUP(B3207,Tabla_CyP,2,FALSE),"")</f>
        <v/>
      </c>
      <c r="E3207" s="111"/>
      <c r="F3207" s="112"/>
      <c r="G3207" s="113"/>
    </row>
    <row r="3208" spans="1:141" ht="24" customHeight="1" x14ac:dyDescent="0.2">
      <c r="A3208" s="109" t="s">
        <v>27</v>
      </c>
      <c r="B3208" s="115" t="str">
        <f>IFERROR(VLOOKUP(COUNTIF($A$2:A3208,"ANALISIS DE PRECIOS"),Tabla_NumeroItem,4,FALSE),"")</f>
        <v>21.4</v>
      </c>
      <c r="C3208" s="99" t="str">
        <f>IFERROR(VLOOKUP(B3208,Tabla_CyP,2,FALSE),"")</f>
        <v>Puentes, rampas, barandas y otros</v>
      </c>
      <c r="D3208" s="110"/>
      <c r="E3208" s="111"/>
      <c r="F3208" s="106" t="s">
        <v>28</v>
      </c>
      <c r="G3208" s="116" t="str">
        <f>IFERROR(VLOOKUP(B3208,Tabla_CyP,4,FALSE),"")</f>
        <v>gl</v>
      </c>
    </row>
    <row r="3209" spans="1:141" ht="24" customHeight="1" x14ac:dyDescent="0.2">
      <c r="A3209" s="109"/>
      <c r="B3209" s="98"/>
      <c r="C3209" s="99"/>
      <c r="D3209" s="110"/>
      <c r="E3209" s="111"/>
      <c r="F3209" s="112"/>
      <c r="G3209" s="113"/>
    </row>
    <row r="3210" spans="1:141" ht="24" customHeight="1" x14ac:dyDescent="0.2">
      <c r="A3210" s="381" t="s">
        <v>584</v>
      </c>
      <c r="B3210" s="382"/>
      <c r="C3210" s="383" t="s">
        <v>0</v>
      </c>
      <c r="D3210" s="383" t="s">
        <v>29</v>
      </c>
      <c r="E3210" s="385" t="s">
        <v>30</v>
      </c>
      <c r="F3210" s="387" t="s">
        <v>31</v>
      </c>
      <c r="G3210" s="389" t="s">
        <v>32</v>
      </c>
    </row>
    <row r="3211" spans="1:141" s="119" customFormat="1" ht="24" customHeight="1" x14ac:dyDescent="0.2">
      <c r="A3211" s="117" t="s">
        <v>585</v>
      </c>
      <c r="B3211" s="118" t="s">
        <v>586</v>
      </c>
      <c r="C3211" s="384"/>
      <c r="D3211" s="384"/>
      <c r="E3211" s="386"/>
      <c r="F3211" s="388"/>
      <c r="G3211" s="390"/>
      <c r="I3211" s="277"/>
      <c r="J3211" s="277"/>
      <c r="K3211" s="277"/>
      <c r="L3211" s="277"/>
      <c r="M3211" s="277"/>
      <c r="N3211" s="277"/>
      <c r="O3211" s="277"/>
      <c r="P3211" s="277"/>
      <c r="Q3211" s="277"/>
      <c r="R3211" s="277"/>
      <c r="S3211" s="277"/>
      <c r="T3211" s="277"/>
      <c r="U3211" s="277"/>
      <c r="V3211" s="277"/>
      <c r="W3211" s="277"/>
      <c r="X3211" s="277"/>
      <c r="Y3211" s="277"/>
      <c r="Z3211" s="277"/>
      <c r="AA3211" s="277"/>
      <c r="AB3211" s="277"/>
      <c r="AC3211" s="277"/>
      <c r="AD3211" s="277"/>
      <c r="AE3211" s="277"/>
      <c r="AF3211" s="277"/>
      <c r="AG3211" s="277"/>
      <c r="AH3211" s="277"/>
      <c r="AI3211" s="277"/>
      <c r="AJ3211" s="277"/>
      <c r="AK3211" s="277"/>
      <c r="AL3211" s="277"/>
      <c r="AM3211" s="277"/>
      <c r="AN3211" s="277"/>
      <c r="AO3211" s="277"/>
      <c r="AP3211" s="277"/>
      <c r="AQ3211" s="277"/>
      <c r="AR3211" s="277"/>
      <c r="AS3211" s="277"/>
      <c r="AT3211" s="277"/>
      <c r="AU3211" s="277"/>
      <c r="AV3211" s="277"/>
      <c r="AW3211" s="277"/>
      <c r="AX3211" s="277"/>
      <c r="AY3211" s="277"/>
      <c r="AZ3211" s="277"/>
      <c r="BA3211" s="277"/>
      <c r="BB3211" s="277"/>
      <c r="BC3211" s="277"/>
      <c r="BD3211" s="277"/>
      <c r="BE3211" s="277"/>
      <c r="BF3211" s="277"/>
      <c r="BG3211" s="277"/>
      <c r="BH3211" s="277"/>
      <c r="BI3211" s="277"/>
      <c r="BJ3211" s="277"/>
      <c r="BK3211" s="277"/>
      <c r="BL3211" s="277"/>
      <c r="BM3211" s="277"/>
      <c r="BN3211" s="277"/>
      <c r="BO3211" s="277"/>
      <c r="BP3211" s="277"/>
      <c r="BQ3211" s="277"/>
      <c r="BR3211" s="277"/>
      <c r="BS3211" s="277"/>
      <c r="BT3211" s="277"/>
      <c r="BU3211" s="277"/>
      <c r="BV3211" s="277"/>
      <c r="BW3211" s="277"/>
      <c r="BX3211" s="277"/>
      <c r="BY3211" s="277"/>
      <c r="BZ3211" s="277"/>
      <c r="CA3211" s="277"/>
      <c r="CB3211" s="277"/>
      <c r="CC3211" s="277"/>
      <c r="CD3211" s="277"/>
      <c r="CE3211" s="277"/>
      <c r="CF3211" s="277"/>
      <c r="CG3211" s="277"/>
      <c r="CH3211" s="277"/>
      <c r="CI3211" s="277"/>
      <c r="CJ3211" s="277"/>
      <c r="CK3211" s="277"/>
      <c r="CL3211" s="277"/>
      <c r="CM3211" s="277"/>
      <c r="CN3211" s="277"/>
      <c r="CO3211" s="277"/>
      <c r="CP3211" s="277"/>
      <c r="CQ3211" s="277"/>
      <c r="CR3211" s="277"/>
      <c r="CS3211" s="277"/>
      <c r="CT3211" s="277"/>
      <c r="CU3211" s="277"/>
      <c r="CV3211" s="277"/>
      <c r="CW3211" s="277"/>
      <c r="CX3211" s="277"/>
      <c r="CY3211" s="277"/>
      <c r="CZ3211" s="277"/>
      <c r="DA3211" s="277"/>
      <c r="DB3211" s="277"/>
      <c r="DC3211" s="277"/>
      <c r="DD3211" s="277"/>
      <c r="DE3211" s="277"/>
      <c r="DF3211" s="277"/>
      <c r="DG3211" s="277"/>
      <c r="DH3211" s="277"/>
      <c r="DI3211" s="277"/>
      <c r="DJ3211" s="277"/>
      <c r="DK3211" s="277"/>
      <c r="DL3211" s="277"/>
      <c r="DM3211" s="277"/>
      <c r="DN3211" s="277"/>
      <c r="DO3211" s="277"/>
      <c r="DP3211" s="277"/>
      <c r="DQ3211" s="277"/>
      <c r="DR3211" s="277"/>
      <c r="DS3211" s="277"/>
      <c r="DT3211" s="277"/>
      <c r="DU3211" s="277"/>
      <c r="DV3211" s="277"/>
      <c r="DW3211" s="277"/>
      <c r="DX3211" s="277"/>
      <c r="DY3211" s="277"/>
      <c r="DZ3211" s="277"/>
      <c r="EA3211" s="277"/>
      <c r="EB3211" s="277"/>
      <c r="EC3211" s="277"/>
      <c r="ED3211" s="277"/>
      <c r="EE3211" s="277"/>
      <c r="EF3211" s="277"/>
      <c r="EG3211" s="277"/>
      <c r="EH3211" s="277"/>
      <c r="EI3211" s="277"/>
      <c r="EJ3211" s="277"/>
      <c r="EK3211" s="277"/>
    </row>
    <row r="3212" spans="1:141" ht="24" customHeight="1" x14ac:dyDescent="0.2">
      <c r="A3212" s="187"/>
      <c r="B3212" s="120"/>
      <c r="C3212" s="185" t="s">
        <v>721</v>
      </c>
      <c r="D3212" s="121"/>
      <c r="E3212" s="122"/>
      <c r="F3212" s="123"/>
      <c r="G3212" s="124"/>
    </row>
    <row r="3213" spans="1:141" s="276" customFormat="1" ht="24" customHeight="1" x14ac:dyDescent="0.2">
      <c r="A3213" s="267" t="str">
        <f t="shared" ref="A3213:A3226" si="961">IFERROR(VLOOKUP(C3213,Tabla_Insumos,4,FALSE),"")</f>
        <v/>
      </c>
      <c r="B3213" s="268" t="str">
        <f>IFERROR(VLOOKUP(C3213,Tabla_Insumos,5,FALSE),"")</f>
        <v/>
      </c>
      <c r="C3213" s="269"/>
      <c r="D3213" s="270" t="str">
        <f t="shared" ref="D3213:D3226" si="962">IFERROR(VLOOKUP(C3213,Tabla_Insumos,2,FALSE),"")</f>
        <v/>
      </c>
      <c r="E3213" s="271"/>
      <c r="F3213" s="272">
        <f t="shared" ref="F3213:F3226" si="963">IFERROR(VLOOKUP(C3213,Tabla_Insumos,3,FALSE),0)</f>
        <v>0</v>
      </c>
      <c r="G3213" s="275">
        <f>ROUND(E3213*F3213,2)</f>
        <v>0</v>
      </c>
    </row>
    <row r="3214" spans="1:141" s="276" customFormat="1" ht="24" customHeight="1" x14ac:dyDescent="0.2">
      <c r="A3214" s="267" t="str">
        <f t="shared" si="961"/>
        <v/>
      </c>
      <c r="B3214" s="268" t="str">
        <f t="shared" ref="B3214:B3226" si="964">IFERROR(VLOOKUP(C3214,Tabla_Insumos,5,FALSE),"")</f>
        <v/>
      </c>
      <c r="C3214" s="269"/>
      <c r="D3214" s="270" t="str">
        <f t="shared" si="962"/>
        <v/>
      </c>
      <c r="E3214" s="271"/>
      <c r="F3214" s="272">
        <f t="shared" si="963"/>
        <v>0</v>
      </c>
      <c r="G3214" s="275">
        <f t="shared" ref="G3214:G3226" si="965">ROUND(E3214*F3214,2)</f>
        <v>0</v>
      </c>
    </row>
    <row r="3215" spans="1:141" s="276" customFormat="1" ht="24" customHeight="1" x14ac:dyDescent="0.2">
      <c r="A3215" s="267" t="str">
        <f t="shared" si="961"/>
        <v/>
      </c>
      <c r="B3215" s="268" t="str">
        <f t="shared" si="964"/>
        <v/>
      </c>
      <c r="C3215" s="269"/>
      <c r="D3215" s="270" t="str">
        <f t="shared" si="962"/>
        <v/>
      </c>
      <c r="E3215" s="271"/>
      <c r="F3215" s="272">
        <f t="shared" si="963"/>
        <v>0</v>
      </c>
      <c r="G3215" s="275">
        <f t="shared" si="965"/>
        <v>0</v>
      </c>
    </row>
    <row r="3216" spans="1:141" s="276" customFormat="1" ht="24" customHeight="1" x14ac:dyDescent="0.2">
      <c r="A3216" s="267" t="str">
        <f t="shared" si="961"/>
        <v/>
      </c>
      <c r="B3216" s="268" t="str">
        <f t="shared" si="964"/>
        <v/>
      </c>
      <c r="C3216" s="269"/>
      <c r="D3216" s="270" t="str">
        <f t="shared" si="962"/>
        <v/>
      </c>
      <c r="E3216" s="271"/>
      <c r="F3216" s="272">
        <f t="shared" si="963"/>
        <v>0</v>
      </c>
      <c r="G3216" s="275">
        <f t="shared" si="965"/>
        <v>0</v>
      </c>
    </row>
    <row r="3217" spans="1:7" s="276" customFormat="1" ht="24" customHeight="1" x14ac:dyDescent="0.2">
      <c r="A3217" s="267" t="str">
        <f t="shared" si="961"/>
        <v/>
      </c>
      <c r="B3217" s="268" t="str">
        <f t="shared" si="964"/>
        <v/>
      </c>
      <c r="C3217" s="269"/>
      <c r="D3217" s="270" t="str">
        <f t="shared" si="962"/>
        <v/>
      </c>
      <c r="E3217" s="271"/>
      <c r="F3217" s="272">
        <f t="shared" si="963"/>
        <v>0</v>
      </c>
      <c r="G3217" s="275">
        <f t="shared" si="965"/>
        <v>0</v>
      </c>
    </row>
    <row r="3218" spans="1:7" s="276" customFormat="1" ht="24" customHeight="1" x14ac:dyDescent="0.2">
      <c r="A3218" s="267" t="str">
        <f t="shared" si="961"/>
        <v/>
      </c>
      <c r="B3218" s="268" t="str">
        <f t="shared" si="964"/>
        <v/>
      </c>
      <c r="C3218" s="269"/>
      <c r="D3218" s="270" t="str">
        <f t="shared" si="962"/>
        <v/>
      </c>
      <c r="E3218" s="271"/>
      <c r="F3218" s="272">
        <f t="shared" si="963"/>
        <v>0</v>
      </c>
      <c r="G3218" s="275">
        <f t="shared" si="965"/>
        <v>0</v>
      </c>
    </row>
    <row r="3219" spans="1:7" s="276" customFormat="1" ht="24" customHeight="1" x14ac:dyDescent="0.2">
      <c r="A3219" s="267" t="str">
        <f t="shared" si="961"/>
        <v/>
      </c>
      <c r="B3219" s="268" t="str">
        <f t="shared" si="964"/>
        <v/>
      </c>
      <c r="C3219" s="269"/>
      <c r="D3219" s="270" t="str">
        <f t="shared" si="962"/>
        <v/>
      </c>
      <c r="E3219" s="271"/>
      <c r="F3219" s="272">
        <f t="shared" si="963"/>
        <v>0</v>
      </c>
      <c r="G3219" s="275">
        <f t="shared" si="965"/>
        <v>0</v>
      </c>
    </row>
    <row r="3220" spans="1:7" s="276" customFormat="1" ht="24" customHeight="1" x14ac:dyDescent="0.2">
      <c r="A3220" s="267" t="str">
        <f t="shared" si="961"/>
        <v/>
      </c>
      <c r="B3220" s="268" t="str">
        <f t="shared" si="964"/>
        <v/>
      </c>
      <c r="C3220" s="269"/>
      <c r="D3220" s="270" t="str">
        <f t="shared" si="962"/>
        <v/>
      </c>
      <c r="E3220" s="271"/>
      <c r="F3220" s="272">
        <f t="shared" si="963"/>
        <v>0</v>
      </c>
      <c r="G3220" s="275">
        <f t="shared" si="965"/>
        <v>0</v>
      </c>
    </row>
    <row r="3221" spans="1:7" s="276" customFormat="1" ht="24" customHeight="1" x14ac:dyDescent="0.2">
      <c r="A3221" s="267" t="str">
        <f t="shared" si="961"/>
        <v/>
      </c>
      <c r="B3221" s="268" t="str">
        <f t="shared" si="964"/>
        <v/>
      </c>
      <c r="C3221" s="269"/>
      <c r="D3221" s="270" t="str">
        <f t="shared" si="962"/>
        <v/>
      </c>
      <c r="E3221" s="271"/>
      <c r="F3221" s="272">
        <f t="shared" si="963"/>
        <v>0</v>
      </c>
      <c r="G3221" s="275">
        <f t="shared" si="965"/>
        <v>0</v>
      </c>
    </row>
    <row r="3222" spans="1:7" s="276" customFormat="1" ht="24" customHeight="1" x14ac:dyDescent="0.2">
      <c r="A3222" s="267" t="str">
        <f t="shared" si="961"/>
        <v/>
      </c>
      <c r="B3222" s="268" t="str">
        <f t="shared" si="964"/>
        <v/>
      </c>
      <c r="C3222" s="269"/>
      <c r="D3222" s="270" t="str">
        <f t="shared" si="962"/>
        <v/>
      </c>
      <c r="E3222" s="271"/>
      <c r="F3222" s="272">
        <f t="shared" si="963"/>
        <v>0</v>
      </c>
      <c r="G3222" s="275">
        <f t="shared" si="965"/>
        <v>0</v>
      </c>
    </row>
    <row r="3223" spans="1:7" s="276" customFormat="1" ht="24" customHeight="1" x14ac:dyDescent="0.2">
      <c r="A3223" s="267" t="str">
        <f t="shared" si="961"/>
        <v/>
      </c>
      <c r="B3223" s="268" t="str">
        <f t="shared" si="964"/>
        <v/>
      </c>
      <c r="C3223" s="269"/>
      <c r="D3223" s="270" t="str">
        <f t="shared" si="962"/>
        <v/>
      </c>
      <c r="E3223" s="271"/>
      <c r="F3223" s="272">
        <f t="shared" si="963"/>
        <v>0</v>
      </c>
      <c r="G3223" s="275">
        <f t="shared" si="965"/>
        <v>0</v>
      </c>
    </row>
    <row r="3224" spans="1:7" s="276" customFormat="1" ht="24" customHeight="1" x14ac:dyDescent="0.2">
      <c r="A3224" s="267" t="str">
        <f t="shared" si="961"/>
        <v/>
      </c>
      <c r="B3224" s="268" t="str">
        <f t="shared" si="964"/>
        <v/>
      </c>
      <c r="C3224" s="269"/>
      <c r="D3224" s="270" t="str">
        <f t="shared" si="962"/>
        <v/>
      </c>
      <c r="E3224" s="271"/>
      <c r="F3224" s="272">
        <f t="shared" si="963"/>
        <v>0</v>
      </c>
      <c r="G3224" s="275">
        <f t="shared" si="965"/>
        <v>0</v>
      </c>
    </row>
    <row r="3225" spans="1:7" s="276" customFormat="1" ht="24" customHeight="1" x14ac:dyDescent="0.2">
      <c r="A3225" s="267" t="str">
        <f t="shared" si="961"/>
        <v/>
      </c>
      <c r="B3225" s="268" t="str">
        <f t="shared" si="964"/>
        <v/>
      </c>
      <c r="C3225" s="269"/>
      <c r="D3225" s="270" t="str">
        <f t="shared" si="962"/>
        <v/>
      </c>
      <c r="E3225" s="271"/>
      <c r="F3225" s="272">
        <f t="shared" si="963"/>
        <v>0</v>
      </c>
      <c r="G3225" s="275">
        <f t="shared" si="965"/>
        <v>0</v>
      </c>
    </row>
    <row r="3226" spans="1:7" s="276" customFormat="1" ht="24" customHeight="1" x14ac:dyDescent="0.2">
      <c r="A3226" s="267" t="str">
        <f t="shared" si="961"/>
        <v/>
      </c>
      <c r="B3226" s="268" t="str">
        <f t="shared" si="964"/>
        <v/>
      </c>
      <c r="C3226" s="269"/>
      <c r="D3226" s="270" t="str">
        <f t="shared" si="962"/>
        <v/>
      </c>
      <c r="E3226" s="271"/>
      <c r="F3226" s="273">
        <f t="shared" si="963"/>
        <v>0</v>
      </c>
      <c r="G3226" s="275">
        <f t="shared" si="965"/>
        <v>0</v>
      </c>
    </row>
    <row r="3227" spans="1:7" ht="24" customHeight="1" x14ac:dyDescent="0.2">
      <c r="A3227" s="125"/>
      <c r="B3227" s="99"/>
      <c r="C3227" s="99"/>
      <c r="D3227" s="110"/>
      <c r="E3227" s="111"/>
      <c r="F3227" s="188" t="s">
        <v>33</v>
      </c>
      <c r="G3227" s="126">
        <f>SUBTOTAL(9,G3213:G3226)</f>
        <v>0</v>
      </c>
    </row>
    <row r="3228" spans="1:7" ht="24" customHeight="1" x14ac:dyDescent="0.2">
      <c r="A3228" s="125"/>
      <c r="B3228" s="99"/>
      <c r="C3228" s="127" t="s">
        <v>722</v>
      </c>
      <c r="D3228" s="110"/>
      <c r="E3228" s="111"/>
      <c r="F3228" s="112"/>
      <c r="G3228" s="128"/>
    </row>
    <row r="3229" spans="1:7" s="276" customFormat="1" ht="24" customHeight="1" x14ac:dyDescent="0.2">
      <c r="A3229" s="267" t="str">
        <f t="shared" ref="A3229:A3236" si="966">IFERROR(VLOOKUP(C3229,Tabla_Insumos,4,FALSE),"")</f>
        <v/>
      </c>
      <c r="B3229" s="268" t="str">
        <f t="shared" ref="B3229:B3236" si="967">IFERROR(VLOOKUP(C3229,Tabla_Insumos,5,FALSE),"")</f>
        <v/>
      </c>
      <c r="C3229" s="269"/>
      <c r="D3229" s="270" t="str">
        <f t="shared" ref="D3229:D3236" si="968">IFERROR(VLOOKUP(C3229,Tabla_Insumos,2,FALSE),"")</f>
        <v/>
      </c>
      <c r="E3229" s="271"/>
      <c r="F3229" s="274">
        <f t="shared" ref="F3229:F3236" si="969">IFERROR(VLOOKUP(C3229,Tabla_Insumos,3,FALSE),0)</f>
        <v>0</v>
      </c>
      <c r="G3229" s="275">
        <f>ROUND(E3229*F3229,2)</f>
        <v>0</v>
      </c>
    </row>
    <row r="3230" spans="1:7" s="276" customFormat="1" ht="24" customHeight="1" x14ac:dyDescent="0.2">
      <c r="A3230" s="267" t="str">
        <f t="shared" si="966"/>
        <v/>
      </c>
      <c r="B3230" s="268" t="str">
        <f t="shared" si="967"/>
        <v/>
      </c>
      <c r="C3230" s="269"/>
      <c r="D3230" s="270" t="str">
        <f t="shared" si="968"/>
        <v/>
      </c>
      <c r="E3230" s="271"/>
      <c r="F3230" s="274">
        <f t="shared" si="969"/>
        <v>0</v>
      </c>
      <c r="G3230" s="275">
        <f>ROUND(E3230*F3230,2)</f>
        <v>0</v>
      </c>
    </row>
    <row r="3231" spans="1:7" s="276" customFormat="1" ht="24" customHeight="1" x14ac:dyDescent="0.2">
      <c r="A3231" s="267" t="str">
        <f t="shared" si="966"/>
        <v/>
      </c>
      <c r="B3231" s="268" t="str">
        <f t="shared" si="967"/>
        <v/>
      </c>
      <c r="C3231" s="269"/>
      <c r="D3231" s="270" t="str">
        <f t="shared" si="968"/>
        <v/>
      </c>
      <c r="E3231" s="271"/>
      <c r="F3231" s="274">
        <f t="shared" si="969"/>
        <v>0</v>
      </c>
      <c r="G3231" s="275">
        <f t="shared" ref="G3231:G3236" si="970">ROUND(E3231*F3231,2)</f>
        <v>0</v>
      </c>
    </row>
    <row r="3232" spans="1:7" s="276" customFormat="1" ht="24" customHeight="1" x14ac:dyDescent="0.2">
      <c r="A3232" s="267" t="str">
        <f t="shared" si="966"/>
        <v/>
      </c>
      <c r="B3232" s="268" t="str">
        <f t="shared" si="967"/>
        <v/>
      </c>
      <c r="C3232" s="269"/>
      <c r="D3232" s="270" t="str">
        <f t="shared" si="968"/>
        <v/>
      </c>
      <c r="E3232" s="271"/>
      <c r="F3232" s="274">
        <f t="shared" si="969"/>
        <v>0</v>
      </c>
      <c r="G3232" s="275">
        <f t="shared" si="970"/>
        <v>0</v>
      </c>
    </row>
    <row r="3233" spans="1:7" s="276" customFormat="1" ht="24" customHeight="1" x14ac:dyDescent="0.2">
      <c r="A3233" s="267" t="str">
        <f t="shared" si="966"/>
        <v/>
      </c>
      <c r="B3233" s="268" t="str">
        <f t="shared" si="967"/>
        <v/>
      </c>
      <c r="C3233" s="269"/>
      <c r="D3233" s="270" t="str">
        <f t="shared" si="968"/>
        <v/>
      </c>
      <c r="E3233" s="271"/>
      <c r="F3233" s="272">
        <f t="shared" si="969"/>
        <v>0</v>
      </c>
      <c r="G3233" s="275">
        <f t="shared" si="970"/>
        <v>0</v>
      </c>
    </row>
    <row r="3234" spans="1:7" s="276" customFormat="1" ht="24" customHeight="1" x14ac:dyDescent="0.2">
      <c r="A3234" s="267" t="str">
        <f t="shared" si="966"/>
        <v/>
      </c>
      <c r="B3234" s="268" t="str">
        <f t="shared" si="967"/>
        <v/>
      </c>
      <c r="C3234" s="269"/>
      <c r="D3234" s="270" t="str">
        <f t="shared" si="968"/>
        <v/>
      </c>
      <c r="E3234" s="271"/>
      <c r="F3234" s="272">
        <f t="shared" si="969"/>
        <v>0</v>
      </c>
      <c r="G3234" s="275">
        <f t="shared" si="970"/>
        <v>0</v>
      </c>
    </row>
    <row r="3235" spans="1:7" s="276" customFormat="1" ht="24" customHeight="1" x14ac:dyDescent="0.2">
      <c r="A3235" s="267" t="str">
        <f t="shared" si="966"/>
        <v/>
      </c>
      <c r="B3235" s="268" t="str">
        <f t="shared" si="967"/>
        <v/>
      </c>
      <c r="C3235" s="269"/>
      <c r="D3235" s="270" t="str">
        <f t="shared" si="968"/>
        <v/>
      </c>
      <c r="E3235" s="271"/>
      <c r="F3235" s="272">
        <f t="shared" si="969"/>
        <v>0</v>
      </c>
      <c r="G3235" s="275">
        <f t="shared" si="970"/>
        <v>0</v>
      </c>
    </row>
    <row r="3236" spans="1:7" s="276" customFormat="1" ht="24" customHeight="1" x14ac:dyDescent="0.2">
      <c r="A3236" s="267" t="str">
        <f t="shared" si="966"/>
        <v/>
      </c>
      <c r="B3236" s="268" t="str">
        <f t="shared" si="967"/>
        <v/>
      </c>
      <c r="C3236" s="269"/>
      <c r="D3236" s="270" t="str">
        <f t="shared" si="968"/>
        <v/>
      </c>
      <c r="E3236" s="271"/>
      <c r="F3236" s="272">
        <f t="shared" si="969"/>
        <v>0</v>
      </c>
      <c r="G3236" s="275">
        <f t="shared" si="970"/>
        <v>0</v>
      </c>
    </row>
    <row r="3237" spans="1:7" ht="24" customHeight="1" x14ac:dyDescent="0.2">
      <c r="A3237" s="125"/>
      <c r="B3237" s="99"/>
      <c r="C3237" s="99"/>
      <c r="D3237" s="110"/>
      <c r="E3237" s="111"/>
      <c r="F3237" s="188" t="s">
        <v>34</v>
      </c>
      <c r="G3237" s="126">
        <f>SUBTOTAL(9,G3229:G3236)</f>
        <v>0</v>
      </c>
    </row>
    <row r="3238" spans="1:7" ht="24" customHeight="1" x14ac:dyDescent="0.2">
      <c r="A3238" s="125"/>
      <c r="B3238" s="99"/>
      <c r="C3238" s="127" t="s">
        <v>723</v>
      </c>
      <c r="D3238" s="110"/>
      <c r="E3238" s="111"/>
      <c r="F3238" s="112"/>
      <c r="G3238" s="128"/>
    </row>
    <row r="3239" spans="1:7" s="276" customFormat="1" ht="24" customHeight="1" x14ac:dyDescent="0.2">
      <c r="A3239" s="267" t="str">
        <f t="shared" ref="A3239:A3247" si="971">IFERROR(VLOOKUP(C3239,Tabla_Insumos,4,FALSE),"")</f>
        <v/>
      </c>
      <c r="B3239" s="268" t="str">
        <f t="shared" ref="B3239:B3247" si="972">IFERROR(VLOOKUP(C3239,Tabla_Insumos,5,FALSE),"")</f>
        <v/>
      </c>
      <c r="C3239" s="269"/>
      <c r="D3239" s="270" t="str">
        <f t="shared" ref="D3239:D3247" si="973">IFERROR(VLOOKUP(C3239,Tabla_Insumos,2,FALSE),"")</f>
        <v/>
      </c>
      <c r="E3239" s="271"/>
      <c r="F3239" s="272">
        <f t="shared" ref="F3239:F3247" si="974">IFERROR(VLOOKUP(C3239,Tabla_Insumos,3,FALSE),0)</f>
        <v>0</v>
      </c>
      <c r="G3239" s="275">
        <f t="shared" ref="G3239:G3247" si="975">ROUND(E3239*F3239,2)</f>
        <v>0</v>
      </c>
    </row>
    <row r="3240" spans="1:7" s="276" customFormat="1" ht="24" customHeight="1" x14ac:dyDescent="0.2">
      <c r="A3240" s="267" t="str">
        <f t="shared" si="971"/>
        <v/>
      </c>
      <c r="B3240" s="268" t="str">
        <f t="shared" si="972"/>
        <v/>
      </c>
      <c r="C3240" s="269"/>
      <c r="D3240" s="270" t="str">
        <f t="shared" si="973"/>
        <v/>
      </c>
      <c r="E3240" s="271"/>
      <c r="F3240" s="272">
        <f t="shared" si="974"/>
        <v>0</v>
      </c>
      <c r="G3240" s="275">
        <f t="shared" si="975"/>
        <v>0</v>
      </c>
    </row>
    <row r="3241" spans="1:7" s="276" customFormat="1" ht="24" customHeight="1" x14ac:dyDescent="0.2">
      <c r="A3241" s="267" t="str">
        <f t="shared" si="971"/>
        <v/>
      </c>
      <c r="B3241" s="268" t="str">
        <f t="shared" si="972"/>
        <v/>
      </c>
      <c r="C3241" s="269"/>
      <c r="D3241" s="270" t="str">
        <f t="shared" si="973"/>
        <v/>
      </c>
      <c r="E3241" s="271"/>
      <c r="F3241" s="272">
        <f t="shared" si="974"/>
        <v>0</v>
      </c>
      <c r="G3241" s="275">
        <f t="shared" si="975"/>
        <v>0</v>
      </c>
    </row>
    <row r="3242" spans="1:7" s="276" customFormat="1" ht="24" customHeight="1" x14ac:dyDescent="0.2">
      <c r="A3242" s="267" t="str">
        <f t="shared" si="971"/>
        <v/>
      </c>
      <c r="B3242" s="268" t="str">
        <f t="shared" si="972"/>
        <v/>
      </c>
      <c r="C3242" s="269"/>
      <c r="D3242" s="270" t="str">
        <f t="shared" si="973"/>
        <v/>
      </c>
      <c r="E3242" s="271"/>
      <c r="F3242" s="272">
        <f t="shared" si="974"/>
        <v>0</v>
      </c>
      <c r="G3242" s="275">
        <f t="shared" si="975"/>
        <v>0</v>
      </c>
    </row>
    <row r="3243" spans="1:7" s="276" customFormat="1" ht="24" customHeight="1" x14ac:dyDescent="0.2">
      <c r="A3243" s="267" t="str">
        <f t="shared" si="971"/>
        <v/>
      </c>
      <c r="B3243" s="268" t="str">
        <f t="shared" si="972"/>
        <v/>
      </c>
      <c r="C3243" s="269"/>
      <c r="D3243" s="270" t="str">
        <f t="shared" si="973"/>
        <v/>
      </c>
      <c r="E3243" s="271"/>
      <c r="F3243" s="272">
        <f t="shared" si="974"/>
        <v>0</v>
      </c>
      <c r="G3243" s="275">
        <f t="shared" si="975"/>
        <v>0</v>
      </c>
    </row>
    <row r="3244" spans="1:7" s="276" customFormat="1" ht="24" customHeight="1" x14ac:dyDescent="0.2">
      <c r="A3244" s="267" t="str">
        <f t="shared" si="971"/>
        <v/>
      </c>
      <c r="B3244" s="268" t="str">
        <f t="shared" si="972"/>
        <v/>
      </c>
      <c r="C3244" s="269"/>
      <c r="D3244" s="270" t="str">
        <f t="shared" si="973"/>
        <v/>
      </c>
      <c r="E3244" s="271"/>
      <c r="F3244" s="272">
        <f t="shared" si="974"/>
        <v>0</v>
      </c>
      <c r="G3244" s="275">
        <f t="shared" si="975"/>
        <v>0</v>
      </c>
    </row>
    <row r="3245" spans="1:7" s="276" customFormat="1" ht="24" customHeight="1" x14ac:dyDescent="0.2">
      <c r="A3245" s="267" t="str">
        <f t="shared" si="971"/>
        <v/>
      </c>
      <c r="B3245" s="268" t="str">
        <f t="shared" si="972"/>
        <v/>
      </c>
      <c r="C3245" s="269"/>
      <c r="D3245" s="270" t="str">
        <f t="shared" si="973"/>
        <v/>
      </c>
      <c r="E3245" s="271"/>
      <c r="F3245" s="272">
        <f t="shared" si="974"/>
        <v>0</v>
      </c>
      <c r="G3245" s="275">
        <f t="shared" si="975"/>
        <v>0</v>
      </c>
    </row>
    <row r="3246" spans="1:7" s="276" customFormat="1" ht="24" customHeight="1" x14ac:dyDescent="0.2">
      <c r="A3246" s="267" t="str">
        <f t="shared" si="971"/>
        <v/>
      </c>
      <c r="B3246" s="268" t="str">
        <f t="shared" si="972"/>
        <v/>
      </c>
      <c r="C3246" s="269"/>
      <c r="D3246" s="270" t="str">
        <f t="shared" si="973"/>
        <v/>
      </c>
      <c r="E3246" s="271"/>
      <c r="F3246" s="272">
        <f t="shared" si="974"/>
        <v>0</v>
      </c>
      <c r="G3246" s="275">
        <f t="shared" si="975"/>
        <v>0</v>
      </c>
    </row>
    <row r="3247" spans="1:7" s="276" customFormat="1" ht="24" customHeight="1" x14ac:dyDescent="0.2">
      <c r="A3247" s="267" t="str">
        <f t="shared" si="971"/>
        <v/>
      </c>
      <c r="B3247" s="268" t="str">
        <f t="shared" si="972"/>
        <v/>
      </c>
      <c r="C3247" s="269"/>
      <c r="D3247" s="270" t="str">
        <f t="shared" si="973"/>
        <v/>
      </c>
      <c r="E3247" s="271"/>
      <c r="F3247" s="272">
        <f t="shared" si="974"/>
        <v>0</v>
      </c>
      <c r="G3247" s="275">
        <f t="shared" si="975"/>
        <v>0</v>
      </c>
    </row>
    <row r="3248" spans="1:7" ht="24" customHeight="1" x14ac:dyDescent="0.2">
      <c r="A3248" s="129"/>
      <c r="B3248" s="110"/>
      <c r="C3248" s="99"/>
      <c r="D3248" s="110"/>
      <c r="E3248" s="111"/>
      <c r="F3248" s="188" t="s">
        <v>35</v>
      </c>
      <c r="G3248" s="126">
        <f>SUBTOTAL(9,G3239:G3247)</f>
        <v>0</v>
      </c>
    </row>
    <row r="3249" spans="1:141" ht="24" customHeight="1" thickBot="1" x14ac:dyDescent="0.25">
      <c r="A3249" s="130"/>
      <c r="B3249" s="131"/>
      <c r="C3249" s="132"/>
      <c r="D3249" s="131"/>
      <c r="E3249" s="133"/>
      <c r="F3249" s="134"/>
      <c r="G3249" s="135"/>
    </row>
    <row r="3250" spans="1:141" ht="24" customHeight="1" thickBot="1" x14ac:dyDescent="0.25">
      <c r="A3250" s="136" t="str">
        <f>B3208</f>
        <v>21.4</v>
      </c>
      <c r="B3250" s="137" t="str">
        <f>C3208</f>
        <v>Puentes, rampas, barandas y otros</v>
      </c>
      <c r="C3250" s="138"/>
      <c r="D3250" s="138" t="s">
        <v>36</v>
      </c>
      <c r="E3250" s="139"/>
      <c r="F3250" s="140" t="s">
        <v>37</v>
      </c>
      <c r="G3250" s="141">
        <f>SUBTOTAL(9,G3213:G3249)</f>
        <v>0</v>
      </c>
    </row>
    <row r="3251" spans="1:141" ht="24" customHeight="1" thickTop="1" thickBot="1" x14ac:dyDescent="0.25"/>
    <row r="3252" spans="1:141" ht="24" customHeight="1" thickTop="1" x14ac:dyDescent="0.2">
      <c r="A3252" s="173" t="s">
        <v>39</v>
      </c>
      <c r="B3252" s="174"/>
      <c r="C3252" s="174"/>
      <c r="D3252" s="174"/>
      <c r="E3252" s="174"/>
      <c r="F3252" s="174"/>
      <c r="G3252" s="175"/>
      <c r="H3252" s="100">
        <f>COUNTIF($A$2:A3258,"ANALISIS DE PRECIOS")</f>
        <v>66</v>
      </c>
    </row>
    <row r="3253" spans="1:141" ht="24" customHeight="1" x14ac:dyDescent="0.2">
      <c r="A3253" s="101" t="s">
        <v>719</v>
      </c>
      <c r="B3253" s="102" t="str">
        <f>Comitente</f>
        <v>DIRECCIÓN DE INFRAESTRUCTURA ESCOLAR</v>
      </c>
      <c r="C3253" s="96"/>
      <c r="D3253" s="103"/>
      <c r="E3253" s="103"/>
      <c r="F3253" s="104"/>
      <c r="G3253" s="105"/>
    </row>
    <row r="3254" spans="1:141" ht="24" customHeight="1" x14ac:dyDescent="0.2">
      <c r="A3254" s="101" t="s">
        <v>720</v>
      </c>
      <c r="B3254" s="102">
        <f>Contratista</f>
        <v>0</v>
      </c>
      <c r="C3254" s="97"/>
      <c r="D3254" s="97"/>
      <c r="E3254" s="97"/>
      <c r="F3254" s="106"/>
      <c r="G3254" s="107"/>
    </row>
    <row r="3255" spans="1:141" ht="24" customHeight="1" x14ac:dyDescent="0.2">
      <c r="A3255" s="101" t="s">
        <v>26</v>
      </c>
      <c r="B3255" s="102" t="str">
        <f>Obra</f>
        <v>ESCUELA BATALLA DE TUCUMAN</v>
      </c>
      <c r="C3255" s="97"/>
      <c r="D3255" s="97"/>
      <c r="E3255" s="97"/>
      <c r="F3255" s="106" t="s">
        <v>40</v>
      </c>
      <c r="G3255" s="108">
        <f>Fecha_Base</f>
        <v>0</v>
      </c>
    </row>
    <row r="3256" spans="1:141" ht="24" customHeight="1" x14ac:dyDescent="0.2">
      <c r="A3256" s="109" t="s">
        <v>718</v>
      </c>
      <c r="B3256" s="98" t="str">
        <f>Ubicación</f>
        <v>Calle Mendoza y Calle Nº17 - Pocito</v>
      </c>
      <c r="C3256" s="98"/>
      <c r="D3256" s="110"/>
      <c r="E3256" s="111"/>
      <c r="F3256" s="112"/>
      <c r="G3256" s="113"/>
    </row>
    <row r="3257" spans="1:141" ht="24" customHeight="1" x14ac:dyDescent="0.2">
      <c r="A3257" s="109" t="s">
        <v>41</v>
      </c>
      <c r="B3257" s="114" t="str">
        <f>IFERROR(VALUE(LEFT(B3258,FIND("-",B3258)-1)),"")</f>
        <v/>
      </c>
      <c r="C3257" s="99" t="str">
        <f>IFERROR(VLOOKUP(B3257,Tabla_CyP,2,FALSE),"")</f>
        <v/>
      </c>
      <c r="E3257" s="111"/>
      <c r="F3257" s="112"/>
      <c r="G3257" s="113"/>
    </row>
    <row r="3258" spans="1:141" ht="24" customHeight="1" x14ac:dyDescent="0.2">
      <c r="A3258" s="109" t="s">
        <v>27</v>
      </c>
      <c r="B3258" s="115" t="str">
        <f>IFERROR(VLOOKUP(COUNTIF($A$2:A3258,"ANALISIS DE PRECIOS"),Tabla_NumeroItem,4,FALSE),"")</f>
        <v>23.1</v>
      </c>
      <c r="C3258" s="99" t="str">
        <f>IFERROR(VLOOKUP(B3258,Tabla_CyP,2,FALSE),"")</f>
        <v>Limpieza de obra periódica y final</v>
      </c>
      <c r="D3258" s="110"/>
      <c r="E3258" s="111"/>
      <c r="F3258" s="106" t="s">
        <v>28</v>
      </c>
      <c r="G3258" s="116" t="str">
        <f>IFERROR(VLOOKUP(B3258,Tabla_CyP,4,FALSE),"")</f>
        <v>gl</v>
      </c>
    </row>
    <row r="3259" spans="1:141" ht="24" customHeight="1" x14ac:dyDescent="0.2">
      <c r="A3259" s="109"/>
      <c r="B3259" s="98"/>
      <c r="C3259" s="99"/>
      <c r="D3259" s="110"/>
      <c r="E3259" s="111"/>
      <c r="F3259" s="112"/>
      <c r="G3259" s="113"/>
    </row>
    <row r="3260" spans="1:141" ht="24" customHeight="1" x14ac:dyDescent="0.2">
      <c r="A3260" s="381" t="s">
        <v>584</v>
      </c>
      <c r="B3260" s="382"/>
      <c r="C3260" s="383" t="s">
        <v>0</v>
      </c>
      <c r="D3260" s="383" t="s">
        <v>29</v>
      </c>
      <c r="E3260" s="385" t="s">
        <v>30</v>
      </c>
      <c r="F3260" s="387" t="s">
        <v>31</v>
      </c>
      <c r="G3260" s="389" t="s">
        <v>32</v>
      </c>
    </row>
    <row r="3261" spans="1:141" s="119" customFormat="1" ht="24" customHeight="1" x14ac:dyDescent="0.2">
      <c r="A3261" s="117" t="s">
        <v>585</v>
      </c>
      <c r="B3261" s="118" t="s">
        <v>586</v>
      </c>
      <c r="C3261" s="384"/>
      <c r="D3261" s="384"/>
      <c r="E3261" s="386"/>
      <c r="F3261" s="388"/>
      <c r="G3261" s="390"/>
      <c r="I3261" s="277"/>
      <c r="J3261" s="277"/>
      <c r="K3261" s="277"/>
      <c r="L3261" s="277"/>
      <c r="M3261" s="277"/>
      <c r="N3261" s="277"/>
      <c r="O3261" s="277"/>
      <c r="P3261" s="277"/>
      <c r="Q3261" s="277"/>
      <c r="R3261" s="277"/>
      <c r="S3261" s="277"/>
      <c r="T3261" s="277"/>
      <c r="U3261" s="277"/>
      <c r="V3261" s="277"/>
      <c r="W3261" s="277"/>
      <c r="X3261" s="277"/>
      <c r="Y3261" s="277"/>
      <c r="Z3261" s="277"/>
      <c r="AA3261" s="277"/>
      <c r="AB3261" s="277"/>
      <c r="AC3261" s="277"/>
      <c r="AD3261" s="277"/>
      <c r="AE3261" s="277"/>
      <c r="AF3261" s="277"/>
      <c r="AG3261" s="277"/>
      <c r="AH3261" s="277"/>
      <c r="AI3261" s="277"/>
      <c r="AJ3261" s="277"/>
      <c r="AK3261" s="277"/>
      <c r="AL3261" s="277"/>
      <c r="AM3261" s="277"/>
      <c r="AN3261" s="277"/>
      <c r="AO3261" s="277"/>
      <c r="AP3261" s="277"/>
      <c r="AQ3261" s="277"/>
      <c r="AR3261" s="277"/>
      <c r="AS3261" s="277"/>
      <c r="AT3261" s="277"/>
      <c r="AU3261" s="277"/>
      <c r="AV3261" s="277"/>
      <c r="AW3261" s="277"/>
      <c r="AX3261" s="277"/>
      <c r="AY3261" s="277"/>
      <c r="AZ3261" s="277"/>
      <c r="BA3261" s="277"/>
      <c r="BB3261" s="277"/>
      <c r="BC3261" s="277"/>
      <c r="BD3261" s="277"/>
      <c r="BE3261" s="277"/>
      <c r="BF3261" s="277"/>
      <c r="BG3261" s="277"/>
      <c r="BH3261" s="277"/>
      <c r="BI3261" s="277"/>
      <c r="BJ3261" s="277"/>
      <c r="BK3261" s="277"/>
      <c r="BL3261" s="277"/>
      <c r="BM3261" s="277"/>
      <c r="BN3261" s="277"/>
      <c r="BO3261" s="277"/>
      <c r="BP3261" s="277"/>
      <c r="BQ3261" s="277"/>
      <c r="BR3261" s="277"/>
      <c r="BS3261" s="277"/>
      <c r="BT3261" s="277"/>
      <c r="BU3261" s="277"/>
      <c r="BV3261" s="277"/>
      <c r="BW3261" s="277"/>
      <c r="BX3261" s="277"/>
      <c r="BY3261" s="277"/>
      <c r="BZ3261" s="277"/>
      <c r="CA3261" s="277"/>
      <c r="CB3261" s="277"/>
      <c r="CC3261" s="277"/>
      <c r="CD3261" s="277"/>
      <c r="CE3261" s="277"/>
      <c r="CF3261" s="277"/>
      <c r="CG3261" s="277"/>
      <c r="CH3261" s="277"/>
      <c r="CI3261" s="277"/>
      <c r="CJ3261" s="277"/>
      <c r="CK3261" s="277"/>
      <c r="CL3261" s="277"/>
      <c r="CM3261" s="277"/>
      <c r="CN3261" s="277"/>
      <c r="CO3261" s="277"/>
      <c r="CP3261" s="277"/>
      <c r="CQ3261" s="277"/>
      <c r="CR3261" s="277"/>
      <c r="CS3261" s="277"/>
      <c r="CT3261" s="277"/>
      <c r="CU3261" s="277"/>
      <c r="CV3261" s="277"/>
      <c r="CW3261" s="277"/>
      <c r="CX3261" s="277"/>
      <c r="CY3261" s="277"/>
      <c r="CZ3261" s="277"/>
      <c r="DA3261" s="277"/>
      <c r="DB3261" s="277"/>
      <c r="DC3261" s="277"/>
      <c r="DD3261" s="277"/>
      <c r="DE3261" s="277"/>
      <c r="DF3261" s="277"/>
      <c r="DG3261" s="277"/>
      <c r="DH3261" s="277"/>
      <c r="DI3261" s="277"/>
      <c r="DJ3261" s="277"/>
      <c r="DK3261" s="277"/>
      <c r="DL3261" s="277"/>
      <c r="DM3261" s="277"/>
      <c r="DN3261" s="277"/>
      <c r="DO3261" s="277"/>
      <c r="DP3261" s="277"/>
      <c r="DQ3261" s="277"/>
      <c r="DR3261" s="277"/>
      <c r="DS3261" s="277"/>
      <c r="DT3261" s="277"/>
      <c r="DU3261" s="277"/>
      <c r="DV3261" s="277"/>
      <c r="DW3261" s="277"/>
      <c r="DX3261" s="277"/>
      <c r="DY3261" s="277"/>
      <c r="DZ3261" s="277"/>
      <c r="EA3261" s="277"/>
      <c r="EB3261" s="277"/>
      <c r="EC3261" s="277"/>
      <c r="ED3261" s="277"/>
      <c r="EE3261" s="277"/>
      <c r="EF3261" s="277"/>
      <c r="EG3261" s="277"/>
      <c r="EH3261" s="277"/>
      <c r="EI3261" s="277"/>
      <c r="EJ3261" s="277"/>
      <c r="EK3261" s="277"/>
    </row>
    <row r="3262" spans="1:141" ht="24" customHeight="1" x14ac:dyDescent="0.2">
      <c r="A3262" s="187"/>
      <c r="B3262" s="120"/>
      <c r="C3262" s="185" t="s">
        <v>721</v>
      </c>
      <c r="D3262" s="121"/>
      <c r="E3262" s="122"/>
      <c r="F3262" s="123"/>
      <c r="G3262" s="124"/>
    </row>
    <row r="3263" spans="1:141" s="276" customFormat="1" ht="24" customHeight="1" x14ac:dyDescent="0.2">
      <c r="A3263" s="267" t="str">
        <f t="shared" ref="A3263:A3276" si="976">IFERROR(VLOOKUP(C3263,Tabla_Insumos,4,FALSE),"")</f>
        <v/>
      </c>
      <c r="B3263" s="268" t="str">
        <f>IFERROR(VLOOKUP(C3263,Tabla_Insumos,5,FALSE),"")</f>
        <v/>
      </c>
      <c r="C3263" s="269"/>
      <c r="D3263" s="270" t="str">
        <f t="shared" ref="D3263:D3276" si="977">IFERROR(VLOOKUP(C3263,Tabla_Insumos,2,FALSE),"")</f>
        <v/>
      </c>
      <c r="E3263" s="271"/>
      <c r="F3263" s="272">
        <f t="shared" ref="F3263:F3276" si="978">IFERROR(VLOOKUP(C3263,Tabla_Insumos,3,FALSE),0)</f>
        <v>0</v>
      </c>
      <c r="G3263" s="275">
        <f>ROUND(E3263*F3263,2)</f>
        <v>0</v>
      </c>
    </row>
    <row r="3264" spans="1:141" s="276" customFormat="1" ht="24" customHeight="1" x14ac:dyDescent="0.2">
      <c r="A3264" s="267" t="str">
        <f t="shared" si="976"/>
        <v/>
      </c>
      <c r="B3264" s="268" t="str">
        <f t="shared" ref="B3264:B3276" si="979">IFERROR(VLOOKUP(C3264,Tabla_Insumos,5,FALSE),"")</f>
        <v/>
      </c>
      <c r="C3264" s="269"/>
      <c r="D3264" s="270" t="str">
        <f t="shared" si="977"/>
        <v/>
      </c>
      <c r="E3264" s="271"/>
      <c r="F3264" s="272">
        <f t="shared" si="978"/>
        <v>0</v>
      </c>
      <c r="G3264" s="275">
        <f t="shared" ref="G3264:G3276" si="980">ROUND(E3264*F3264,2)</f>
        <v>0</v>
      </c>
    </row>
    <row r="3265" spans="1:7" s="276" customFormat="1" ht="24" customHeight="1" x14ac:dyDescent="0.2">
      <c r="A3265" s="267" t="str">
        <f t="shared" si="976"/>
        <v/>
      </c>
      <c r="B3265" s="268" t="str">
        <f t="shared" si="979"/>
        <v/>
      </c>
      <c r="C3265" s="269"/>
      <c r="D3265" s="270" t="str">
        <f t="shared" si="977"/>
        <v/>
      </c>
      <c r="E3265" s="271"/>
      <c r="F3265" s="272">
        <f t="shared" si="978"/>
        <v>0</v>
      </c>
      <c r="G3265" s="275">
        <f t="shared" si="980"/>
        <v>0</v>
      </c>
    </row>
    <row r="3266" spans="1:7" s="276" customFormat="1" ht="24" customHeight="1" x14ac:dyDescent="0.2">
      <c r="A3266" s="267" t="str">
        <f t="shared" si="976"/>
        <v/>
      </c>
      <c r="B3266" s="268" t="str">
        <f t="shared" si="979"/>
        <v/>
      </c>
      <c r="C3266" s="269"/>
      <c r="D3266" s="270" t="str">
        <f t="shared" si="977"/>
        <v/>
      </c>
      <c r="E3266" s="271"/>
      <c r="F3266" s="272">
        <f t="shared" si="978"/>
        <v>0</v>
      </c>
      <c r="G3266" s="275">
        <f t="shared" si="980"/>
        <v>0</v>
      </c>
    </row>
    <row r="3267" spans="1:7" s="276" customFormat="1" ht="24" customHeight="1" x14ac:dyDescent="0.2">
      <c r="A3267" s="267" t="str">
        <f t="shared" si="976"/>
        <v/>
      </c>
      <c r="B3267" s="268" t="str">
        <f t="shared" si="979"/>
        <v/>
      </c>
      <c r="C3267" s="269"/>
      <c r="D3267" s="270" t="str">
        <f t="shared" si="977"/>
        <v/>
      </c>
      <c r="E3267" s="271"/>
      <c r="F3267" s="272">
        <f t="shared" si="978"/>
        <v>0</v>
      </c>
      <c r="G3267" s="275">
        <f t="shared" si="980"/>
        <v>0</v>
      </c>
    </row>
    <row r="3268" spans="1:7" s="276" customFormat="1" ht="24" customHeight="1" x14ac:dyDescent="0.2">
      <c r="A3268" s="267" t="str">
        <f t="shared" si="976"/>
        <v/>
      </c>
      <c r="B3268" s="268" t="str">
        <f t="shared" si="979"/>
        <v/>
      </c>
      <c r="C3268" s="269"/>
      <c r="D3268" s="270" t="str">
        <f t="shared" si="977"/>
        <v/>
      </c>
      <c r="E3268" s="271"/>
      <c r="F3268" s="272">
        <f t="shared" si="978"/>
        <v>0</v>
      </c>
      <c r="G3268" s="275">
        <f t="shared" si="980"/>
        <v>0</v>
      </c>
    </row>
    <row r="3269" spans="1:7" s="276" customFormat="1" ht="24" customHeight="1" x14ac:dyDescent="0.2">
      <c r="A3269" s="267" t="str">
        <f t="shared" si="976"/>
        <v/>
      </c>
      <c r="B3269" s="268" t="str">
        <f t="shared" si="979"/>
        <v/>
      </c>
      <c r="C3269" s="269"/>
      <c r="D3269" s="270" t="str">
        <f t="shared" si="977"/>
        <v/>
      </c>
      <c r="E3269" s="271"/>
      <c r="F3269" s="272">
        <f t="shared" si="978"/>
        <v>0</v>
      </c>
      <c r="G3269" s="275">
        <f t="shared" si="980"/>
        <v>0</v>
      </c>
    </row>
    <row r="3270" spans="1:7" s="276" customFormat="1" ht="24" customHeight="1" x14ac:dyDescent="0.2">
      <c r="A3270" s="267" t="str">
        <f t="shared" si="976"/>
        <v/>
      </c>
      <c r="B3270" s="268" t="str">
        <f t="shared" si="979"/>
        <v/>
      </c>
      <c r="C3270" s="269"/>
      <c r="D3270" s="270" t="str">
        <f t="shared" si="977"/>
        <v/>
      </c>
      <c r="E3270" s="271"/>
      <c r="F3270" s="272">
        <f t="shared" si="978"/>
        <v>0</v>
      </c>
      <c r="G3270" s="275">
        <f t="shared" si="980"/>
        <v>0</v>
      </c>
    </row>
    <row r="3271" spans="1:7" s="276" customFormat="1" ht="24" customHeight="1" x14ac:dyDescent="0.2">
      <c r="A3271" s="267" t="str">
        <f t="shared" si="976"/>
        <v/>
      </c>
      <c r="B3271" s="268" t="str">
        <f t="shared" si="979"/>
        <v/>
      </c>
      <c r="C3271" s="269"/>
      <c r="D3271" s="270" t="str">
        <f t="shared" si="977"/>
        <v/>
      </c>
      <c r="E3271" s="271"/>
      <c r="F3271" s="272">
        <f t="shared" si="978"/>
        <v>0</v>
      </c>
      <c r="G3271" s="275">
        <f t="shared" si="980"/>
        <v>0</v>
      </c>
    </row>
    <row r="3272" spans="1:7" s="276" customFormat="1" ht="24" customHeight="1" x14ac:dyDescent="0.2">
      <c r="A3272" s="267" t="str">
        <f t="shared" si="976"/>
        <v/>
      </c>
      <c r="B3272" s="268" t="str">
        <f t="shared" si="979"/>
        <v/>
      </c>
      <c r="C3272" s="269"/>
      <c r="D3272" s="270" t="str">
        <f t="shared" si="977"/>
        <v/>
      </c>
      <c r="E3272" s="271"/>
      <c r="F3272" s="272">
        <f t="shared" si="978"/>
        <v>0</v>
      </c>
      <c r="G3272" s="275">
        <f t="shared" si="980"/>
        <v>0</v>
      </c>
    </row>
    <row r="3273" spans="1:7" s="276" customFormat="1" ht="24" customHeight="1" x14ac:dyDescent="0.2">
      <c r="A3273" s="267" t="str">
        <f t="shared" si="976"/>
        <v/>
      </c>
      <c r="B3273" s="268" t="str">
        <f t="shared" si="979"/>
        <v/>
      </c>
      <c r="C3273" s="269"/>
      <c r="D3273" s="270" t="str">
        <f t="shared" si="977"/>
        <v/>
      </c>
      <c r="E3273" s="271"/>
      <c r="F3273" s="272">
        <f t="shared" si="978"/>
        <v>0</v>
      </c>
      <c r="G3273" s="275">
        <f t="shared" si="980"/>
        <v>0</v>
      </c>
    </row>
    <row r="3274" spans="1:7" s="276" customFormat="1" ht="24" customHeight="1" x14ac:dyDescent="0.2">
      <c r="A3274" s="267" t="str">
        <f t="shared" si="976"/>
        <v/>
      </c>
      <c r="B3274" s="268" t="str">
        <f t="shared" si="979"/>
        <v/>
      </c>
      <c r="C3274" s="269"/>
      <c r="D3274" s="270" t="str">
        <f t="shared" si="977"/>
        <v/>
      </c>
      <c r="E3274" s="271"/>
      <c r="F3274" s="272">
        <f t="shared" si="978"/>
        <v>0</v>
      </c>
      <c r="G3274" s="275">
        <f t="shared" si="980"/>
        <v>0</v>
      </c>
    </row>
    <row r="3275" spans="1:7" s="276" customFormat="1" ht="24" customHeight="1" x14ac:dyDescent="0.2">
      <c r="A3275" s="267" t="str">
        <f t="shared" si="976"/>
        <v/>
      </c>
      <c r="B3275" s="268" t="str">
        <f t="shared" si="979"/>
        <v/>
      </c>
      <c r="C3275" s="269"/>
      <c r="D3275" s="270" t="str">
        <f t="shared" si="977"/>
        <v/>
      </c>
      <c r="E3275" s="271"/>
      <c r="F3275" s="272">
        <f t="shared" si="978"/>
        <v>0</v>
      </c>
      <c r="G3275" s="275">
        <f t="shared" si="980"/>
        <v>0</v>
      </c>
    </row>
    <row r="3276" spans="1:7" s="276" customFormat="1" ht="24" customHeight="1" x14ac:dyDescent="0.2">
      <c r="A3276" s="267" t="str">
        <f t="shared" si="976"/>
        <v/>
      </c>
      <c r="B3276" s="268" t="str">
        <f t="shared" si="979"/>
        <v/>
      </c>
      <c r="C3276" s="269"/>
      <c r="D3276" s="270" t="str">
        <f t="shared" si="977"/>
        <v/>
      </c>
      <c r="E3276" s="271"/>
      <c r="F3276" s="273">
        <f t="shared" si="978"/>
        <v>0</v>
      </c>
      <c r="G3276" s="275">
        <f t="shared" si="980"/>
        <v>0</v>
      </c>
    </row>
    <row r="3277" spans="1:7" ht="24" customHeight="1" x14ac:dyDescent="0.2">
      <c r="A3277" s="125"/>
      <c r="B3277" s="99"/>
      <c r="C3277" s="99"/>
      <c r="D3277" s="110"/>
      <c r="E3277" s="111"/>
      <c r="F3277" s="188" t="s">
        <v>33</v>
      </c>
      <c r="G3277" s="126">
        <f>SUBTOTAL(9,G3263:G3276)</f>
        <v>0</v>
      </c>
    </row>
    <row r="3278" spans="1:7" ht="24" customHeight="1" x14ac:dyDescent="0.2">
      <c r="A3278" s="125"/>
      <c r="B3278" s="99"/>
      <c r="C3278" s="127" t="s">
        <v>722</v>
      </c>
      <c r="D3278" s="110"/>
      <c r="E3278" s="111"/>
      <c r="F3278" s="112"/>
      <c r="G3278" s="128"/>
    </row>
    <row r="3279" spans="1:7" s="276" customFormat="1" ht="24" customHeight="1" x14ac:dyDescent="0.2">
      <c r="A3279" s="267" t="str">
        <f t="shared" ref="A3279:A3286" si="981">IFERROR(VLOOKUP(C3279,Tabla_Insumos,4,FALSE),"")</f>
        <v/>
      </c>
      <c r="B3279" s="268" t="str">
        <f t="shared" ref="B3279:B3286" si="982">IFERROR(VLOOKUP(C3279,Tabla_Insumos,5,FALSE),"")</f>
        <v/>
      </c>
      <c r="C3279" s="269"/>
      <c r="D3279" s="270" t="str">
        <f t="shared" ref="D3279:D3286" si="983">IFERROR(VLOOKUP(C3279,Tabla_Insumos,2,FALSE),"")</f>
        <v/>
      </c>
      <c r="E3279" s="271"/>
      <c r="F3279" s="274">
        <f t="shared" ref="F3279:F3286" si="984">IFERROR(VLOOKUP(C3279,Tabla_Insumos,3,FALSE),0)</f>
        <v>0</v>
      </c>
      <c r="G3279" s="275">
        <f>ROUND(E3279*F3279,2)</f>
        <v>0</v>
      </c>
    </row>
    <row r="3280" spans="1:7" s="276" customFormat="1" ht="24" customHeight="1" x14ac:dyDescent="0.2">
      <c r="A3280" s="267" t="str">
        <f t="shared" si="981"/>
        <v/>
      </c>
      <c r="B3280" s="268" t="str">
        <f t="shared" si="982"/>
        <v/>
      </c>
      <c r="C3280" s="269"/>
      <c r="D3280" s="270" t="str">
        <f t="shared" si="983"/>
        <v/>
      </c>
      <c r="E3280" s="271"/>
      <c r="F3280" s="274">
        <f t="shared" si="984"/>
        <v>0</v>
      </c>
      <c r="G3280" s="275">
        <f>ROUND(E3280*F3280,2)</f>
        <v>0</v>
      </c>
    </row>
    <row r="3281" spans="1:7" s="276" customFormat="1" ht="24" customHeight="1" x14ac:dyDescent="0.2">
      <c r="A3281" s="267" t="str">
        <f t="shared" si="981"/>
        <v/>
      </c>
      <c r="B3281" s="268" t="str">
        <f t="shared" si="982"/>
        <v/>
      </c>
      <c r="C3281" s="269"/>
      <c r="D3281" s="270" t="str">
        <f t="shared" si="983"/>
        <v/>
      </c>
      <c r="E3281" s="271"/>
      <c r="F3281" s="274">
        <f t="shared" si="984"/>
        <v>0</v>
      </c>
      <c r="G3281" s="275">
        <f t="shared" ref="G3281:G3286" si="985">ROUND(E3281*F3281,2)</f>
        <v>0</v>
      </c>
    </row>
    <row r="3282" spans="1:7" s="276" customFormat="1" ht="24" customHeight="1" x14ac:dyDescent="0.2">
      <c r="A3282" s="267" t="str">
        <f t="shared" si="981"/>
        <v/>
      </c>
      <c r="B3282" s="268" t="str">
        <f t="shared" si="982"/>
        <v/>
      </c>
      <c r="C3282" s="269"/>
      <c r="D3282" s="270" t="str">
        <f t="shared" si="983"/>
        <v/>
      </c>
      <c r="E3282" s="271"/>
      <c r="F3282" s="274">
        <f t="shared" si="984"/>
        <v>0</v>
      </c>
      <c r="G3282" s="275">
        <f t="shared" si="985"/>
        <v>0</v>
      </c>
    </row>
    <row r="3283" spans="1:7" s="276" customFormat="1" ht="24" customHeight="1" x14ac:dyDescent="0.2">
      <c r="A3283" s="267" t="str">
        <f t="shared" si="981"/>
        <v/>
      </c>
      <c r="B3283" s="268" t="str">
        <f t="shared" si="982"/>
        <v/>
      </c>
      <c r="C3283" s="269"/>
      <c r="D3283" s="270" t="str">
        <f t="shared" si="983"/>
        <v/>
      </c>
      <c r="E3283" s="271"/>
      <c r="F3283" s="272">
        <f t="shared" si="984"/>
        <v>0</v>
      </c>
      <c r="G3283" s="275">
        <f t="shared" si="985"/>
        <v>0</v>
      </c>
    </row>
    <row r="3284" spans="1:7" s="276" customFormat="1" ht="24" customHeight="1" x14ac:dyDescent="0.2">
      <c r="A3284" s="267" t="str">
        <f t="shared" si="981"/>
        <v/>
      </c>
      <c r="B3284" s="268" t="str">
        <f t="shared" si="982"/>
        <v/>
      </c>
      <c r="C3284" s="269"/>
      <c r="D3284" s="270" t="str">
        <f t="shared" si="983"/>
        <v/>
      </c>
      <c r="E3284" s="271"/>
      <c r="F3284" s="272">
        <f t="shared" si="984"/>
        <v>0</v>
      </c>
      <c r="G3284" s="275">
        <f t="shared" si="985"/>
        <v>0</v>
      </c>
    </row>
    <row r="3285" spans="1:7" s="276" customFormat="1" ht="24" customHeight="1" x14ac:dyDescent="0.2">
      <c r="A3285" s="267" t="str">
        <f t="shared" si="981"/>
        <v/>
      </c>
      <c r="B3285" s="268" t="str">
        <f t="shared" si="982"/>
        <v/>
      </c>
      <c r="C3285" s="269"/>
      <c r="D3285" s="270" t="str">
        <f t="shared" si="983"/>
        <v/>
      </c>
      <c r="E3285" s="271"/>
      <c r="F3285" s="272">
        <f t="shared" si="984"/>
        <v>0</v>
      </c>
      <c r="G3285" s="275">
        <f t="shared" si="985"/>
        <v>0</v>
      </c>
    </row>
    <row r="3286" spans="1:7" s="276" customFormat="1" ht="24" customHeight="1" x14ac:dyDescent="0.2">
      <c r="A3286" s="267" t="str">
        <f t="shared" si="981"/>
        <v/>
      </c>
      <c r="B3286" s="268" t="str">
        <f t="shared" si="982"/>
        <v/>
      </c>
      <c r="C3286" s="269"/>
      <c r="D3286" s="270" t="str">
        <f t="shared" si="983"/>
        <v/>
      </c>
      <c r="E3286" s="271"/>
      <c r="F3286" s="272">
        <f t="shared" si="984"/>
        <v>0</v>
      </c>
      <c r="G3286" s="275">
        <f t="shared" si="985"/>
        <v>0</v>
      </c>
    </row>
    <row r="3287" spans="1:7" ht="24" customHeight="1" x14ac:dyDescent="0.2">
      <c r="A3287" s="125"/>
      <c r="B3287" s="99"/>
      <c r="C3287" s="99"/>
      <c r="D3287" s="110"/>
      <c r="E3287" s="111"/>
      <c r="F3287" s="188" t="s">
        <v>34</v>
      </c>
      <c r="G3287" s="126">
        <f>SUBTOTAL(9,G3279:G3286)</f>
        <v>0</v>
      </c>
    </row>
    <row r="3288" spans="1:7" ht="24" customHeight="1" x14ac:dyDescent="0.2">
      <c r="A3288" s="125"/>
      <c r="B3288" s="99"/>
      <c r="C3288" s="127" t="s">
        <v>723</v>
      </c>
      <c r="D3288" s="110"/>
      <c r="E3288" s="111"/>
      <c r="F3288" s="112"/>
      <c r="G3288" s="128"/>
    </row>
    <row r="3289" spans="1:7" s="276" customFormat="1" ht="24" customHeight="1" x14ac:dyDescent="0.2">
      <c r="A3289" s="267" t="str">
        <f t="shared" ref="A3289:A3297" si="986">IFERROR(VLOOKUP(C3289,Tabla_Insumos,4,FALSE),"")</f>
        <v/>
      </c>
      <c r="B3289" s="268" t="str">
        <f t="shared" ref="B3289:B3297" si="987">IFERROR(VLOOKUP(C3289,Tabla_Insumos,5,FALSE),"")</f>
        <v/>
      </c>
      <c r="C3289" s="269"/>
      <c r="D3289" s="270" t="str">
        <f t="shared" ref="D3289:D3297" si="988">IFERROR(VLOOKUP(C3289,Tabla_Insumos,2,FALSE),"")</f>
        <v/>
      </c>
      <c r="E3289" s="271"/>
      <c r="F3289" s="272">
        <f t="shared" ref="F3289:F3297" si="989">IFERROR(VLOOKUP(C3289,Tabla_Insumos,3,FALSE),0)</f>
        <v>0</v>
      </c>
      <c r="G3289" s="275">
        <f t="shared" ref="G3289:G3297" si="990">ROUND(E3289*F3289,2)</f>
        <v>0</v>
      </c>
    </row>
    <row r="3290" spans="1:7" s="276" customFormat="1" ht="24" customHeight="1" x14ac:dyDescent="0.2">
      <c r="A3290" s="267" t="str">
        <f t="shared" si="986"/>
        <v/>
      </c>
      <c r="B3290" s="268" t="str">
        <f t="shared" si="987"/>
        <v/>
      </c>
      <c r="C3290" s="269"/>
      <c r="D3290" s="270" t="str">
        <f t="shared" si="988"/>
        <v/>
      </c>
      <c r="E3290" s="271"/>
      <c r="F3290" s="272">
        <f t="shared" si="989"/>
        <v>0</v>
      </c>
      <c r="G3290" s="275">
        <f t="shared" si="990"/>
        <v>0</v>
      </c>
    </row>
    <row r="3291" spans="1:7" s="276" customFormat="1" ht="24" customHeight="1" x14ac:dyDescent="0.2">
      <c r="A3291" s="267" t="str">
        <f t="shared" si="986"/>
        <v/>
      </c>
      <c r="B3291" s="268" t="str">
        <f t="shared" si="987"/>
        <v/>
      </c>
      <c r="C3291" s="269"/>
      <c r="D3291" s="270" t="str">
        <f t="shared" si="988"/>
        <v/>
      </c>
      <c r="E3291" s="271"/>
      <c r="F3291" s="272">
        <f t="shared" si="989"/>
        <v>0</v>
      </c>
      <c r="G3291" s="275">
        <f t="shared" si="990"/>
        <v>0</v>
      </c>
    </row>
    <row r="3292" spans="1:7" s="276" customFormat="1" ht="24" customHeight="1" x14ac:dyDescent="0.2">
      <c r="A3292" s="267" t="str">
        <f t="shared" si="986"/>
        <v/>
      </c>
      <c r="B3292" s="268" t="str">
        <f t="shared" si="987"/>
        <v/>
      </c>
      <c r="C3292" s="269"/>
      <c r="D3292" s="270" t="str">
        <f t="shared" si="988"/>
        <v/>
      </c>
      <c r="E3292" s="271"/>
      <c r="F3292" s="272">
        <f t="shared" si="989"/>
        <v>0</v>
      </c>
      <c r="G3292" s="275">
        <f t="shared" si="990"/>
        <v>0</v>
      </c>
    </row>
    <row r="3293" spans="1:7" s="276" customFormat="1" ht="24" customHeight="1" x14ac:dyDescent="0.2">
      <c r="A3293" s="267" t="str">
        <f t="shared" si="986"/>
        <v/>
      </c>
      <c r="B3293" s="268" t="str">
        <f t="shared" si="987"/>
        <v/>
      </c>
      <c r="C3293" s="269"/>
      <c r="D3293" s="270" t="str">
        <f t="shared" si="988"/>
        <v/>
      </c>
      <c r="E3293" s="271"/>
      <c r="F3293" s="272">
        <f t="shared" si="989"/>
        <v>0</v>
      </c>
      <c r="G3293" s="275">
        <f t="shared" si="990"/>
        <v>0</v>
      </c>
    </row>
    <row r="3294" spans="1:7" s="276" customFormat="1" ht="24" customHeight="1" x14ac:dyDescent="0.2">
      <c r="A3294" s="267" t="str">
        <f t="shared" si="986"/>
        <v/>
      </c>
      <c r="B3294" s="268" t="str">
        <f t="shared" si="987"/>
        <v/>
      </c>
      <c r="C3294" s="269"/>
      <c r="D3294" s="270" t="str">
        <f t="shared" si="988"/>
        <v/>
      </c>
      <c r="E3294" s="271"/>
      <c r="F3294" s="272">
        <f t="shared" si="989"/>
        <v>0</v>
      </c>
      <c r="G3294" s="275">
        <f t="shared" si="990"/>
        <v>0</v>
      </c>
    </row>
    <row r="3295" spans="1:7" s="276" customFormat="1" ht="24" customHeight="1" x14ac:dyDescent="0.2">
      <c r="A3295" s="267" t="str">
        <f t="shared" si="986"/>
        <v/>
      </c>
      <c r="B3295" s="268" t="str">
        <f t="shared" si="987"/>
        <v/>
      </c>
      <c r="C3295" s="269"/>
      <c r="D3295" s="270" t="str">
        <f t="shared" si="988"/>
        <v/>
      </c>
      <c r="E3295" s="271"/>
      <c r="F3295" s="272">
        <f t="shared" si="989"/>
        <v>0</v>
      </c>
      <c r="G3295" s="275">
        <f t="shared" si="990"/>
        <v>0</v>
      </c>
    </row>
    <row r="3296" spans="1:7" s="276" customFormat="1" ht="24" customHeight="1" x14ac:dyDescent="0.2">
      <c r="A3296" s="267" t="str">
        <f t="shared" si="986"/>
        <v/>
      </c>
      <c r="B3296" s="268" t="str">
        <f t="shared" si="987"/>
        <v/>
      </c>
      <c r="C3296" s="269"/>
      <c r="D3296" s="270" t="str">
        <f t="shared" si="988"/>
        <v/>
      </c>
      <c r="E3296" s="271"/>
      <c r="F3296" s="272">
        <f t="shared" si="989"/>
        <v>0</v>
      </c>
      <c r="G3296" s="275">
        <f t="shared" si="990"/>
        <v>0</v>
      </c>
    </row>
    <row r="3297" spans="1:141" s="276" customFormat="1" ht="24" customHeight="1" x14ac:dyDescent="0.2">
      <c r="A3297" s="267" t="str">
        <f t="shared" si="986"/>
        <v/>
      </c>
      <c r="B3297" s="268" t="str">
        <f t="shared" si="987"/>
        <v/>
      </c>
      <c r="C3297" s="269"/>
      <c r="D3297" s="270" t="str">
        <f t="shared" si="988"/>
        <v/>
      </c>
      <c r="E3297" s="271"/>
      <c r="F3297" s="272">
        <f t="shared" si="989"/>
        <v>0</v>
      </c>
      <c r="G3297" s="275">
        <f t="shared" si="990"/>
        <v>0</v>
      </c>
    </row>
    <row r="3298" spans="1:141" ht="24" customHeight="1" x14ac:dyDescent="0.2">
      <c r="A3298" s="129"/>
      <c r="B3298" s="110"/>
      <c r="C3298" s="99"/>
      <c r="D3298" s="110"/>
      <c r="E3298" s="111"/>
      <c r="F3298" s="188" t="s">
        <v>35</v>
      </c>
      <c r="G3298" s="126">
        <f>SUBTOTAL(9,G3289:G3297)</f>
        <v>0</v>
      </c>
    </row>
    <row r="3299" spans="1:141" ht="24" customHeight="1" thickBot="1" x14ac:dyDescent="0.25">
      <c r="A3299" s="130"/>
      <c r="B3299" s="131"/>
      <c r="C3299" s="132"/>
      <c r="D3299" s="131"/>
      <c r="E3299" s="133"/>
      <c r="F3299" s="134"/>
      <c r="G3299" s="135"/>
    </row>
    <row r="3300" spans="1:141" ht="24" customHeight="1" thickBot="1" x14ac:dyDescent="0.25">
      <c r="A3300" s="136" t="str">
        <f>B3258</f>
        <v>23.1</v>
      </c>
      <c r="B3300" s="137" t="str">
        <f>C3258</f>
        <v>Limpieza de obra periódica y final</v>
      </c>
      <c r="C3300" s="138"/>
      <c r="D3300" s="138" t="s">
        <v>36</v>
      </c>
      <c r="E3300" s="139"/>
      <c r="F3300" s="140" t="s">
        <v>37</v>
      </c>
      <c r="G3300" s="141">
        <f>SUBTOTAL(9,G3263:G3299)</f>
        <v>0</v>
      </c>
    </row>
    <row r="3301" spans="1:141" ht="24" customHeight="1" thickTop="1" thickBot="1" x14ac:dyDescent="0.25"/>
    <row r="3302" spans="1:141" ht="24" customHeight="1" thickTop="1" x14ac:dyDescent="0.2">
      <c r="A3302" s="173" t="s">
        <v>39</v>
      </c>
      <c r="B3302" s="174"/>
      <c r="C3302" s="174"/>
      <c r="D3302" s="174"/>
      <c r="E3302" s="174"/>
      <c r="F3302" s="174"/>
      <c r="G3302" s="175"/>
      <c r="H3302" s="100">
        <f>COUNTIF($A$2:A3308,"ANALISIS DE PRECIOS")</f>
        <v>67</v>
      </c>
    </row>
    <row r="3303" spans="1:141" ht="24" customHeight="1" x14ac:dyDescent="0.2">
      <c r="A3303" s="101" t="s">
        <v>719</v>
      </c>
      <c r="B3303" s="102" t="str">
        <f>Comitente</f>
        <v>DIRECCIÓN DE INFRAESTRUCTURA ESCOLAR</v>
      </c>
      <c r="C3303" s="96"/>
      <c r="D3303" s="103"/>
      <c r="E3303" s="103"/>
      <c r="F3303" s="104"/>
      <c r="G3303" s="105"/>
    </row>
    <row r="3304" spans="1:141" ht="24" customHeight="1" x14ac:dyDescent="0.2">
      <c r="A3304" s="101" t="s">
        <v>720</v>
      </c>
      <c r="B3304" s="102">
        <f>Contratista</f>
        <v>0</v>
      </c>
      <c r="C3304" s="97"/>
      <c r="D3304" s="97"/>
      <c r="E3304" s="97"/>
      <c r="F3304" s="106"/>
      <c r="G3304" s="107"/>
    </row>
    <row r="3305" spans="1:141" ht="24" customHeight="1" x14ac:dyDescent="0.2">
      <c r="A3305" s="101" t="s">
        <v>26</v>
      </c>
      <c r="B3305" s="102" t="str">
        <f>Obra</f>
        <v>ESCUELA BATALLA DE TUCUMAN</v>
      </c>
      <c r="C3305" s="97"/>
      <c r="D3305" s="97"/>
      <c r="E3305" s="97"/>
      <c r="F3305" s="106" t="s">
        <v>40</v>
      </c>
      <c r="G3305" s="108">
        <f>Fecha_Base</f>
        <v>0</v>
      </c>
    </row>
    <row r="3306" spans="1:141" ht="24" customHeight="1" x14ac:dyDescent="0.2">
      <c r="A3306" s="109" t="s">
        <v>718</v>
      </c>
      <c r="B3306" s="98" t="str">
        <f>Ubicación</f>
        <v>Calle Mendoza y Calle Nº17 - Pocito</v>
      </c>
      <c r="C3306" s="98"/>
      <c r="D3306" s="110"/>
      <c r="E3306" s="111"/>
      <c r="F3306" s="112"/>
      <c r="G3306" s="113"/>
    </row>
    <row r="3307" spans="1:141" ht="24" customHeight="1" x14ac:dyDescent="0.2">
      <c r="A3307" s="109" t="s">
        <v>41</v>
      </c>
      <c r="B3307" s="114" t="str">
        <f>IFERROR(VALUE(LEFT(B3308,FIND("-",B3308)-1)),"")</f>
        <v/>
      </c>
      <c r="C3307" s="99" t="str">
        <f>IFERROR(VLOOKUP(B3307,Tabla_CyP,2,FALSE),"")</f>
        <v/>
      </c>
      <c r="E3307" s="111"/>
      <c r="F3307" s="112"/>
      <c r="G3307" s="113"/>
    </row>
    <row r="3308" spans="1:141" ht="24" customHeight="1" x14ac:dyDescent="0.2">
      <c r="A3308" s="109" t="s">
        <v>27</v>
      </c>
      <c r="B3308" s="115" t="str">
        <f>IFERROR(VLOOKUP(COUNTIF($A$2:A3308,"ANALISIS DE PRECIOS"),Tabla_NumeroItem,4,FALSE),"")</f>
        <v>24.1</v>
      </c>
      <c r="C3308" s="99" t="str">
        <f>IFERROR(VLOOKUP(B3308,Tabla_CyP,2,FALSE),"")</f>
        <v>Fichas complementarias y otros</v>
      </c>
      <c r="D3308" s="110"/>
      <c r="E3308" s="111"/>
      <c r="F3308" s="106" t="s">
        <v>28</v>
      </c>
      <c r="G3308" s="116" t="str">
        <f>IFERROR(VLOOKUP(B3308,Tabla_CyP,4,FALSE),"")</f>
        <v>gl</v>
      </c>
    </row>
    <row r="3309" spans="1:141" ht="24" customHeight="1" x14ac:dyDescent="0.2">
      <c r="A3309" s="109"/>
      <c r="B3309" s="98"/>
      <c r="C3309" s="99"/>
      <c r="D3309" s="110"/>
      <c r="E3309" s="111"/>
      <c r="F3309" s="112"/>
      <c r="G3309" s="113"/>
    </row>
    <row r="3310" spans="1:141" ht="24" customHeight="1" x14ac:dyDescent="0.2">
      <c r="A3310" s="381" t="s">
        <v>584</v>
      </c>
      <c r="B3310" s="382"/>
      <c r="C3310" s="383" t="s">
        <v>0</v>
      </c>
      <c r="D3310" s="383" t="s">
        <v>29</v>
      </c>
      <c r="E3310" s="385" t="s">
        <v>30</v>
      </c>
      <c r="F3310" s="387" t="s">
        <v>31</v>
      </c>
      <c r="G3310" s="389" t="s">
        <v>32</v>
      </c>
    </row>
    <row r="3311" spans="1:141" s="119" customFormat="1" ht="24" customHeight="1" x14ac:dyDescent="0.2">
      <c r="A3311" s="117" t="s">
        <v>585</v>
      </c>
      <c r="B3311" s="118" t="s">
        <v>586</v>
      </c>
      <c r="C3311" s="384"/>
      <c r="D3311" s="384"/>
      <c r="E3311" s="386"/>
      <c r="F3311" s="388"/>
      <c r="G3311" s="390"/>
      <c r="I3311" s="277"/>
      <c r="J3311" s="277"/>
      <c r="K3311" s="277"/>
      <c r="L3311" s="277"/>
      <c r="M3311" s="277"/>
      <c r="N3311" s="277"/>
      <c r="O3311" s="277"/>
      <c r="P3311" s="277"/>
      <c r="Q3311" s="277"/>
      <c r="R3311" s="277"/>
      <c r="S3311" s="277"/>
      <c r="T3311" s="277"/>
      <c r="U3311" s="277"/>
      <c r="V3311" s="277"/>
      <c r="W3311" s="277"/>
      <c r="X3311" s="277"/>
      <c r="Y3311" s="277"/>
      <c r="Z3311" s="277"/>
      <c r="AA3311" s="277"/>
      <c r="AB3311" s="277"/>
      <c r="AC3311" s="277"/>
      <c r="AD3311" s="277"/>
      <c r="AE3311" s="277"/>
      <c r="AF3311" s="277"/>
      <c r="AG3311" s="277"/>
      <c r="AH3311" s="277"/>
      <c r="AI3311" s="277"/>
      <c r="AJ3311" s="277"/>
      <c r="AK3311" s="277"/>
      <c r="AL3311" s="277"/>
      <c r="AM3311" s="277"/>
      <c r="AN3311" s="277"/>
      <c r="AO3311" s="277"/>
      <c r="AP3311" s="277"/>
      <c r="AQ3311" s="277"/>
      <c r="AR3311" s="277"/>
      <c r="AS3311" s="277"/>
      <c r="AT3311" s="277"/>
      <c r="AU3311" s="277"/>
      <c r="AV3311" s="277"/>
      <c r="AW3311" s="277"/>
      <c r="AX3311" s="277"/>
      <c r="AY3311" s="277"/>
      <c r="AZ3311" s="277"/>
      <c r="BA3311" s="277"/>
      <c r="BB3311" s="277"/>
      <c r="BC3311" s="277"/>
      <c r="BD3311" s="277"/>
      <c r="BE3311" s="277"/>
      <c r="BF3311" s="277"/>
      <c r="BG3311" s="277"/>
      <c r="BH3311" s="277"/>
      <c r="BI3311" s="277"/>
      <c r="BJ3311" s="277"/>
      <c r="BK3311" s="277"/>
      <c r="BL3311" s="277"/>
      <c r="BM3311" s="277"/>
      <c r="BN3311" s="277"/>
      <c r="BO3311" s="277"/>
      <c r="BP3311" s="277"/>
      <c r="BQ3311" s="277"/>
      <c r="BR3311" s="277"/>
      <c r="BS3311" s="277"/>
      <c r="BT3311" s="277"/>
      <c r="BU3311" s="277"/>
      <c r="BV3311" s="277"/>
      <c r="BW3311" s="277"/>
      <c r="BX3311" s="277"/>
      <c r="BY3311" s="277"/>
      <c r="BZ3311" s="277"/>
      <c r="CA3311" s="277"/>
      <c r="CB3311" s="277"/>
      <c r="CC3311" s="277"/>
      <c r="CD3311" s="277"/>
      <c r="CE3311" s="277"/>
      <c r="CF3311" s="277"/>
      <c r="CG3311" s="277"/>
      <c r="CH3311" s="277"/>
      <c r="CI3311" s="277"/>
      <c r="CJ3311" s="277"/>
      <c r="CK3311" s="277"/>
      <c r="CL3311" s="277"/>
      <c r="CM3311" s="277"/>
      <c r="CN3311" s="277"/>
      <c r="CO3311" s="277"/>
      <c r="CP3311" s="277"/>
      <c r="CQ3311" s="277"/>
      <c r="CR3311" s="277"/>
      <c r="CS3311" s="277"/>
      <c r="CT3311" s="277"/>
      <c r="CU3311" s="277"/>
      <c r="CV3311" s="277"/>
      <c r="CW3311" s="277"/>
      <c r="CX3311" s="277"/>
      <c r="CY3311" s="277"/>
      <c r="CZ3311" s="277"/>
      <c r="DA3311" s="277"/>
      <c r="DB3311" s="277"/>
      <c r="DC3311" s="277"/>
      <c r="DD3311" s="277"/>
      <c r="DE3311" s="277"/>
      <c r="DF3311" s="277"/>
      <c r="DG3311" s="277"/>
      <c r="DH3311" s="277"/>
      <c r="DI3311" s="277"/>
      <c r="DJ3311" s="277"/>
      <c r="DK3311" s="277"/>
      <c r="DL3311" s="277"/>
      <c r="DM3311" s="277"/>
      <c r="DN3311" s="277"/>
      <c r="DO3311" s="277"/>
      <c r="DP3311" s="277"/>
      <c r="DQ3311" s="277"/>
      <c r="DR3311" s="277"/>
      <c r="DS3311" s="277"/>
      <c r="DT3311" s="277"/>
      <c r="DU3311" s="277"/>
      <c r="DV3311" s="277"/>
      <c r="DW3311" s="277"/>
      <c r="DX3311" s="277"/>
      <c r="DY3311" s="277"/>
      <c r="DZ3311" s="277"/>
      <c r="EA3311" s="277"/>
      <c r="EB3311" s="277"/>
      <c r="EC3311" s="277"/>
      <c r="ED3311" s="277"/>
      <c r="EE3311" s="277"/>
      <c r="EF3311" s="277"/>
      <c r="EG3311" s="277"/>
      <c r="EH3311" s="277"/>
      <c r="EI3311" s="277"/>
      <c r="EJ3311" s="277"/>
      <c r="EK3311" s="277"/>
    </row>
    <row r="3312" spans="1:141" ht="24" customHeight="1" x14ac:dyDescent="0.2">
      <c r="A3312" s="187"/>
      <c r="B3312" s="120"/>
      <c r="C3312" s="185" t="s">
        <v>721</v>
      </c>
      <c r="D3312" s="121"/>
      <c r="E3312" s="122"/>
      <c r="F3312" s="123"/>
      <c r="G3312" s="124"/>
    </row>
    <row r="3313" spans="1:7" s="276" customFormat="1" ht="24" customHeight="1" x14ac:dyDescent="0.2">
      <c r="A3313" s="267" t="str">
        <f t="shared" ref="A3313:A3326" si="991">IFERROR(VLOOKUP(C3313,Tabla_Insumos,4,FALSE),"")</f>
        <v/>
      </c>
      <c r="B3313" s="268" t="str">
        <f>IFERROR(VLOOKUP(C3313,Tabla_Insumos,5,FALSE),"")</f>
        <v/>
      </c>
      <c r="C3313" s="269"/>
      <c r="D3313" s="270" t="str">
        <f t="shared" ref="D3313:D3326" si="992">IFERROR(VLOOKUP(C3313,Tabla_Insumos,2,FALSE),"")</f>
        <v/>
      </c>
      <c r="E3313" s="271"/>
      <c r="F3313" s="272">
        <f t="shared" ref="F3313:F3326" si="993">IFERROR(VLOOKUP(C3313,Tabla_Insumos,3,FALSE),0)</f>
        <v>0</v>
      </c>
      <c r="G3313" s="275">
        <f>ROUND(E3313*F3313,2)</f>
        <v>0</v>
      </c>
    </row>
    <row r="3314" spans="1:7" s="276" customFormat="1" ht="24" customHeight="1" x14ac:dyDescent="0.2">
      <c r="A3314" s="267" t="str">
        <f t="shared" si="991"/>
        <v/>
      </c>
      <c r="B3314" s="268" t="str">
        <f t="shared" ref="B3314:B3326" si="994">IFERROR(VLOOKUP(C3314,Tabla_Insumos,5,FALSE),"")</f>
        <v/>
      </c>
      <c r="C3314" s="269"/>
      <c r="D3314" s="270" t="str">
        <f t="shared" si="992"/>
        <v/>
      </c>
      <c r="E3314" s="271"/>
      <c r="F3314" s="272">
        <f t="shared" si="993"/>
        <v>0</v>
      </c>
      <c r="G3314" s="275">
        <f t="shared" ref="G3314:G3326" si="995">ROUND(E3314*F3314,2)</f>
        <v>0</v>
      </c>
    </row>
    <row r="3315" spans="1:7" s="276" customFormat="1" ht="24" customHeight="1" x14ac:dyDescent="0.2">
      <c r="A3315" s="267" t="str">
        <f t="shared" si="991"/>
        <v/>
      </c>
      <c r="B3315" s="268" t="str">
        <f t="shared" si="994"/>
        <v/>
      </c>
      <c r="C3315" s="269"/>
      <c r="D3315" s="270" t="str">
        <f t="shared" si="992"/>
        <v/>
      </c>
      <c r="E3315" s="271"/>
      <c r="F3315" s="272">
        <f t="shared" si="993"/>
        <v>0</v>
      </c>
      <c r="G3315" s="275">
        <f t="shared" si="995"/>
        <v>0</v>
      </c>
    </row>
    <row r="3316" spans="1:7" s="276" customFormat="1" ht="24" customHeight="1" x14ac:dyDescent="0.2">
      <c r="A3316" s="267" t="str">
        <f t="shared" si="991"/>
        <v/>
      </c>
      <c r="B3316" s="268" t="str">
        <f t="shared" si="994"/>
        <v/>
      </c>
      <c r="C3316" s="269"/>
      <c r="D3316" s="270" t="str">
        <f t="shared" si="992"/>
        <v/>
      </c>
      <c r="E3316" s="271"/>
      <c r="F3316" s="272">
        <f t="shared" si="993"/>
        <v>0</v>
      </c>
      <c r="G3316" s="275">
        <f t="shared" si="995"/>
        <v>0</v>
      </c>
    </row>
    <row r="3317" spans="1:7" s="276" customFormat="1" ht="24" customHeight="1" x14ac:dyDescent="0.2">
      <c r="A3317" s="267" t="str">
        <f t="shared" si="991"/>
        <v/>
      </c>
      <c r="B3317" s="268" t="str">
        <f t="shared" si="994"/>
        <v/>
      </c>
      <c r="C3317" s="269"/>
      <c r="D3317" s="270" t="str">
        <f t="shared" si="992"/>
        <v/>
      </c>
      <c r="E3317" s="271"/>
      <c r="F3317" s="272">
        <f t="shared" si="993"/>
        <v>0</v>
      </c>
      <c r="G3317" s="275">
        <f t="shared" si="995"/>
        <v>0</v>
      </c>
    </row>
    <row r="3318" spans="1:7" s="276" customFormat="1" ht="24" customHeight="1" x14ac:dyDescent="0.2">
      <c r="A3318" s="267" t="str">
        <f t="shared" si="991"/>
        <v/>
      </c>
      <c r="B3318" s="268" t="str">
        <f t="shared" si="994"/>
        <v/>
      </c>
      <c r="C3318" s="269"/>
      <c r="D3318" s="270" t="str">
        <f t="shared" si="992"/>
        <v/>
      </c>
      <c r="E3318" s="271"/>
      <c r="F3318" s="272">
        <f t="shared" si="993"/>
        <v>0</v>
      </c>
      <c r="G3318" s="275">
        <f t="shared" si="995"/>
        <v>0</v>
      </c>
    </row>
    <row r="3319" spans="1:7" s="276" customFormat="1" ht="24" customHeight="1" x14ac:dyDescent="0.2">
      <c r="A3319" s="267" t="str">
        <f t="shared" si="991"/>
        <v/>
      </c>
      <c r="B3319" s="268" t="str">
        <f t="shared" si="994"/>
        <v/>
      </c>
      <c r="C3319" s="269"/>
      <c r="D3319" s="270" t="str">
        <f t="shared" si="992"/>
        <v/>
      </c>
      <c r="E3319" s="271"/>
      <c r="F3319" s="272">
        <f t="shared" si="993"/>
        <v>0</v>
      </c>
      <c r="G3319" s="275">
        <f t="shared" si="995"/>
        <v>0</v>
      </c>
    </row>
    <row r="3320" spans="1:7" s="276" customFormat="1" ht="24" customHeight="1" x14ac:dyDescent="0.2">
      <c r="A3320" s="267" t="str">
        <f t="shared" si="991"/>
        <v/>
      </c>
      <c r="B3320" s="268" t="str">
        <f t="shared" si="994"/>
        <v/>
      </c>
      <c r="C3320" s="269"/>
      <c r="D3320" s="270" t="str">
        <f t="shared" si="992"/>
        <v/>
      </c>
      <c r="E3320" s="271"/>
      <c r="F3320" s="272">
        <f t="shared" si="993"/>
        <v>0</v>
      </c>
      <c r="G3320" s="275">
        <f t="shared" si="995"/>
        <v>0</v>
      </c>
    </row>
    <row r="3321" spans="1:7" s="276" customFormat="1" ht="24" customHeight="1" x14ac:dyDescent="0.2">
      <c r="A3321" s="267" t="str">
        <f t="shared" si="991"/>
        <v/>
      </c>
      <c r="B3321" s="268" t="str">
        <f t="shared" si="994"/>
        <v/>
      </c>
      <c r="C3321" s="269"/>
      <c r="D3321" s="270" t="str">
        <f t="shared" si="992"/>
        <v/>
      </c>
      <c r="E3321" s="271"/>
      <c r="F3321" s="272">
        <f t="shared" si="993"/>
        <v>0</v>
      </c>
      <c r="G3321" s="275">
        <f t="shared" si="995"/>
        <v>0</v>
      </c>
    </row>
    <row r="3322" spans="1:7" s="276" customFormat="1" ht="24" customHeight="1" x14ac:dyDescent="0.2">
      <c r="A3322" s="267" t="str">
        <f t="shared" si="991"/>
        <v/>
      </c>
      <c r="B3322" s="268" t="str">
        <f t="shared" si="994"/>
        <v/>
      </c>
      <c r="C3322" s="269"/>
      <c r="D3322" s="270" t="str">
        <f t="shared" si="992"/>
        <v/>
      </c>
      <c r="E3322" s="271"/>
      <c r="F3322" s="272">
        <f t="shared" si="993"/>
        <v>0</v>
      </c>
      <c r="G3322" s="275">
        <f t="shared" si="995"/>
        <v>0</v>
      </c>
    </row>
    <row r="3323" spans="1:7" s="276" customFormat="1" ht="24" customHeight="1" x14ac:dyDescent="0.2">
      <c r="A3323" s="267" t="str">
        <f t="shared" si="991"/>
        <v/>
      </c>
      <c r="B3323" s="268" t="str">
        <f t="shared" si="994"/>
        <v/>
      </c>
      <c r="C3323" s="269"/>
      <c r="D3323" s="270" t="str">
        <f t="shared" si="992"/>
        <v/>
      </c>
      <c r="E3323" s="271"/>
      <c r="F3323" s="272">
        <f t="shared" si="993"/>
        <v>0</v>
      </c>
      <c r="G3323" s="275">
        <f t="shared" si="995"/>
        <v>0</v>
      </c>
    </row>
    <row r="3324" spans="1:7" s="276" customFormat="1" ht="24" customHeight="1" x14ac:dyDescent="0.2">
      <c r="A3324" s="267" t="str">
        <f t="shared" si="991"/>
        <v/>
      </c>
      <c r="B3324" s="268" t="str">
        <f t="shared" si="994"/>
        <v/>
      </c>
      <c r="C3324" s="269"/>
      <c r="D3324" s="270" t="str">
        <f t="shared" si="992"/>
        <v/>
      </c>
      <c r="E3324" s="271"/>
      <c r="F3324" s="272">
        <f t="shared" si="993"/>
        <v>0</v>
      </c>
      <c r="G3324" s="275">
        <f t="shared" si="995"/>
        <v>0</v>
      </c>
    </row>
    <row r="3325" spans="1:7" s="276" customFormat="1" ht="24" customHeight="1" x14ac:dyDescent="0.2">
      <c r="A3325" s="267" t="str">
        <f t="shared" si="991"/>
        <v/>
      </c>
      <c r="B3325" s="268" t="str">
        <f t="shared" si="994"/>
        <v/>
      </c>
      <c r="C3325" s="269"/>
      <c r="D3325" s="270" t="str">
        <f t="shared" si="992"/>
        <v/>
      </c>
      <c r="E3325" s="271"/>
      <c r="F3325" s="272">
        <f t="shared" si="993"/>
        <v>0</v>
      </c>
      <c r="G3325" s="275">
        <f t="shared" si="995"/>
        <v>0</v>
      </c>
    </row>
    <row r="3326" spans="1:7" s="276" customFormat="1" ht="24" customHeight="1" x14ac:dyDescent="0.2">
      <c r="A3326" s="267" t="str">
        <f t="shared" si="991"/>
        <v/>
      </c>
      <c r="B3326" s="268" t="str">
        <f t="shared" si="994"/>
        <v/>
      </c>
      <c r="C3326" s="269"/>
      <c r="D3326" s="270" t="str">
        <f t="shared" si="992"/>
        <v/>
      </c>
      <c r="E3326" s="271"/>
      <c r="F3326" s="273">
        <f t="shared" si="993"/>
        <v>0</v>
      </c>
      <c r="G3326" s="275">
        <f t="shared" si="995"/>
        <v>0</v>
      </c>
    </row>
    <row r="3327" spans="1:7" ht="24" customHeight="1" x14ac:dyDescent="0.2">
      <c r="A3327" s="125"/>
      <c r="B3327" s="99"/>
      <c r="C3327" s="99"/>
      <c r="D3327" s="110"/>
      <c r="E3327" s="111"/>
      <c r="F3327" s="188" t="s">
        <v>33</v>
      </c>
      <c r="G3327" s="126">
        <f>SUBTOTAL(9,G3313:G3326)</f>
        <v>0</v>
      </c>
    </row>
    <row r="3328" spans="1:7" ht="24" customHeight="1" x14ac:dyDescent="0.2">
      <c r="A3328" s="125"/>
      <c r="B3328" s="99"/>
      <c r="C3328" s="127" t="s">
        <v>722</v>
      </c>
      <c r="D3328" s="110"/>
      <c r="E3328" s="111"/>
      <c r="F3328" s="112"/>
      <c r="G3328" s="128"/>
    </row>
    <row r="3329" spans="1:7" s="276" customFormat="1" ht="24" customHeight="1" x14ac:dyDescent="0.2">
      <c r="A3329" s="267" t="str">
        <f t="shared" ref="A3329:A3336" si="996">IFERROR(VLOOKUP(C3329,Tabla_Insumos,4,FALSE),"")</f>
        <v/>
      </c>
      <c r="B3329" s="268" t="str">
        <f t="shared" ref="B3329:B3336" si="997">IFERROR(VLOOKUP(C3329,Tabla_Insumos,5,FALSE),"")</f>
        <v/>
      </c>
      <c r="C3329" s="269"/>
      <c r="D3329" s="270" t="str">
        <f t="shared" ref="D3329:D3336" si="998">IFERROR(VLOOKUP(C3329,Tabla_Insumos,2,FALSE),"")</f>
        <v/>
      </c>
      <c r="E3329" s="271"/>
      <c r="F3329" s="274">
        <f t="shared" ref="F3329:F3336" si="999">IFERROR(VLOOKUP(C3329,Tabla_Insumos,3,FALSE),0)</f>
        <v>0</v>
      </c>
      <c r="G3329" s="275">
        <f>ROUND(E3329*F3329,2)</f>
        <v>0</v>
      </c>
    </row>
    <row r="3330" spans="1:7" s="276" customFormat="1" ht="24" customHeight="1" x14ac:dyDescent="0.2">
      <c r="A3330" s="267" t="str">
        <f t="shared" si="996"/>
        <v/>
      </c>
      <c r="B3330" s="268" t="str">
        <f t="shared" si="997"/>
        <v/>
      </c>
      <c r="C3330" s="269"/>
      <c r="D3330" s="270" t="str">
        <f t="shared" si="998"/>
        <v/>
      </c>
      <c r="E3330" s="271"/>
      <c r="F3330" s="274">
        <f t="shared" si="999"/>
        <v>0</v>
      </c>
      <c r="G3330" s="275">
        <f>ROUND(E3330*F3330,2)</f>
        <v>0</v>
      </c>
    </row>
    <row r="3331" spans="1:7" s="276" customFormat="1" ht="24" customHeight="1" x14ac:dyDescent="0.2">
      <c r="A3331" s="267" t="str">
        <f t="shared" si="996"/>
        <v/>
      </c>
      <c r="B3331" s="268" t="str">
        <f t="shared" si="997"/>
        <v/>
      </c>
      <c r="C3331" s="269"/>
      <c r="D3331" s="270" t="str">
        <f t="shared" si="998"/>
        <v/>
      </c>
      <c r="E3331" s="271"/>
      <c r="F3331" s="274">
        <f t="shared" si="999"/>
        <v>0</v>
      </c>
      <c r="G3331" s="275">
        <f t="shared" ref="G3331:G3336" si="1000">ROUND(E3331*F3331,2)</f>
        <v>0</v>
      </c>
    </row>
    <row r="3332" spans="1:7" s="276" customFormat="1" ht="24" customHeight="1" x14ac:dyDescent="0.2">
      <c r="A3332" s="267" t="str">
        <f t="shared" si="996"/>
        <v/>
      </c>
      <c r="B3332" s="268" t="str">
        <f t="shared" si="997"/>
        <v/>
      </c>
      <c r="C3332" s="269"/>
      <c r="D3332" s="270" t="str">
        <f t="shared" si="998"/>
        <v/>
      </c>
      <c r="E3332" s="271"/>
      <c r="F3332" s="274">
        <f t="shared" si="999"/>
        <v>0</v>
      </c>
      <c r="G3332" s="275">
        <f t="shared" si="1000"/>
        <v>0</v>
      </c>
    </row>
    <row r="3333" spans="1:7" s="276" customFormat="1" ht="24" customHeight="1" x14ac:dyDescent="0.2">
      <c r="A3333" s="267" t="str">
        <f t="shared" si="996"/>
        <v/>
      </c>
      <c r="B3333" s="268" t="str">
        <f t="shared" si="997"/>
        <v/>
      </c>
      <c r="C3333" s="269"/>
      <c r="D3333" s="270" t="str">
        <f t="shared" si="998"/>
        <v/>
      </c>
      <c r="E3333" s="271"/>
      <c r="F3333" s="272">
        <f t="shared" si="999"/>
        <v>0</v>
      </c>
      <c r="G3333" s="275">
        <f t="shared" si="1000"/>
        <v>0</v>
      </c>
    </row>
    <row r="3334" spans="1:7" s="276" customFormat="1" ht="24" customHeight="1" x14ac:dyDescent="0.2">
      <c r="A3334" s="267" t="str">
        <f t="shared" si="996"/>
        <v/>
      </c>
      <c r="B3334" s="268" t="str">
        <f t="shared" si="997"/>
        <v/>
      </c>
      <c r="C3334" s="269"/>
      <c r="D3334" s="270" t="str">
        <f t="shared" si="998"/>
        <v/>
      </c>
      <c r="E3334" s="271"/>
      <c r="F3334" s="272">
        <f t="shared" si="999"/>
        <v>0</v>
      </c>
      <c r="G3334" s="275">
        <f t="shared" si="1000"/>
        <v>0</v>
      </c>
    </row>
    <row r="3335" spans="1:7" s="276" customFormat="1" ht="24" customHeight="1" x14ac:dyDescent="0.2">
      <c r="A3335" s="267" t="str">
        <f t="shared" si="996"/>
        <v/>
      </c>
      <c r="B3335" s="268" t="str">
        <f t="shared" si="997"/>
        <v/>
      </c>
      <c r="C3335" s="269"/>
      <c r="D3335" s="270" t="str">
        <f t="shared" si="998"/>
        <v/>
      </c>
      <c r="E3335" s="271"/>
      <c r="F3335" s="272">
        <f t="shared" si="999"/>
        <v>0</v>
      </c>
      <c r="G3335" s="275">
        <f t="shared" si="1000"/>
        <v>0</v>
      </c>
    </row>
    <row r="3336" spans="1:7" s="276" customFormat="1" ht="24" customHeight="1" x14ac:dyDescent="0.2">
      <c r="A3336" s="267" t="str">
        <f t="shared" si="996"/>
        <v/>
      </c>
      <c r="B3336" s="268" t="str">
        <f t="shared" si="997"/>
        <v/>
      </c>
      <c r="C3336" s="269"/>
      <c r="D3336" s="270" t="str">
        <f t="shared" si="998"/>
        <v/>
      </c>
      <c r="E3336" s="271"/>
      <c r="F3336" s="272">
        <f t="shared" si="999"/>
        <v>0</v>
      </c>
      <c r="G3336" s="275">
        <f t="shared" si="1000"/>
        <v>0</v>
      </c>
    </row>
    <row r="3337" spans="1:7" ht="24" customHeight="1" x14ac:dyDescent="0.2">
      <c r="A3337" s="125"/>
      <c r="B3337" s="99"/>
      <c r="C3337" s="99"/>
      <c r="D3337" s="110"/>
      <c r="E3337" s="111"/>
      <c r="F3337" s="188" t="s">
        <v>34</v>
      </c>
      <c r="G3337" s="126">
        <f>SUBTOTAL(9,G3329:G3336)</f>
        <v>0</v>
      </c>
    </row>
    <row r="3338" spans="1:7" ht="24" customHeight="1" x14ac:dyDescent="0.2">
      <c r="A3338" s="125"/>
      <c r="B3338" s="99"/>
      <c r="C3338" s="127" t="s">
        <v>723</v>
      </c>
      <c r="D3338" s="110"/>
      <c r="E3338" s="111"/>
      <c r="F3338" s="112"/>
      <c r="G3338" s="128"/>
    </row>
    <row r="3339" spans="1:7" s="276" customFormat="1" ht="24" customHeight="1" x14ac:dyDescent="0.2">
      <c r="A3339" s="267" t="str">
        <f t="shared" ref="A3339:A3347" si="1001">IFERROR(VLOOKUP(C3339,Tabla_Insumos,4,FALSE),"")</f>
        <v/>
      </c>
      <c r="B3339" s="268" t="str">
        <f t="shared" ref="B3339:B3347" si="1002">IFERROR(VLOOKUP(C3339,Tabla_Insumos,5,FALSE),"")</f>
        <v/>
      </c>
      <c r="C3339" s="269"/>
      <c r="D3339" s="270" t="str">
        <f t="shared" ref="D3339:D3347" si="1003">IFERROR(VLOOKUP(C3339,Tabla_Insumos,2,FALSE),"")</f>
        <v/>
      </c>
      <c r="E3339" s="271"/>
      <c r="F3339" s="272">
        <f t="shared" ref="F3339:F3347" si="1004">IFERROR(VLOOKUP(C3339,Tabla_Insumos,3,FALSE),0)</f>
        <v>0</v>
      </c>
      <c r="G3339" s="275">
        <f t="shared" ref="G3339:G3347" si="1005">ROUND(E3339*F3339,2)</f>
        <v>0</v>
      </c>
    </row>
    <row r="3340" spans="1:7" s="276" customFormat="1" ht="24" customHeight="1" x14ac:dyDescent="0.2">
      <c r="A3340" s="267" t="str">
        <f t="shared" si="1001"/>
        <v/>
      </c>
      <c r="B3340" s="268" t="str">
        <f t="shared" si="1002"/>
        <v/>
      </c>
      <c r="C3340" s="269"/>
      <c r="D3340" s="270" t="str">
        <f t="shared" si="1003"/>
        <v/>
      </c>
      <c r="E3340" s="271"/>
      <c r="F3340" s="272">
        <f t="shared" si="1004"/>
        <v>0</v>
      </c>
      <c r="G3340" s="275">
        <f t="shared" si="1005"/>
        <v>0</v>
      </c>
    </row>
    <row r="3341" spans="1:7" s="276" customFormat="1" ht="24" customHeight="1" x14ac:dyDescent="0.2">
      <c r="A3341" s="267" t="str">
        <f t="shared" si="1001"/>
        <v/>
      </c>
      <c r="B3341" s="268" t="str">
        <f t="shared" si="1002"/>
        <v/>
      </c>
      <c r="C3341" s="269"/>
      <c r="D3341" s="270" t="str">
        <f t="shared" si="1003"/>
        <v/>
      </c>
      <c r="E3341" s="271"/>
      <c r="F3341" s="272">
        <f t="shared" si="1004"/>
        <v>0</v>
      </c>
      <c r="G3341" s="275">
        <f t="shared" si="1005"/>
        <v>0</v>
      </c>
    </row>
    <row r="3342" spans="1:7" s="276" customFormat="1" ht="24" customHeight="1" x14ac:dyDescent="0.2">
      <c r="A3342" s="267" t="str">
        <f t="shared" si="1001"/>
        <v/>
      </c>
      <c r="B3342" s="268" t="str">
        <f t="shared" si="1002"/>
        <v/>
      </c>
      <c r="C3342" s="269"/>
      <c r="D3342" s="270" t="str">
        <f t="shared" si="1003"/>
        <v/>
      </c>
      <c r="E3342" s="271"/>
      <c r="F3342" s="272">
        <f t="shared" si="1004"/>
        <v>0</v>
      </c>
      <c r="G3342" s="275">
        <f t="shared" si="1005"/>
        <v>0</v>
      </c>
    </row>
    <row r="3343" spans="1:7" s="276" customFormat="1" ht="24" customHeight="1" x14ac:dyDescent="0.2">
      <c r="A3343" s="267" t="str">
        <f t="shared" si="1001"/>
        <v/>
      </c>
      <c r="B3343" s="268" t="str">
        <f t="shared" si="1002"/>
        <v/>
      </c>
      <c r="C3343" s="269"/>
      <c r="D3343" s="270" t="str">
        <f t="shared" si="1003"/>
        <v/>
      </c>
      <c r="E3343" s="271"/>
      <c r="F3343" s="272">
        <f t="shared" si="1004"/>
        <v>0</v>
      </c>
      <c r="G3343" s="275">
        <f t="shared" si="1005"/>
        <v>0</v>
      </c>
    </row>
    <row r="3344" spans="1:7" s="276" customFormat="1" ht="24" customHeight="1" x14ac:dyDescent="0.2">
      <c r="A3344" s="267" t="str">
        <f t="shared" si="1001"/>
        <v/>
      </c>
      <c r="B3344" s="268" t="str">
        <f t="shared" si="1002"/>
        <v/>
      </c>
      <c r="C3344" s="269"/>
      <c r="D3344" s="270" t="str">
        <f t="shared" si="1003"/>
        <v/>
      </c>
      <c r="E3344" s="271"/>
      <c r="F3344" s="272">
        <f t="shared" si="1004"/>
        <v>0</v>
      </c>
      <c r="G3344" s="275">
        <f t="shared" si="1005"/>
        <v>0</v>
      </c>
    </row>
    <row r="3345" spans="1:8" s="276" customFormat="1" ht="24" customHeight="1" x14ac:dyDescent="0.2">
      <c r="A3345" s="267" t="str">
        <f t="shared" si="1001"/>
        <v/>
      </c>
      <c r="B3345" s="268" t="str">
        <f t="shared" si="1002"/>
        <v/>
      </c>
      <c r="C3345" s="269"/>
      <c r="D3345" s="270" t="str">
        <f t="shared" si="1003"/>
        <v/>
      </c>
      <c r="E3345" s="271"/>
      <c r="F3345" s="272">
        <f t="shared" si="1004"/>
        <v>0</v>
      </c>
      <c r="G3345" s="275">
        <f t="shared" si="1005"/>
        <v>0</v>
      </c>
    </row>
    <row r="3346" spans="1:8" s="276" customFormat="1" ht="24" customHeight="1" x14ac:dyDescent="0.2">
      <c r="A3346" s="267" t="str">
        <f t="shared" si="1001"/>
        <v/>
      </c>
      <c r="B3346" s="268" t="str">
        <f t="shared" si="1002"/>
        <v/>
      </c>
      <c r="C3346" s="269"/>
      <c r="D3346" s="270" t="str">
        <f t="shared" si="1003"/>
        <v/>
      </c>
      <c r="E3346" s="271"/>
      <c r="F3346" s="272">
        <f t="shared" si="1004"/>
        <v>0</v>
      </c>
      <c r="G3346" s="275">
        <f t="shared" si="1005"/>
        <v>0</v>
      </c>
    </row>
    <row r="3347" spans="1:8" s="276" customFormat="1" ht="24" customHeight="1" x14ac:dyDescent="0.2">
      <c r="A3347" s="267" t="str">
        <f t="shared" si="1001"/>
        <v/>
      </c>
      <c r="B3347" s="268" t="str">
        <f t="shared" si="1002"/>
        <v/>
      </c>
      <c r="C3347" s="269"/>
      <c r="D3347" s="270" t="str">
        <f t="shared" si="1003"/>
        <v/>
      </c>
      <c r="E3347" s="271"/>
      <c r="F3347" s="272">
        <f t="shared" si="1004"/>
        <v>0</v>
      </c>
      <c r="G3347" s="275">
        <f t="shared" si="1005"/>
        <v>0</v>
      </c>
    </row>
    <row r="3348" spans="1:8" ht="24" customHeight="1" x14ac:dyDescent="0.2">
      <c r="A3348" s="129"/>
      <c r="B3348" s="110"/>
      <c r="C3348" s="99"/>
      <c r="D3348" s="110"/>
      <c r="E3348" s="111"/>
      <c r="F3348" s="188" t="s">
        <v>35</v>
      </c>
      <c r="G3348" s="126">
        <f>SUBTOTAL(9,G3339:G3347)</f>
        <v>0</v>
      </c>
    </row>
    <row r="3349" spans="1:8" ht="24" customHeight="1" thickBot="1" x14ac:dyDescent="0.25">
      <c r="A3349" s="130"/>
      <c r="B3349" s="131"/>
      <c r="C3349" s="132"/>
      <c r="D3349" s="131"/>
      <c r="E3349" s="133"/>
      <c r="F3349" s="134"/>
      <c r="G3349" s="135"/>
    </row>
    <row r="3350" spans="1:8" ht="24" customHeight="1" thickBot="1" x14ac:dyDescent="0.25">
      <c r="A3350" s="136" t="str">
        <f>B3308</f>
        <v>24.1</v>
      </c>
      <c r="B3350" s="137" t="str">
        <f>C3308</f>
        <v>Fichas complementarias y otros</v>
      </c>
      <c r="C3350" s="138"/>
      <c r="D3350" s="138" t="s">
        <v>36</v>
      </c>
      <c r="E3350" s="139"/>
      <c r="F3350" s="140" t="s">
        <v>37</v>
      </c>
      <c r="G3350" s="141">
        <f>SUBTOTAL(9,G3313:G3349)</f>
        <v>0</v>
      </c>
    </row>
    <row r="3351" spans="1:8" ht="24" customHeight="1" thickTop="1" thickBot="1" x14ac:dyDescent="0.25"/>
    <row r="3352" spans="1:8" ht="24" customHeight="1" thickTop="1" x14ac:dyDescent="0.2">
      <c r="A3352" s="173" t="s">
        <v>39</v>
      </c>
      <c r="B3352" s="174"/>
      <c r="C3352" s="174"/>
      <c r="D3352" s="174"/>
      <c r="E3352" s="174"/>
      <c r="F3352" s="174"/>
      <c r="G3352" s="175"/>
      <c r="H3352" s="100">
        <f>COUNTIF($A$2:A3358,"ANALISIS DE PRECIOS")</f>
        <v>68</v>
      </c>
    </row>
    <row r="3353" spans="1:8" ht="24" customHeight="1" x14ac:dyDescent="0.2">
      <c r="A3353" s="101" t="s">
        <v>719</v>
      </c>
      <c r="B3353" s="102" t="str">
        <f>Comitente</f>
        <v>DIRECCIÓN DE INFRAESTRUCTURA ESCOLAR</v>
      </c>
      <c r="C3353" s="96"/>
      <c r="D3353" s="103"/>
      <c r="E3353" s="103"/>
      <c r="F3353" s="104"/>
      <c r="G3353" s="105"/>
    </row>
    <row r="3354" spans="1:8" ht="24" customHeight="1" x14ac:dyDescent="0.2">
      <c r="A3354" s="101" t="s">
        <v>720</v>
      </c>
      <c r="B3354" s="102">
        <f>Contratista</f>
        <v>0</v>
      </c>
      <c r="C3354" s="97"/>
      <c r="D3354" s="97"/>
      <c r="E3354" s="97"/>
      <c r="F3354" s="106"/>
      <c r="G3354" s="107"/>
    </row>
    <row r="3355" spans="1:8" ht="24" customHeight="1" x14ac:dyDescent="0.2">
      <c r="A3355" s="101" t="s">
        <v>26</v>
      </c>
      <c r="B3355" s="102" t="str">
        <f>Obra</f>
        <v>ESCUELA BATALLA DE TUCUMAN</v>
      </c>
      <c r="C3355" s="97"/>
      <c r="D3355" s="97"/>
      <c r="E3355" s="97"/>
      <c r="F3355" s="106" t="s">
        <v>40</v>
      </c>
      <c r="G3355" s="108">
        <f>Fecha_Base</f>
        <v>0</v>
      </c>
    </row>
    <row r="3356" spans="1:8" ht="24" customHeight="1" x14ac:dyDescent="0.2">
      <c r="A3356" s="109" t="s">
        <v>718</v>
      </c>
      <c r="B3356" s="98" t="str">
        <f>Ubicación</f>
        <v>Calle Mendoza y Calle Nº17 - Pocito</v>
      </c>
      <c r="C3356" s="98"/>
      <c r="D3356" s="110"/>
      <c r="E3356" s="111"/>
      <c r="F3356" s="112"/>
      <c r="G3356" s="113"/>
    </row>
    <row r="3357" spans="1:8" ht="24" customHeight="1" x14ac:dyDescent="0.2">
      <c r="A3357" s="109" t="s">
        <v>41</v>
      </c>
      <c r="B3357" s="114" t="str">
        <f>IFERROR(VALUE(LEFT(B3358,FIND("-",B3358)-1)),"")</f>
        <v/>
      </c>
      <c r="C3357" s="99" t="str">
        <f>IFERROR(VLOOKUP(B3357,Tabla_CyP,2,FALSE),"")</f>
        <v/>
      </c>
      <c r="E3357" s="111"/>
      <c r="F3357" s="112"/>
      <c r="G3357" s="113"/>
    </row>
    <row r="3358" spans="1:8" ht="24" customHeight="1" x14ac:dyDescent="0.2">
      <c r="A3358" s="109" t="s">
        <v>27</v>
      </c>
      <c r="B3358" s="115" t="str">
        <f>IFERROR(VLOOKUP(COUNTIF($A$2:A3358,"ANALISIS DE PRECIOS"),Tabla_NumeroItem,4,FALSE),"")</f>
        <v>24.3</v>
      </c>
      <c r="C3358" s="99" t="str">
        <f>IFERROR(VLOOKUP(B3358,Tabla_CyP,2,FALSE),"")</f>
        <v>Pergolas s/ piso</v>
      </c>
      <c r="D3358" s="110"/>
      <c r="E3358" s="111"/>
      <c r="F3358" s="106" t="s">
        <v>28</v>
      </c>
      <c r="G3358" s="116" t="str">
        <f>IFERROR(VLOOKUP(B3358,Tabla_CyP,4,FALSE),"")</f>
        <v>m2</v>
      </c>
    </row>
    <row r="3359" spans="1:8" ht="24" customHeight="1" x14ac:dyDescent="0.2">
      <c r="A3359" s="109"/>
      <c r="B3359" s="98"/>
      <c r="C3359" s="99"/>
      <c r="D3359" s="110"/>
      <c r="E3359" s="111"/>
      <c r="F3359" s="112"/>
      <c r="G3359" s="113"/>
    </row>
    <row r="3360" spans="1:8" ht="24" customHeight="1" x14ac:dyDescent="0.2">
      <c r="A3360" s="381" t="s">
        <v>584</v>
      </c>
      <c r="B3360" s="382"/>
      <c r="C3360" s="383" t="s">
        <v>0</v>
      </c>
      <c r="D3360" s="383" t="s">
        <v>29</v>
      </c>
      <c r="E3360" s="385" t="s">
        <v>30</v>
      </c>
      <c r="F3360" s="387" t="s">
        <v>31</v>
      </c>
      <c r="G3360" s="389" t="s">
        <v>32</v>
      </c>
    </row>
    <row r="3361" spans="1:141" s="119" customFormat="1" ht="24" customHeight="1" x14ac:dyDescent="0.2">
      <c r="A3361" s="117" t="s">
        <v>585</v>
      </c>
      <c r="B3361" s="118" t="s">
        <v>586</v>
      </c>
      <c r="C3361" s="384"/>
      <c r="D3361" s="384"/>
      <c r="E3361" s="386"/>
      <c r="F3361" s="388"/>
      <c r="G3361" s="390"/>
      <c r="I3361" s="277"/>
      <c r="J3361" s="277"/>
      <c r="K3361" s="277"/>
      <c r="L3361" s="277"/>
      <c r="M3361" s="277"/>
      <c r="N3361" s="277"/>
      <c r="O3361" s="277"/>
      <c r="P3361" s="277"/>
      <c r="Q3361" s="277"/>
      <c r="R3361" s="277"/>
      <c r="S3361" s="277"/>
      <c r="T3361" s="277"/>
      <c r="U3361" s="277"/>
      <c r="V3361" s="277"/>
      <c r="W3361" s="277"/>
      <c r="X3361" s="277"/>
      <c r="Y3361" s="277"/>
      <c r="Z3361" s="277"/>
      <c r="AA3361" s="277"/>
      <c r="AB3361" s="277"/>
      <c r="AC3361" s="277"/>
      <c r="AD3361" s="277"/>
      <c r="AE3361" s="277"/>
      <c r="AF3361" s="277"/>
      <c r="AG3361" s="277"/>
      <c r="AH3361" s="277"/>
      <c r="AI3361" s="277"/>
      <c r="AJ3361" s="277"/>
      <c r="AK3361" s="277"/>
      <c r="AL3361" s="277"/>
      <c r="AM3361" s="277"/>
      <c r="AN3361" s="277"/>
      <c r="AO3361" s="277"/>
      <c r="AP3361" s="277"/>
      <c r="AQ3361" s="277"/>
      <c r="AR3361" s="277"/>
      <c r="AS3361" s="277"/>
      <c r="AT3361" s="277"/>
      <c r="AU3361" s="277"/>
      <c r="AV3361" s="277"/>
      <c r="AW3361" s="277"/>
      <c r="AX3361" s="277"/>
      <c r="AY3361" s="277"/>
      <c r="AZ3361" s="277"/>
      <c r="BA3361" s="277"/>
      <c r="BB3361" s="277"/>
      <c r="BC3361" s="277"/>
      <c r="BD3361" s="277"/>
      <c r="BE3361" s="277"/>
      <c r="BF3361" s="277"/>
      <c r="BG3361" s="277"/>
      <c r="BH3361" s="277"/>
      <c r="BI3361" s="277"/>
      <c r="BJ3361" s="277"/>
      <c r="BK3361" s="277"/>
      <c r="BL3361" s="277"/>
      <c r="BM3361" s="277"/>
      <c r="BN3361" s="277"/>
      <c r="BO3361" s="277"/>
      <c r="BP3361" s="277"/>
      <c r="BQ3361" s="277"/>
      <c r="BR3361" s="277"/>
      <c r="BS3361" s="277"/>
      <c r="BT3361" s="277"/>
      <c r="BU3361" s="277"/>
      <c r="BV3361" s="277"/>
      <c r="BW3361" s="277"/>
      <c r="BX3361" s="277"/>
      <c r="BY3361" s="277"/>
      <c r="BZ3361" s="277"/>
      <c r="CA3361" s="277"/>
      <c r="CB3361" s="277"/>
      <c r="CC3361" s="277"/>
      <c r="CD3361" s="277"/>
      <c r="CE3361" s="277"/>
      <c r="CF3361" s="277"/>
      <c r="CG3361" s="277"/>
      <c r="CH3361" s="277"/>
      <c r="CI3361" s="277"/>
      <c r="CJ3361" s="277"/>
      <c r="CK3361" s="277"/>
      <c r="CL3361" s="277"/>
      <c r="CM3361" s="277"/>
      <c r="CN3361" s="277"/>
      <c r="CO3361" s="277"/>
      <c r="CP3361" s="277"/>
      <c r="CQ3361" s="277"/>
      <c r="CR3361" s="277"/>
      <c r="CS3361" s="277"/>
      <c r="CT3361" s="277"/>
      <c r="CU3361" s="277"/>
      <c r="CV3361" s="277"/>
      <c r="CW3361" s="277"/>
      <c r="CX3361" s="277"/>
      <c r="CY3361" s="277"/>
      <c r="CZ3361" s="277"/>
      <c r="DA3361" s="277"/>
      <c r="DB3361" s="277"/>
      <c r="DC3361" s="277"/>
      <c r="DD3361" s="277"/>
      <c r="DE3361" s="277"/>
      <c r="DF3361" s="277"/>
      <c r="DG3361" s="277"/>
      <c r="DH3361" s="277"/>
      <c r="DI3361" s="277"/>
      <c r="DJ3361" s="277"/>
      <c r="DK3361" s="277"/>
      <c r="DL3361" s="277"/>
      <c r="DM3361" s="277"/>
      <c r="DN3361" s="277"/>
      <c r="DO3361" s="277"/>
      <c r="DP3361" s="277"/>
      <c r="DQ3361" s="277"/>
      <c r="DR3361" s="277"/>
      <c r="DS3361" s="277"/>
      <c r="DT3361" s="277"/>
      <c r="DU3361" s="277"/>
      <c r="DV3361" s="277"/>
      <c r="DW3361" s="277"/>
      <c r="DX3361" s="277"/>
      <c r="DY3361" s="277"/>
      <c r="DZ3361" s="277"/>
      <c r="EA3361" s="277"/>
      <c r="EB3361" s="277"/>
      <c r="EC3361" s="277"/>
      <c r="ED3361" s="277"/>
      <c r="EE3361" s="277"/>
      <c r="EF3361" s="277"/>
      <c r="EG3361" s="277"/>
      <c r="EH3361" s="277"/>
      <c r="EI3361" s="277"/>
      <c r="EJ3361" s="277"/>
      <c r="EK3361" s="277"/>
    </row>
    <row r="3362" spans="1:141" ht="24" customHeight="1" x14ac:dyDescent="0.2">
      <c r="A3362" s="187"/>
      <c r="B3362" s="120"/>
      <c r="C3362" s="185" t="s">
        <v>721</v>
      </c>
      <c r="D3362" s="121"/>
      <c r="E3362" s="122"/>
      <c r="F3362" s="123"/>
      <c r="G3362" s="124"/>
    </row>
    <row r="3363" spans="1:141" s="276" customFormat="1" ht="24" customHeight="1" x14ac:dyDescent="0.2">
      <c r="A3363" s="267" t="str">
        <f t="shared" ref="A3363:A3376" si="1006">IFERROR(VLOOKUP(C3363,Tabla_Insumos,4,FALSE),"")</f>
        <v/>
      </c>
      <c r="B3363" s="268" t="str">
        <f>IFERROR(VLOOKUP(C3363,Tabla_Insumos,5,FALSE),"")</f>
        <v/>
      </c>
      <c r="C3363" s="269"/>
      <c r="D3363" s="270" t="str">
        <f t="shared" ref="D3363:D3376" si="1007">IFERROR(VLOOKUP(C3363,Tabla_Insumos,2,FALSE),"")</f>
        <v/>
      </c>
      <c r="E3363" s="271"/>
      <c r="F3363" s="272">
        <f t="shared" ref="F3363:F3376" si="1008">IFERROR(VLOOKUP(C3363,Tabla_Insumos,3,FALSE),0)</f>
        <v>0</v>
      </c>
      <c r="G3363" s="275">
        <f>ROUND(E3363*F3363,2)</f>
        <v>0</v>
      </c>
    </row>
    <row r="3364" spans="1:141" s="276" customFormat="1" ht="24" customHeight="1" x14ac:dyDescent="0.2">
      <c r="A3364" s="267" t="str">
        <f t="shared" si="1006"/>
        <v/>
      </c>
      <c r="B3364" s="268" t="str">
        <f t="shared" ref="B3364:B3376" si="1009">IFERROR(VLOOKUP(C3364,Tabla_Insumos,5,FALSE),"")</f>
        <v/>
      </c>
      <c r="C3364" s="269"/>
      <c r="D3364" s="270" t="str">
        <f t="shared" si="1007"/>
        <v/>
      </c>
      <c r="E3364" s="271"/>
      <c r="F3364" s="272">
        <f t="shared" si="1008"/>
        <v>0</v>
      </c>
      <c r="G3364" s="275">
        <f t="shared" ref="G3364:G3376" si="1010">ROUND(E3364*F3364,2)</f>
        <v>0</v>
      </c>
    </row>
    <row r="3365" spans="1:141" s="276" customFormat="1" ht="24" customHeight="1" x14ac:dyDescent="0.2">
      <c r="A3365" s="267" t="str">
        <f t="shared" si="1006"/>
        <v/>
      </c>
      <c r="B3365" s="268" t="str">
        <f t="shared" si="1009"/>
        <v/>
      </c>
      <c r="C3365" s="269"/>
      <c r="D3365" s="270" t="str">
        <f t="shared" si="1007"/>
        <v/>
      </c>
      <c r="E3365" s="271"/>
      <c r="F3365" s="272">
        <f t="shared" si="1008"/>
        <v>0</v>
      </c>
      <c r="G3365" s="275">
        <f t="shared" si="1010"/>
        <v>0</v>
      </c>
    </row>
    <row r="3366" spans="1:141" s="276" customFormat="1" ht="24" customHeight="1" x14ac:dyDescent="0.2">
      <c r="A3366" s="267" t="str">
        <f t="shared" si="1006"/>
        <v/>
      </c>
      <c r="B3366" s="268" t="str">
        <f t="shared" si="1009"/>
        <v/>
      </c>
      <c r="C3366" s="269"/>
      <c r="D3366" s="270" t="str">
        <f t="shared" si="1007"/>
        <v/>
      </c>
      <c r="E3366" s="271"/>
      <c r="F3366" s="272">
        <f t="shared" si="1008"/>
        <v>0</v>
      </c>
      <c r="G3366" s="275">
        <f t="shared" si="1010"/>
        <v>0</v>
      </c>
    </row>
    <row r="3367" spans="1:141" s="276" customFormat="1" ht="24" customHeight="1" x14ac:dyDescent="0.2">
      <c r="A3367" s="267" t="str">
        <f t="shared" si="1006"/>
        <v/>
      </c>
      <c r="B3367" s="268" t="str">
        <f t="shared" si="1009"/>
        <v/>
      </c>
      <c r="C3367" s="269"/>
      <c r="D3367" s="270" t="str">
        <f t="shared" si="1007"/>
        <v/>
      </c>
      <c r="E3367" s="271"/>
      <c r="F3367" s="272">
        <f t="shared" si="1008"/>
        <v>0</v>
      </c>
      <c r="G3367" s="275">
        <f t="shared" si="1010"/>
        <v>0</v>
      </c>
    </row>
    <row r="3368" spans="1:141" s="276" customFormat="1" ht="24" customHeight="1" x14ac:dyDescent="0.2">
      <c r="A3368" s="267" t="str">
        <f t="shared" si="1006"/>
        <v/>
      </c>
      <c r="B3368" s="268" t="str">
        <f t="shared" si="1009"/>
        <v/>
      </c>
      <c r="C3368" s="269"/>
      <c r="D3368" s="270" t="str">
        <f t="shared" si="1007"/>
        <v/>
      </c>
      <c r="E3368" s="271"/>
      <c r="F3368" s="272">
        <f t="shared" si="1008"/>
        <v>0</v>
      </c>
      <c r="G3368" s="275">
        <f t="shared" si="1010"/>
        <v>0</v>
      </c>
    </row>
    <row r="3369" spans="1:141" s="276" customFormat="1" ht="24" customHeight="1" x14ac:dyDescent="0.2">
      <c r="A3369" s="267" t="str">
        <f t="shared" si="1006"/>
        <v/>
      </c>
      <c r="B3369" s="268" t="str">
        <f t="shared" si="1009"/>
        <v/>
      </c>
      <c r="C3369" s="269"/>
      <c r="D3369" s="270" t="str">
        <f t="shared" si="1007"/>
        <v/>
      </c>
      <c r="E3369" s="271"/>
      <c r="F3369" s="272">
        <f t="shared" si="1008"/>
        <v>0</v>
      </c>
      <c r="G3369" s="275">
        <f t="shared" si="1010"/>
        <v>0</v>
      </c>
    </row>
    <row r="3370" spans="1:141" s="276" customFormat="1" ht="24" customHeight="1" x14ac:dyDescent="0.2">
      <c r="A3370" s="267" t="str">
        <f t="shared" si="1006"/>
        <v/>
      </c>
      <c r="B3370" s="268" t="str">
        <f t="shared" si="1009"/>
        <v/>
      </c>
      <c r="C3370" s="269"/>
      <c r="D3370" s="270" t="str">
        <f t="shared" si="1007"/>
        <v/>
      </c>
      <c r="E3370" s="271"/>
      <c r="F3370" s="272">
        <f t="shared" si="1008"/>
        <v>0</v>
      </c>
      <c r="G3370" s="275">
        <f t="shared" si="1010"/>
        <v>0</v>
      </c>
    </row>
    <row r="3371" spans="1:141" s="276" customFormat="1" ht="24" customHeight="1" x14ac:dyDescent="0.2">
      <c r="A3371" s="267" t="str">
        <f t="shared" si="1006"/>
        <v/>
      </c>
      <c r="B3371" s="268" t="str">
        <f t="shared" si="1009"/>
        <v/>
      </c>
      <c r="C3371" s="269"/>
      <c r="D3371" s="270" t="str">
        <f t="shared" si="1007"/>
        <v/>
      </c>
      <c r="E3371" s="271"/>
      <c r="F3371" s="272">
        <f t="shared" si="1008"/>
        <v>0</v>
      </c>
      <c r="G3371" s="275">
        <f t="shared" si="1010"/>
        <v>0</v>
      </c>
    </row>
    <row r="3372" spans="1:141" s="276" customFormat="1" ht="24" customHeight="1" x14ac:dyDescent="0.2">
      <c r="A3372" s="267" t="str">
        <f t="shared" si="1006"/>
        <v/>
      </c>
      <c r="B3372" s="268" t="str">
        <f t="shared" si="1009"/>
        <v/>
      </c>
      <c r="C3372" s="269"/>
      <c r="D3372" s="270" t="str">
        <f t="shared" si="1007"/>
        <v/>
      </c>
      <c r="E3372" s="271"/>
      <c r="F3372" s="272">
        <f t="shared" si="1008"/>
        <v>0</v>
      </c>
      <c r="G3372" s="275">
        <f t="shared" si="1010"/>
        <v>0</v>
      </c>
    </row>
    <row r="3373" spans="1:141" s="276" customFormat="1" ht="24" customHeight="1" x14ac:dyDescent="0.2">
      <c r="A3373" s="267" t="str">
        <f t="shared" si="1006"/>
        <v/>
      </c>
      <c r="B3373" s="268" t="str">
        <f t="shared" si="1009"/>
        <v/>
      </c>
      <c r="C3373" s="269"/>
      <c r="D3373" s="270" t="str">
        <f t="shared" si="1007"/>
        <v/>
      </c>
      <c r="E3373" s="271"/>
      <c r="F3373" s="272">
        <f t="shared" si="1008"/>
        <v>0</v>
      </c>
      <c r="G3373" s="275">
        <f t="shared" si="1010"/>
        <v>0</v>
      </c>
    </row>
    <row r="3374" spans="1:141" s="276" customFormat="1" ht="24" customHeight="1" x14ac:dyDescent="0.2">
      <c r="A3374" s="267" t="str">
        <f t="shared" si="1006"/>
        <v/>
      </c>
      <c r="B3374" s="268" t="str">
        <f t="shared" si="1009"/>
        <v/>
      </c>
      <c r="C3374" s="269"/>
      <c r="D3374" s="270" t="str">
        <f t="shared" si="1007"/>
        <v/>
      </c>
      <c r="E3374" s="271"/>
      <c r="F3374" s="272">
        <f t="shared" si="1008"/>
        <v>0</v>
      </c>
      <c r="G3374" s="275">
        <f t="shared" si="1010"/>
        <v>0</v>
      </c>
    </row>
    <row r="3375" spans="1:141" s="276" customFormat="1" ht="24" customHeight="1" x14ac:dyDescent="0.2">
      <c r="A3375" s="267" t="str">
        <f t="shared" si="1006"/>
        <v/>
      </c>
      <c r="B3375" s="268" t="str">
        <f t="shared" si="1009"/>
        <v/>
      </c>
      <c r="C3375" s="269"/>
      <c r="D3375" s="270" t="str">
        <f t="shared" si="1007"/>
        <v/>
      </c>
      <c r="E3375" s="271"/>
      <c r="F3375" s="272">
        <f t="shared" si="1008"/>
        <v>0</v>
      </c>
      <c r="G3375" s="275">
        <f t="shared" si="1010"/>
        <v>0</v>
      </c>
    </row>
    <row r="3376" spans="1:141" s="276" customFormat="1" ht="24" customHeight="1" x14ac:dyDescent="0.2">
      <c r="A3376" s="267" t="str">
        <f t="shared" si="1006"/>
        <v/>
      </c>
      <c r="B3376" s="268" t="str">
        <f t="shared" si="1009"/>
        <v/>
      </c>
      <c r="C3376" s="269"/>
      <c r="D3376" s="270" t="str">
        <f t="shared" si="1007"/>
        <v/>
      </c>
      <c r="E3376" s="271"/>
      <c r="F3376" s="273">
        <f t="shared" si="1008"/>
        <v>0</v>
      </c>
      <c r="G3376" s="275">
        <f t="shared" si="1010"/>
        <v>0</v>
      </c>
    </row>
    <row r="3377" spans="1:7" ht="24" customHeight="1" x14ac:dyDescent="0.2">
      <c r="A3377" s="125"/>
      <c r="B3377" s="99"/>
      <c r="C3377" s="99"/>
      <c r="D3377" s="110"/>
      <c r="E3377" s="111"/>
      <c r="F3377" s="188" t="s">
        <v>33</v>
      </c>
      <c r="G3377" s="126">
        <f>SUBTOTAL(9,G3363:G3376)</f>
        <v>0</v>
      </c>
    </row>
    <row r="3378" spans="1:7" ht="24" customHeight="1" x14ac:dyDescent="0.2">
      <c r="A3378" s="125"/>
      <c r="B3378" s="99"/>
      <c r="C3378" s="127" t="s">
        <v>722</v>
      </c>
      <c r="D3378" s="110"/>
      <c r="E3378" s="111"/>
      <c r="F3378" s="112"/>
      <c r="G3378" s="128"/>
    </row>
    <row r="3379" spans="1:7" s="276" customFormat="1" ht="24" customHeight="1" x14ac:dyDescent="0.2">
      <c r="A3379" s="267" t="str">
        <f t="shared" ref="A3379:A3386" si="1011">IFERROR(VLOOKUP(C3379,Tabla_Insumos,4,FALSE),"")</f>
        <v/>
      </c>
      <c r="B3379" s="268" t="str">
        <f t="shared" ref="B3379:B3386" si="1012">IFERROR(VLOOKUP(C3379,Tabla_Insumos,5,FALSE),"")</f>
        <v/>
      </c>
      <c r="C3379" s="269"/>
      <c r="D3379" s="270" t="str">
        <f t="shared" ref="D3379:D3386" si="1013">IFERROR(VLOOKUP(C3379,Tabla_Insumos,2,FALSE),"")</f>
        <v/>
      </c>
      <c r="E3379" s="271"/>
      <c r="F3379" s="274">
        <f t="shared" ref="F3379:F3386" si="1014">IFERROR(VLOOKUP(C3379,Tabla_Insumos,3,FALSE),0)</f>
        <v>0</v>
      </c>
      <c r="G3379" s="275">
        <f>ROUND(E3379*F3379,2)</f>
        <v>0</v>
      </c>
    </row>
    <row r="3380" spans="1:7" s="276" customFormat="1" ht="24" customHeight="1" x14ac:dyDescent="0.2">
      <c r="A3380" s="267" t="str">
        <f t="shared" si="1011"/>
        <v/>
      </c>
      <c r="B3380" s="268" t="str">
        <f t="shared" si="1012"/>
        <v/>
      </c>
      <c r="C3380" s="269"/>
      <c r="D3380" s="270" t="str">
        <f t="shared" si="1013"/>
        <v/>
      </c>
      <c r="E3380" s="271"/>
      <c r="F3380" s="274">
        <f t="shared" si="1014"/>
        <v>0</v>
      </c>
      <c r="G3380" s="275">
        <f>ROUND(E3380*F3380,2)</f>
        <v>0</v>
      </c>
    </row>
    <row r="3381" spans="1:7" s="276" customFormat="1" ht="24" customHeight="1" x14ac:dyDescent="0.2">
      <c r="A3381" s="267" t="str">
        <f t="shared" si="1011"/>
        <v/>
      </c>
      <c r="B3381" s="268" t="str">
        <f t="shared" si="1012"/>
        <v/>
      </c>
      <c r="C3381" s="269"/>
      <c r="D3381" s="270" t="str">
        <f t="shared" si="1013"/>
        <v/>
      </c>
      <c r="E3381" s="271"/>
      <c r="F3381" s="274">
        <f t="shared" si="1014"/>
        <v>0</v>
      </c>
      <c r="G3381" s="275">
        <f t="shared" ref="G3381:G3386" si="1015">ROUND(E3381*F3381,2)</f>
        <v>0</v>
      </c>
    </row>
    <row r="3382" spans="1:7" s="276" customFormat="1" ht="24" customHeight="1" x14ac:dyDescent="0.2">
      <c r="A3382" s="267" t="str">
        <f t="shared" si="1011"/>
        <v/>
      </c>
      <c r="B3382" s="268" t="str">
        <f t="shared" si="1012"/>
        <v/>
      </c>
      <c r="C3382" s="269"/>
      <c r="D3382" s="270" t="str">
        <f t="shared" si="1013"/>
        <v/>
      </c>
      <c r="E3382" s="271"/>
      <c r="F3382" s="274">
        <f t="shared" si="1014"/>
        <v>0</v>
      </c>
      <c r="G3382" s="275">
        <f t="shared" si="1015"/>
        <v>0</v>
      </c>
    </row>
    <row r="3383" spans="1:7" s="276" customFormat="1" ht="24" customHeight="1" x14ac:dyDescent="0.2">
      <c r="A3383" s="267" t="str">
        <f t="shared" si="1011"/>
        <v/>
      </c>
      <c r="B3383" s="268" t="str">
        <f t="shared" si="1012"/>
        <v/>
      </c>
      <c r="C3383" s="269"/>
      <c r="D3383" s="270" t="str">
        <f t="shared" si="1013"/>
        <v/>
      </c>
      <c r="E3383" s="271"/>
      <c r="F3383" s="272">
        <f t="shared" si="1014"/>
        <v>0</v>
      </c>
      <c r="G3383" s="275">
        <f t="shared" si="1015"/>
        <v>0</v>
      </c>
    </row>
    <row r="3384" spans="1:7" s="276" customFormat="1" ht="24" customHeight="1" x14ac:dyDescent="0.2">
      <c r="A3384" s="267" t="str">
        <f t="shared" si="1011"/>
        <v/>
      </c>
      <c r="B3384" s="268" t="str">
        <f t="shared" si="1012"/>
        <v/>
      </c>
      <c r="C3384" s="269"/>
      <c r="D3384" s="270" t="str">
        <f t="shared" si="1013"/>
        <v/>
      </c>
      <c r="E3384" s="271"/>
      <c r="F3384" s="272">
        <f t="shared" si="1014"/>
        <v>0</v>
      </c>
      <c r="G3384" s="275">
        <f t="shared" si="1015"/>
        <v>0</v>
      </c>
    </row>
    <row r="3385" spans="1:7" s="276" customFormat="1" ht="24" customHeight="1" x14ac:dyDescent="0.2">
      <c r="A3385" s="267" t="str">
        <f t="shared" si="1011"/>
        <v/>
      </c>
      <c r="B3385" s="268" t="str">
        <f t="shared" si="1012"/>
        <v/>
      </c>
      <c r="C3385" s="269"/>
      <c r="D3385" s="270" t="str">
        <f t="shared" si="1013"/>
        <v/>
      </c>
      <c r="E3385" s="271"/>
      <c r="F3385" s="272">
        <f t="shared" si="1014"/>
        <v>0</v>
      </c>
      <c r="G3385" s="275">
        <f t="shared" si="1015"/>
        <v>0</v>
      </c>
    </row>
    <row r="3386" spans="1:7" s="276" customFormat="1" ht="24" customHeight="1" x14ac:dyDescent="0.2">
      <c r="A3386" s="267" t="str">
        <f t="shared" si="1011"/>
        <v/>
      </c>
      <c r="B3386" s="268" t="str">
        <f t="shared" si="1012"/>
        <v/>
      </c>
      <c r="C3386" s="269"/>
      <c r="D3386" s="270" t="str">
        <f t="shared" si="1013"/>
        <v/>
      </c>
      <c r="E3386" s="271"/>
      <c r="F3386" s="272">
        <f t="shared" si="1014"/>
        <v>0</v>
      </c>
      <c r="G3386" s="275">
        <f t="shared" si="1015"/>
        <v>0</v>
      </c>
    </row>
    <row r="3387" spans="1:7" ht="24" customHeight="1" x14ac:dyDescent="0.2">
      <c r="A3387" s="125"/>
      <c r="B3387" s="99"/>
      <c r="C3387" s="99"/>
      <c r="D3387" s="110"/>
      <c r="E3387" s="111"/>
      <c r="F3387" s="188" t="s">
        <v>34</v>
      </c>
      <c r="G3387" s="126">
        <f>SUBTOTAL(9,G3379:G3386)</f>
        <v>0</v>
      </c>
    </row>
    <row r="3388" spans="1:7" ht="24" customHeight="1" x14ac:dyDescent="0.2">
      <c r="A3388" s="125"/>
      <c r="B3388" s="99"/>
      <c r="C3388" s="127" t="s">
        <v>723</v>
      </c>
      <c r="D3388" s="110"/>
      <c r="E3388" s="111"/>
      <c r="F3388" s="112"/>
      <c r="G3388" s="128"/>
    </row>
    <row r="3389" spans="1:7" s="276" customFormat="1" ht="24" customHeight="1" x14ac:dyDescent="0.2">
      <c r="A3389" s="267" t="str">
        <f t="shared" ref="A3389:A3397" si="1016">IFERROR(VLOOKUP(C3389,Tabla_Insumos,4,FALSE),"")</f>
        <v/>
      </c>
      <c r="B3389" s="268" t="str">
        <f t="shared" ref="B3389:B3397" si="1017">IFERROR(VLOOKUP(C3389,Tabla_Insumos,5,FALSE),"")</f>
        <v/>
      </c>
      <c r="C3389" s="269"/>
      <c r="D3389" s="270" t="str">
        <f t="shared" ref="D3389:D3397" si="1018">IFERROR(VLOOKUP(C3389,Tabla_Insumos,2,FALSE),"")</f>
        <v/>
      </c>
      <c r="E3389" s="271"/>
      <c r="F3389" s="272">
        <f t="shared" ref="F3389:F3397" si="1019">IFERROR(VLOOKUP(C3389,Tabla_Insumos,3,FALSE),0)</f>
        <v>0</v>
      </c>
      <c r="G3389" s="275">
        <f t="shared" ref="G3389:G3397" si="1020">ROUND(E3389*F3389,2)</f>
        <v>0</v>
      </c>
    </row>
    <row r="3390" spans="1:7" s="276" customFormat="1" ht="24" customHeight="1" x14ac:dyDescent="0.2">
      <c r="A3390" s="267" t="str">
        <f t="shared" si="1016"/>
        <v/>
      </c>
      <c r="B3390" s="268" t="str">
        <f t="shared" si="1017"/>
        <v/>
      </c>
      <c r="C3390" s="269"/>
      <c r="D3390" s="270" t="str">
        <f t="shared" si="1018"/>
        <v/>
      </c>
      <c r="E3390" s="271"/>
      <c r="F3390" s="272">
        <f t="shared" si="1019"/>
        <v>0</v>
      </c>
      <c r="G3390" s="275">
        <f t="shared" si="1020"/>
        <v>0</v>
      </c>
    </row>
    <row r="3391" spans="1:7" s="276" customFormat="1" ht="24" customHeight="1" x14ac:dyDescent="0.2">
      <c r="A3391" s="267" t="str">
        <f t="shared" si="1016"/>
        <v/>
      </c>
      <c r="B3391" s="268" t="str">
        <f t="shared" si="1017"/>
        <v/>
      </c>
      <c r="C3391" s="269"/>
      <c r="D3391" s="270" t="str">
        <f t="shared" si="1018"/>
        <v/>
      </c>
      <c r="E3391" s="271"/>
      <c r="F3391" s="272">
        <f t="shared" si="1019"/>
        <v>0</v>
      </c>
      <c r="G3391" s="275">
        <f t="shared" si="1020"/>
        <v>0</v>
      </c>
    </row>
    <row r="3392" spans="1:7" s="276" customFormat="1" ht="24" customHeight="1" x14ac:dyDescent="0.2">
      <c r="A3392" s="267" t="str">
        <f t="shared" si="1016"/>
        <v/>
      </c>
      <c r="B3392" s="268" t="str">
        <f t="shared" si="1017"/>
        <v/>
      </c>
      <c r="C3392" s="269"/>
      <c r="D3392" s="270" t="str">
        <f t="shared" si="1018"/>
        <v/>
      </c>
      <c r="E3392" s="271"/>
      <c r="F3392" s="272">
        <f t="shared" si="1019"/>
        <v>0</v>
      </c>
      <c r="G3392" s="275">
        <f t="shared" si="1020"/>
        <v>0</v>
      </c>
    </row>
    <row r="3393" spans="1:8" s="276" customFormat="1" ht="24" customHeight="1" x14ac:dyDescent="0.2">
      <c r="A3393" s="267" t="str">
        <f t="shared" si="1016"/>
        <v/>
      </c>
      <c r="B3393" s="268" t="str">
        <f t="shared" si="1017"/>
        <v/>
      </c>
      <c r="C3393" s="269"/>
      <c r="D3393" s="270" t="str">
        <f t="shared" si="1018"/>
        <v/>
      </c>
      <c r="E3393" s="271"/>
      <c r="F3393" s="272">
        <f t="shared" si="1019"/>
        <v>0</v>
      </c>
      <c r="G3393" s="275">
        <f t="shared" si="1020"/>
        <v>0</v>
      </c>
    </row>
    <row r="3394" spans="1:8" s="276" customFormat="1" ht="24" customHeight="1" x14ac:dyDescent="0.2">
      <c r="A3394" s="267" t="str">
        <f t="shared" si="1016"/>
        <v/>
      </c>
      <c r="B3394" s="268" t="str">
        <f t="shared" si="1017"/>
        <v/>
      </c>
      <c r="C3394" s="269"/>
      <c r="D3394" s="270" t="str">
        <f t="shared" si="1018"/>
        <v/>
      </c>
      <c r="E3394" s="271"/>
      <c r="F3394" s="272">
        <f t="shared" si="1019"/>
        <v>0</v>
      </c>
      <c r="G3394" s="275">
        <f t="shared" si="1020"/>
        <v>0</v>
      </c>
    </row>
    <row r="3395" spans="1:8" s="276" customFormat="1" ht="24" customHeight="1" x14ac:dyDescent="0.2">
      <c r="A3395" s="267" t="str">
        <f t="shared" si="1016"/>
        <v/>
      </c>
      <c r="B3395" s="268" t="str">
        <f t="shared" si="1017"/>
        <v/>
      </c>
      <c r="C3395" s="269"/>
      <c r="D3395" s="270" t="str">
        <f t="shared" si="1018"/>
        <v/>
      </c>
      <c r="E3395" s="271"/>
      <c r="F3395" s="272">
        <f t="shared" si="1019"/>
        <v>0</v>
      </c>
      <c r="G3395" s="275">
        <f t="shared" si="1020"/>
        <v>0</v>
      </c>
    </row>
    <row r="3396" spans="1:8" s="276" customFormat="1" ht="24" customHeight="1" x14ac:dyDescent="0.2">
      <c r="A3396" s="267" t="str">
        <f t="shared" si="1016"/>
        <v/>
      </c>
      <c r="B3396" s="268" t="str">
        <f t="shared" si="1017"/>
        <v/>
      </c>
      <c r="C3396" s="269"/>
      <c r="D3396" s="270" t="str">
        <f t="shared" si="1018"/>
        <v/>
      </c>
      <c r="E3396" s="271"/>
      <c r="F3396" s="272">
        <f t="shared" si="1019"/>
        <v>0</v>
      </c>
      <c r="G3396" s="275">
        <f t="shared" si="1020"/>
        <v>0</v>
      </c>
    </row>
    <row r="3397" spans="1:8" s="276" customFormat="1" ht="24" customHeight="1" x14ac:dyDescent="0.2">
      <c r="A3397" s="267" t="str">
        <f t="shared" si="1016"/>
        <v/>
      </c>
      <c r="B3397" s="268" t="str">
        <f t="shared" si="1017"/>
        <v/>
      </c>
      <c r="C3397" s="269"/>
      <c r="D3397" s="270" t="str">
        <f t="shared" si="1018"/>
        <v/>
      </c>
      <c r="E3397" s="271"/>
      <c r="F3397" s="272">
        <f t="shared" si="1019"/>
        <v>0</v>
      </c>
      <c r="G3397" s="275">
        <f t="shared" si="1020"/>
        <v>0</v>
      </c>
    </row>
    <row r="3398" spans="1:8" ht="24" customHeight="1" x14ac:dyDescent="0.2">
      <c r="A3398" s="129"/>
      <c r="B3398" s="110"/>
      <c r="C3398" s="99"/>
      <c r="D3398" s="110"/>
      <c r="E3398" s="111"/>
      <c r="F3398" s="188" t="s">
        <v>35</v>
      </c>
      <c r="G3398" s="126">
        <f>SUBTOTAL(9,G3389:G3397)</f>
        <v>0</v>
      </c>
    </row>
    <row r="3399" spans="1:8" ht="24" customHeight="1" thickBot="1" x14ac:dyDescent="0.25">
      <c r="A3399" s="130"/>
      <c r="B3399" s="131"/>
      <c r="C3399" s="132"/>
      <c r="D3399" s="131"/>
      <c r="E3399" s="133"/>
      <c r="F3399" s="134"/>
      <c r="G3399" s="135"/>
    </row>
    <row r="3400" spans="1:8" ht="24" customHeight="1" thickBot="1" x14ac:dyDescent="0.25">
      <c r="A3400" s="136" t="str">
        <f>B3358</f>
        <v>24.3</v>
      </c>
      <c r="B3400" s="137" t="str">
        <f>C3358</f>
        <v>Pergolas s/ piso</v>
      </c>
      <c r="C3400" s="138"/>
      <c r="D3400" s="138" t="s">
        <v>36</v>
      </c>
      <c r="E3400" s="139"/>
      <c r="F3400" s="140" t="s">
        <v>37</v>
      </c>
      <c r="G3400" s="141">
        <f>SUBTOTAL(9,G3363:G3399)</f>
        <v>0</v>
      </c>
    </row>
    <row r="3401" spans="1:8" ht="24" customHeight="1" thickTop="1" thickBot="1" x14ac:dyDescent="0.25"/>
    <row r="3402" spans="1:8" ht="24" customHeight="1" thickTop="1" x14ac:dyDescent="0.2">
      <c r="A3402" s="173" t="s">
        <v>39</v>
      </c>
      <c r="B3402" s="174"/>
      <c r="C3402" s="174"/>
      <c r="D3402" s="174"/>
      <c r="E3402" s="174"/>
      <c r="F3402" s="174"/>
      <c r="G3402" s="175"/>
      <c r="H3402" s="100">
        <f>COUNTIF($A$2:A3408,"ANALISIS DE PRECIOS")</f>
        <v>69</v>
      </c>
    </row>
    <row r="3403" spans="1:8" ht="24" customHeight="1" x14ac:dyDescent="0.2">
      <c r="A3403" s="101" t="s">
        <v>719</v>
      </c>
      <c r="B3403" s="102" t="str">
        <f>Comitente</f>
        <v>DIRECCIÓN DE INFRAESTRUCTURA ESCOLAR</v>
      </c>
      <c r="C3403" s="96"/>
      <c r="D3403" s="103"/>
      <c r="E3403" s="103"/>
      <c r="F3403" s="104"/>
      <c r="G3403" s="105"/>
    </row>
    <row r="3404" spans="1:8" ht="24" customHeight="1" x14ac:dyDescent="0.2">
      <c r="A3404" s="101" t="s">
        <v>720</v>
      </c>
      <c r="B3404" s="102">
        <f>Contratista</f>
        <v>0</v>
      </c>
      <c r="C3404" s="97"/>
      <c r="D3404" s="97"/>
      <c r="E3404" s="97"/>
      <c r="F3404" s="106"/>
      <c r="G3404" s="107"/>
    </row>
    <row r="3405" spans="1:8" ht="24" customHeight="1" x14ac:dyDescent="0.2">
      <c r="A3405" s="101" t="s">
        <v>26</v>
      </c>
      <c r="B3405" s="102" t="str">
        <f>Obra</f>
        <v>ESCUELA BATALLA DE TUCUMAN</v>
      </c>
      <c r="C3405" s="97"/>
      <c r="D3405" s="97"/>
      <c r="E3405" s="97"/>
      <c r="F3405" s="106" t="s">
        <v>40</v>
      </c>
      <c r="G3405" s="108">
        <f>Fecha_Base</f>
        <v>0</v>
      </c>
    </row>
    <row r="3406" spans="1:8" ht="24" customHeight="1" x14ac:dyDescent="0.2">
      <c r="A3406" s="109" t="s">
        <v>718</v>
      </c>
      <c r="B3406" s="98" t="str">
        <f>Ubicación</f>
        <v>Calle Mendoza y Calle Nº17 - Pocito</v>
      </c>
      <c r="C3406" s="98"/>
      <c r="D3406" s="110"/>
      <c r="E3406" s="111"/>
      <c r="F3406" s="112"/>
      <c r="G3406" s="113"/>
    </row>
    <row r="3407" spans="1:8" ht="24" customHeight="1" x14ac:dyDescent="0.2">
      <c r="A3407" s="109" t="s">
        <v>41</v>
      </c>
      <c r="B3407" s="114" t="str">
        <f>IFERROR(VALUE(LEFT(B3408,FIND("-",B3408)-1)),"")</f>
        <v/>
      </c>
      <c r="C3407" s="99" t="str">
        <f>IFERROR(VLOOKUP(B3407,Tabla_CyP,2,FALSE),"")</f>
        <v/>
      </c>
      <c r="E3407" s="111"/>
      <c r="F3407" s="112"/>
      <c r="G3407" s="113"/>
    </row>
    <row r="3408" spans="1:8" ht="24" customHeight="1" x14ac:dyDescent="0.2">
      <c r="A3408" s="109" t="s">
        <v>27</v>
      </c>
      <c r="B3408" s="115" t="str">
        <f>IFERROR(VLOOKUP(COUNTIF($A$2:A3408,"ANALISIS DE PRECIOS"),Tabla_NumeroItem,4,FALSE),"")</f>
        <v>24.4.5</v>
      </c>
      <c r="C3408" s="99" t="str">
        <f>IFERROR(VLOOKUP(B3408,Tabla_CyP,2,FALSE),"")</f>
        <v>Ventiluz</v>
      </c>
      <c r="D3408" s="110"/>
      <c r="E3408" s="111"/>
      <c r="F3408" s="106" t="s">
        <v>28</v>
      </c>
      <c r="G3408" s="116" t="str">
        <f>IFERROR(VLOOKUP(B3408,Tabla_CyP,4,FALSE),"")</f>
        <v>gl</v>
      </c>
    </row>
    <row r="3409" spans="1:141" ht="24" customHeight="1" x14ac:dyDescent="0.2">
      <c r="A3409" s="109"/>
      <c r="B3409" s="98"/>
      <c r="C3409" s="99"/>
      <c r="D3409" s="110"/>
      <c r="E3409" s="111"/>
      <c r="F3409" s="112"/>
      <c r="G3409" s="113"/>
    </row>
    <row r="3410" spans="1:141" ht="24" customHeight="1" x14ac:dyDescent="0.2">
      <c r="A3410" s="381" t="s">
        <v>584</v>
      </c>
      <c r="B3410" s="382"/>
      <c r="C3410" s="383" t="s">
        <v>0</v>
      </c>
      <c r="D3410" s="383" t="s">
        <v>29</v>
      </c>
      <c r="E3410" s="385" t="s">
        <v>30</v>
      </c>
      <c r="F3410" s="387" t="s">
        <v>31</v>
      </c>
      <c r="G3410" s="389" t="s">
        <v>32</v>
      </c>
    </row>
    <row r="3411" spans="1:141" s="119" customFormat="1" ht="24" customHeight="1" x14ac:dyDescent="0.2">
      <c r="A3411" s="117" t="s">
        <v>585</v>
      </c>
      <c r="B3411" s="118" t="s">
        <v>586</v>
      </c>
      <c r="C3411" s="384"/>
      <c r="D3411" s="384"/>
      <c r="E3411" s="386"/>
      <c r="F3411" s="388"/>
      <c r="G3411" s="390"/>
      <c r="I3411" s="277"/>
      <c r="J3411" s="277"/>
      <c r="K3411" s="277"/>
      <c r="L3411" s="277"/>
      <c r="M3411" s="277"/>
      <c r="N3411" s="277"/>
      <c r="O3411" s="277"/>
      <c r="P3411" s="277"/>
      <c r="Q3411" s="277"/>
      <c r="R3411" s="277"/>
      <c r="S3411" s="277"/>
      <c r="T3411" s="277"/>
      <c r="U3411" s="277"/>
      <c r="V3411" s="277"/>
      <c r="W3411" s="277"/>
      <c r="X3411" s="277"/>
      <c r="Y3411" s="277"/>
      <c r="Z3411" s="277"/>
      <c r="AA3411" s="277"/>
      <c r="AB3411" s="277"/>
      <c r="AC3411" s="277"/>
      <c r="AD3411" s="277"/>
      <c r="AE3411" s="277"/>
      <c r="AF3411" s="277"/>
      <c r="AG3411" s="277"/>
      <c r="AH3411" s="277"/>
      <c r="AI3411" s="277"/>
      <c r="AJ3411" s="277"/>
      <c r="AK3411" s="277"/>
      <c r="AL3411" s="277"/>
      <c r="AM3411" s="277"/>
      <c r="AN3411" s="277"/>
      <c r="AO3411" s="277"/>
      <c r="AP3411" s="277"/>
      <c r="AQ3411" s="277"/>
      <c r="AR3411" s="277"/>
      <c r="AS3411" s="277"/>
      <c r="AT3411" s="277"/>
      <c r="AU3411" s="277"/>
      <c r="AV3411" s="277"/>
      <c r="AW3411" s="277"/>
      <c r="AX3411" s="277"/>
      <c r="AY3411" s="277"/>
      <c r="AZ3411" s="277"/>
      <c r="BA3411" s="277"/>
      <c r="BB3411" s="277"/>
      <c r="BC3411" s="277"/>
      <c r="BD3411" s="277"/>
      <c r="BE3411" s="277"/>
      <c r="BF3411" s="277"/>
      <c r="BG3411" s="277"/>
      <c r="BH3411" s="277"/>
      <c r="BI3411" s="277"/>
      <c r="BJ3411" s="277"/>
      <c r="BK3411" s="277"/>
      <c r="BL3411" s="277"/>
      <c r="BM3411" s="277"/>
      <c r="BN3411" s="277"/>
      <c r="BO3411" s="277"/>
      <c r="BP3411" s="277"/>
      <c r="BQ3411" s="277"/>
      <c r="BR3411" s="277"/>
      <c r="BS3411" s="277"/>
      <c r="BT3411" s="277"/>
      <c r="BU3411" s="277"/>
      <c r="BV3411" s="277"/>
      <c r="BW3411" s="277"/>
      <c r="BX3411" s="277"/>
      <c r="BY3411" s="277"/>
      <c r="BZ3411" s="277"/>
      <c r="CA3411" s="277"/>
      <c r="CB3411" s="277"/>
      <c r="CC3411" s="277"/>
      <c r="CD3411" s="277"/>
      <c r="CE3411" s="277"/>
      <c r="CF3411" s="277"/>
      <c r="CG3411" s="277"/>
      <c r="CH3411" s="277"/>
      <c r="CI3411" s="277"/>
      <c r="CJ3411" s="277"/>
      <c r="CK3411" s="277"/>
      <c r="CL3411" s="277"/>
      <c r="CM3411" s="277"/>
      <c r="CN3411" s="277"/>
      <c r="CO3411" s="277"/>
      <c r="CP3411" s="277"/>
      <c r="CQ3411" s="277"/>
      <c r="CR3411" s="277"/>
      <c r="CS3411" s="277"/>
      <c r="CT3411" s="277"/>
      <c r="CU3411" s="277"/>
      <c r="CV3411" s="277"/>
      <c r="CW3411" s="277"/>
      <c r="CX3411" s="277"/>
      <c r="CY3411" s="277"/>
      <c r="CZ3411" s="277"/>
      <c r="DA3411" s="277"/>
      <c r="DB3411" s="277"/>
      <c r="DC3411" s="277"/>
      <c r="DD3411" s="277"/>
      <c r="DE3411" s="277"/>
      <c r="DF3411" s="277"/>
      <c r="DG3411" s="277"/>
      <c r="DH3411" s="277"/>
      <c r="DI3411" s="277"/>
      <c r="DJ3411" s="277"/>
      <c r="DK3411" s="277"/>
      <c r="DL3411" s="277"/>
      <c r="DM3411" s="277"/>
      <c r="DN3411" s="277"/>
      <c r="DO3411" s="277"/>
      <c r="DP3411" s="277"/>
      <c r="DQ3411" s="277"/>
      <c r="DR3411" s="277"/>
      <c r="DS3411" s="277"/>
      <c r="DT3411" s="277"/>
      <c r="DU3411" s="277"/>
      <c r="DV3411" s="277"/>
      <c r="DW3411" s="277"/>
      <c r="DX3411" s="277"/>
      <c r="DY3411" s="277"/>
      <c r="DZ3411" s="277"/>
      <c r="EA3411" s="277"/>
      <c r="EB3411" s="277"/>
      <c r="EC3411" s="277"/>
      <c r="ED3411" s="277"/>
      <c r="EE3411" s="277"/>
      <c r="EF3411" s="277"/>
      <c r="EG3411" s="277"/>
      <c r="EH3411" s="277"/>
      <c r="EI3411" s="277"/>
      <c r="EJ3411" s="277"/>
      <c r="EK3411" s="277"/>
    </row>
    <row r="3412" spans="1:141" ht="24" customHeight="1" x14ac:dyDescent="0.2">
      <c r="A3412" s="187"/>
      <c r="B3412" s="120"/>
      <c r="C3412" s="185" t="s">
        <v>721</v>
      </c>
      <c r="D3412" s="121"/>
      <c r="E3412" s="122"/>
      <c r="F3412" s="123"/>
      <c r="G3412" s="124"/>
    </row>
    <row r="3413" spans="1:141" s="276" customFormat="1" ht="24" customHeight="1" x14ac:dyDescent="0.2">
      <c r="A3413" s="267" t="str">
        <f t="shared" ref="A3413:A3426" si="1021">IFERROR(VLOOKUP(C3413,Tabla_Insumos,4,FALSE),"")</f>
        <v/>
      </c>
      <c r="B3413" s="268" t="str">
        <f>IFERROR(VLOOKUP(C3413,Tabla_Insumos,5,FALSE),"")</f>
        <v/>
      </c>
      <c r="C3413" s="269"/>
      <c r="D3413" s="270" t="str">
        <f t="shared" ref="D3413:D3426" si="1022">IFERROR(VLOOKUP(C3413,Tabla_Insumos,2,FALSE),"")</f>
        <v/>
      </c>
      <c r="E3413" s="271"/>
      <c r="F3413" s="272">
        <f t="shared" ref="F3413:F3426" si="1023">IFERROR(VLOOKUP(C3413,Tabla_Insumos,3,FALSE),0)</f>
        <v>0</v>
      </c>
      <c r="G3413" s="275">
        <f>ROUND(E3413*F3413,2)</f>
        <v>0</v>
      </c>
    </row>
    <row r="3414" spans="1:141" s="276" customFormat="1" ht="24" customHeight="1" x14ac:dyDescent="0.2">
      <c r="A3414" s="267" t="str">
        <f t="shared" si="1021"/>
        <v/>
      </c>
      <c r="B3414" s="268" t="str">
        <f t="shared" ref="B3414:B3426" si="1024">IFERROR(VLOOKUP(C3414,Tabla_Insumos,5,FALSE),"")</f>
        <v/>
      </c>
      <c r="C3414" s="269"/>
      <c r="D3414" s="270" t="str">
        <f t="shared" si="1022"/>
        <v/>
      </c>
      <c r="E3414" s="271"/>
      <c r="F3414" s="272">
        <f t="shared" si="1023"/>
        <v>0</v>
      </c>
      <c r="G3414" s="275">
        <f t="shared" ref="G3414:G3426" si="1025">ROUND(E3414*F3414,2)</f>
        <v>0</v>
      </c>
    </row>
    <row r="3415" spans="1:141" s="276" customFormat="1" ht="24" customHeight="1" x14ac:dyDescent="0.2">
      <c r="A3415" s="267" t="str">
        <f t="shared" si="1021"/>
        <v/>
      </c>
      <c r="B3415" s="268" t="str">
        <f t="shared" si="1024"/>
        <v/>
      </c>
      <c r="C3415" s="269"/>
      <c r="D3415" s="270" t="str">
        <f t="shared" si="1022"/>
        <v/>
      </c>
      <c r="E3415" s="271"/>
      <c r="F3415" s="272">
        <f t="shared" si="1023"/>
        <v>0</v>
      </c>
      <c r="G3415" s="275">
        <f t="shared" si="1025"/>
        <v>0</v>
      </c>
    </row>
    <row r="3416" spans="1:141" s="276" customFormat="1" ht="24" customHeight="1" x14ac:dyDescent="0.2">
      <c r="A3416" s="267" t="str">
        <f t="shared" si="1021"/>
        <v/>
      </c>
      <c r="B3416" s="268" t="str">
        <f t="shared" si="1024"/>
        <v/>
      </c>
      <c r="C3416" s="269"/>
      <c r="D3416" s="270" t="str">
        <f t="shared" si="1022"/>
        <v/>
      </c>
      <c r="E3416" s="271"/>
      <c r="F3416" s="272">
        <f t="shared" si="1023"/>
        <v>0</v>
      </c>
      <c r="G3416" s="275">
        <f t="shared" si="1025"/>
        <v>0</v>
      </c>
    </row>
    <row r="3417" spans="1:141" s="276" customFormat="1" ht="24" customHeight="1" x14ac:dyDescent="0.2">
      <c r="A3417" s="267" t="str">
        <f t="shared" si="1021"/>
        <v/>
      </c>
      <c r="B3417" s="268" t="str">
        <f t="shared" si="1024"/>
        <v/>
      </c>
      <c r="C3417" s="269"/>
      <c r="D3417" s="270" t="str">
        <f t="shared" si="1022"/>
        <v/>
      </c>
      <c r="E3417" s="271"/>
      <c r="F3417" s="272">
        <f t="shared" si="1023"/>
        <v>0</v>
      </c>
      <c r="G3417" s="275">
        <f t="shared" si="1025"/>
        <v>0</v>
      </c>
    </row>
    <row r="3418" spans="1:141" s="276" customFormat="1" ht="24" customHeight="1" x14ac:dyDescent="0.2">
      <c r="A3418" s="267" t="str">
        <f t="shared" si="1021"/>
        <v/>
      </c>
      <c r="B3418" s="268" t="str">
        <f t="shared" si="1024"/>
        <v/>
      </c>
      <c r="C3418" s="269"/>
      <c r="D3418" s="270" t="str">
        <f t="shared" si="1022"/>
        <v/>
      </c>
      <c r="E3418" s="271"/>
      <c r="F3418" s="272">
        <f t="shared" si="1023"/>
        <v>0</v>
      </c>
      <c r="G3418" s="275">
        <f t="shared" si="1025"/>
        <v>0</v>
      </c>
    </row>
    <row r="3419" spans="1:141" s="276" customFormat="1" ht="24" customHeight="1" x14ac:dyDescent="0.2">
      <c r="A3419" s="267" t="str">
        <f t="shared" si="1021"/>
        <v/>
      </c>
      <c r="B3419" s="268" t="str">
        <f t="shared" si="1024"/>
        <v/>
      </c>
      <c r="C3419" s="269"/>
      <c r="D3419" s="270" t="str">
        <f t="shared" si="1022"/>
        <v/>
      </c>
      <c r="E3419" s="271"/>
      <c r="F3419" s="272">
        <f t="shared" si="1023"/>
        <v>0</v>
      </c>
      <c r="G3419" s="275">
        <f t="shared" si="1025"/>
        <v>0</v>
      </c>
    </row>
    <row r="3420" spans="1:141" s="276" customFormat="1" ht="24" customHeight="1" x14ac:dyDescent="0.2">
      <c r="A3420" s="267" t="str">
        <f t="shared" si="1021"/>
        <v/>
      </c>
      <c r="B3420" s="268" t="str">
        <f t="shared" si="1024"/>
        <v/>
      </c>
      <c r="C3420" s="269"/>
      <c r="D3420" s="270" t="str">
        <f t="shared" si="1022"/>
        <v/>
      </c>
      <c r="E3420" s="271"/>
      <c r="F3420" s="272">
        <f t="shared" si="1023"/>
        <v>0</v>
      </c>
      <c r="G3420" s="275">
        <f t="shared" si="1025"/>
        <v>0</v>
      </c>
    </row>
    <row r="3421" spans="1:141" s="276" customFormat="1" ht="24" customHeight="1" x14ac:dyDescent="0.2">
      <c r="A3421" s="267" t="str">
        <f t="shared" si="1021"/>
        <v/>
      </c>
      <c r="B3421" s="268" t="str">
        <f t="shared" si="1024"/>
        <v/>
      </c>
      <c r="C3421" s="269"/>
      <c r="D3421" s="270" t="str">
        <f t="shared" si="1022"/>
        <v/>
      </c>
      <c r="E3421" s="271"/>
      <c r="F3421" s="272">
        <f t="shared" si="1023"/>
        <v>0</v>
      </c>
      <c r="G3421" s="275">
        <f t="shared" si="1025"/>
        <v>0</v>
      </c>
    </row>
    <row r="3422" spans="1:141" s="276" customFormat="1" ht="24" customHeight="1" x14ac:dyDescent="0.2">
      <c r="A3422" s="267" t="str">
        <f t="shared" si="1021"/>
        <v/>
      </c>
      <c r="B3422" s="268" t="str">
        <f t="shared" si="1024"/>
        <v/>
      </c>
      <c r="C3422" s="269"/>
      <c r="D3422" s="270" t="str">
        <f t="shared" si="1022"/>
        <v/>
      </c>
      <c r="E3422" s="271"/>
      <c r="F3422" s="272">
        <f t="shared" si="1023"/>
        <v>0</v>
      </c>
      <c r="G3422" s="275">
        <f t="shared" si="1025"/>
        <v>0</v>
      </c>
    </row>
    <row r="3423" spans="1:141" s="276" customFormat="1" ht="24" customHeight="1" x14ac:dyDescent="0.2">
      <c r="A3423" s="267" t="str">
        <f t="shared" si="1021"/>
        <v/>
      </c>
      <c r="B3423" s="268" t="str">
        <f t="shared" si="1024"/>
        <v/>
      </c>
      <c r="C3423" s="269"/>
      <c r="D3423" s="270" t="str">
        <f t="shared" si="1022"/>
        <v/>
      </c>
      <c r="E3423" s="271"/>
      <c r="F3423" s="272">
        <f t="shared" si="1023"/>
        <v>0</v>
      </c>
      <c r="G3423" s="275">
        <f t="shared" si="1025"/>
        <v>0</v>
      </c>
    </row>
    <row r="3424" spans="1:141" s="276" customFormat="1" ht="24" customHeight="1" x14ac:dyDescent="0.2">
      <c r="A3424" s="267" t="str">
        <f t="shared" si="1021"/>
        <v/>
      </c>
      <c r="B3424" s="268" t="str">
        <f t="shared" si="1024"/>
        <v/>
      </c>
      <c r="C3424" s="269"/>
      <c r="D3424" s="270" t="str">
        <f t="shared" si="1022"/>
        <v/>
      </c>
      <c r="E3424" s="271"/>
      <c r="F3424" s="272">
        <f t="shared" si="1023"/>
        <v>0</v>
      </c>
      <c r="G3424" s="275">
        <f t="shared" si="1025"/>
        <v>0</v>
      </c>
    </row>
    <row r="3425" spans="1:7" s="276" customFormat="1" ht="24" customHeight="1" x14ac:dyDescent="0.2">
      <c r="A3425" s="267" t="str">
        <f t="shared" si="1021"/>
        <v/>
      </c>
      <c r="B3425" s="268" t="str">
        <f t="shared" si="1024"/>
        <v/>
      </c>
      <c r="C3425" s="269"/>
      <c r="D3425" s="270" t="str">
        <f t="shared" si="1022"/>
        <v/>
      </c>
      <c r="E3425" s="271"/>
      <c r="F3425" s="272">
        <f t="shared" si="1023"/>
        <v>0</v>
      </c>
      <c r="G3425" s="275">
        <f t="shared" si="1025"/>
        <v>0</v>
      </c>
    </row>
    <row r="3426" spans="1:7" s="276" customFormat="1" ht="24" customHeight="1" x14ac:dyDescent="0.2">
      <c r="A3426" s="267" t="str">
        <f t="shared" si="1021"/>
        <v/>
      </c>
      <c r="B3426" s="268" t="str">
        <f t="shared" si="1024"/>
        <v/>
      </c>
      <c r="C3426" s="269"/>
      <c r="D3426" s="270" t="str">
        <f t="shared" si="1022"/>
        <v/>
      </c>
      <c r="E3426" s="271"/>
      <c r="F3426" s="273">
        <f t="shared" si="1023"/>
        <v>0</v>
      </c>
      <c r="G3426" s="275">
        <f t="shared" si="1025"/>
        <v>0</v>
      </c>
    </row>
    <row r="3427" spans="1:7" ht="24" customHeight="1" x14ac:dyDescent="0.2">
      <c r="A3427" s="125"/>
      <c r="B3427" s="99"/>
      <c r="C3427" s="99"/>
      <c r="D3427" s="110"/>
      <c r="E3427" s="111"/>
      <c r="F3427" s="188" t="s">
        <v>33</v>
      </c>
      <c r="G3427" s="126">
        <f>SUBTOTAL(9,G3413:G3426)</f>
        <v>0</v>
      </c>
    </row>
    <row r="3428" spans="1:7" ht="24" customHeight="1" x14ac:dyDescent="0.2">
      <c r="A3428" s="125"/>
      <c r="B3428" s="99"/>
      <c r="C3428" s="127" t="s">
        <v>722</v>
      </c>
      <c r="D3428" s="110"/>
      <c r="E3428" s="111"/>
      <c r="F3428" s="112"/>
      <c r="G3428" s="128"/>
    </row>
    <row r="3429" spans="1:7" s="276" customFormat="1" ht="24" customHeight="1" x14ac:dyDescent="0.2">
      <c r="A3429" s="267" t="str">
        <f t="shared" ref="A3429:A3436" si="1026">IFERROR(VLOOKUP(C3429,Tabla_Insumos,4,FALSE),"")</f>
        <v/>
      </c>
      <c r="B3429" s="268" t="str">
        <f t="shared" ref="B3429:B3436" si="1027">IFERROR(VLOOKUP(C3429,Tabla_Insumos,5,FALSE),"")</f>
        <v/>
      </c>
      <c r="C3429" s="269"/>
      <c r="D3429" s="270" t="str">
        <f t="shared" ref="D3429:D3436" si="1028">IFERROR(VLOOKUP(C3429,Tabla_Insumos,2,FALSE),"")</f>
        <v/>
      </c>
      <c r="E3429" s="271"/>
      <c r="F3429" s="274">
        <f t="shared" ref="F3429:F3436" si="1029">IFERROR(VLOOKUP(C3429,Tabla_Insumos,3,FALSE),0)</f>
        <v>0</v>
      </c>
      <c r="G3429" s="275">
        <f>ROUND(E3429*F3429,2)</f>
        <v>0</v>
      </c>
    </row>
    <row r="3430" spans="1:7" s="276" customFormat="1" ht="24" customHeight="1" x14ac:dyDescent="0.2">
      <c r="A3430" s="267" t="str">
        <f t="shared" si="1026"/>
        <v/>
      </c>
      <c r="B3430" s="268" t="str">
        <f t="shared" si="1027"/>
        <v/>
      </c>
      <c r="C3430" s="269"/>
      <c r="D3430" s="270" t="str">
        <f t="shared" si="1028"/>
        <v/>
      </c>
      <c r="E3430" s="271"/>
      <c r="F3430" s="274">
        <f t="shared" si="1029"/>
        <v>0</v>
      </c>
      <c r="G3430" s="275">
        <f>ROUND(E3430*F3430,2)</f>
        <v>0</v>
      </c>
    </row>
    <row r="3431" spans="1:7" s="276" customFormat="1" ht="24" customHeight="1" x14ac:dyDescent="0.2">
      <c r="A3431" s="267" t="str">
        <f t="shared" si="1026"/>
        <v/>
      </c>
      <c r="B3431" s="268" t="str">
        <f t="shared" si="1027"/>
        <v/>
      </c>
      <c r="C3431" s="269"/>
      <c r="D3431" s="270" t="str">
        <f t="shared" si="1028"/>
        <v/>
      </c>
      <c r="E3431" s="271"/>
      <c r="F3431" s="274">
        <f t="shared" si="1029"/>
        <v>0</v>
      </c>
      <c r="G3431" s="275">
        <f t="shared" ref="G3431:G3436" si="1030">ROUND(E3431*F3431,2)</f>
        <v>0</v>
      </c>
    </row>
    <row r="3432" spans="1:7" s="276" customFormat="1" ht="24" customHeight="1" x14ac:dyDescent="0.2">
      <c r="A3432" s="267" t="str">
        <f t="shared" si="1026"/>
        <v/>
      </c>
      <c r="B3432" s="268" t="str">
        <f t="shared" si="1027"/>
        <v/>
      </c>
      <c r="C3432" s="269"/>
      <c r="D3432" s="270" t="str">
        <f t="shared" si="1028"/>
        <v/>
      </c>
      <c r="E3432" s="271"/>
      <c r="F3432" s="274">
        <f t="shared" si="1029"/>
        <v>0</v>
      </c>
      <c r="G3432" s="275">
        <f t="shared" si="1030"/>
        <v>0</v>
      </c>
    </row>
    <row r="3433" spans="1:7" s="276" customFormat="1" ht="24" customHeight="1" x14ac:dyDescent="0.2">
      <c r="A3433" s="267" t="str">
        <f t="shared" si="1026"/>
        <v/>
      </c>
      <c r="B3433" s="268" t="str">
        <f t="shared" si="1027"/>
        <v/>
      </c>
      <c r="C3433" s="269"/>
      <c r="D3433" s="270" t="str">
        <f t="shared" si="1028"/>
        <v/>
      </c>
      <c r="E3433" s="271"/>
      <c r="F3433" s="272">
        <f t="shared" si="1029"/>
        <v>0</v>
      </c>
      <c r="G3433" s="275">
        <f t="shared" si="1030"/>
        <v>0</v>
      </c>
    </row>
    <row r="3434" spans="1:7" s="276" customFormat="1" ht="24" customHeight="1" x14ac:dyDescent="0.2">
      <c r="A3434" s="267" t="str">
        <f t="shared" si="1026"/>
        <v/>
      </c>
      <c r="B3434" s="268" t="str">
        <f t="shared" si="1027"/>
        <v/>
      </c>
      <c r="C3434" s="269"/>
      <c r="D3434" s="270" t="str">
        <f t="shared" si="1028"/>
        <v/>
      </c>
      <c r="E3434" s="271"/>
      <c r="F3434" s="272">
        <f t="shared" si="1029"/>
        <v>0</v>
      </c>
      <c r="G3434" s="275">
        <f t="shared" si="1030"/>
        <v>0</v>
      </c>
    </row>
    <row r="3435" spans="1:7" s="276" customFormat="1" ht="24" customHeight="1" x14ac:dyDescent="0.2">
      <c r="A3435" s="267" t="str">
        <f t="shared" si="1026"/>
        <v/>
      </c>
      <c r="B3435" s="268" t="str">
        <f t="shared" si="1027"/>
        <v/>
      </c>
      <c r="C3435" s="269"/>
      <c r="D3435" s="270" t="str">
        <f t="shared" si="1028"/>
        <v/>
      </c>
      <c r="E3435" s="271"/>
      <c r="F3435" s="272">
        <f t="shared" si="1029"/>
        <v>0</v>
      </c>
      <c r="G3435" s="275">
        <f t="shared" si="1030"/>
        <v>0</v>
      </c>
    </row>
    <row r="3436" spans="1:7" s="276" customFormat="1" ht="24" customHeight="1" x14ac:dyDescent="0.2">
      <c r="A3436" s="267" t="str">
        <f t="shared" si="1026"/>
        <v/>
      </c>
      <c r="B3436" s="268" t="str">
        <f t="shared" si="1027"/>
        <v/>
      </c>
      <c r="C3436" s="269"/>
      <c r="D3436" s="270" t="str">
        <f t="shared" si="1028"/>
        <v/>
      </c>
      <c r="E3436" s="271"/>
      <c r="F3436" s="272">
        <f t="shared" si="1029"/>
        <v>0</v>
      </c>
      <c r="G3436" s="275">
        <f t="shared" si="1030"/>
        <v>0</v>
      </c>
    </row>
    <row r="3437" spans="1:7" ht="24" customHeight="1" x14ac:dyDescent="0.2">
      <c r="A3437" s="125"/>
      <c r="B3437" s="99"/>
      <c r="C3437" s="99"/>
      <c r="D3437" s="110"/>
      <c r="E3437" s="111"/>
      <c r="F3437" s="188" t="s">
        <v>34</v>
      </c>
      <c r="G3437" s="126">
        <f>SUBTOTAL(9,G3429:G3436)</f>
        <v>0</v>
      </c>
    </row>
    <row r="3438" spans="1:7" ht="24" customHeight="1" x14ac:dyDescent="0.2">
      <c r="A3438" s="125"/>
      <c r="B3438" s="99"/>
      <c r="C3438" s="127" t="s">
        <v>723</v>
      </c>
      <c r="D3438" s="110"/>
      <c r="E3438" s="111"/>
      <c r="F3438" s="112"/>
      <c r="G3438" s="128"/>
    </row>
    <row r="3439" spans="1:7" s="276" customFormat="1" ht="24" customHeight="1" x14ac:dyDescent="0.2">
      <c r="A3439" s="267" t="str">
        <f t="shared" ref="A3439:A3447" si="1031">IFERROR(VLOOKUP(C3439,Tabla_Insumos,4,FALSE),"")</f>
        <v/>
      </c>
      <c r="B3439" s="268" t="str">
        <f t="shared" ref="B3439:B3447" si="1032">IFERROR(VLOOKUP(C3439,Tabla_Insumos,5,FALSE),"")</f>
        <v/>
      </c>
      <c r="C3439" s="269"/>
      <c r="D3439" s="270" t="str">
        <f t="shared" ref="D3439:D3447" si="1033">IFERROR(VLOOKUP(C3439,Tabla_Insumos,2,FALSE),"")</f>
        <v/>
      </c>
      <c r="E3439" s="271"/>
      <c r="F3439" s="272">
        <f t="shared" ref="F3439:F3447" si="1034">IFERROR(VLOOKUP(C3439,Tabla_Insumos,3,FALSE),0)</f>
        <v>0</v>
      </c>
      <c r="G3439" s="275">
        <f t="shared" ref="G3439:G3447" si="1035">ROUND(E3439*F3439,2)</f>
        <v>0</v>
      </c>
    </row>
    <row r="3440" spans="1:7" s="276" customFormat="1" ht="24" customHeight="1" x14ac:dyDescent="0.2">
      <c r="A3440" s="267" t="str">
        <f t="shared" si="1031"/>
        <v/>
      </c>
      <c r="B3440" s="268" t="str">
        <f t="shared" si="1032"/>
        <v/>
      </c>
      <c r="C3440" s="269"/>
      <c r="D3440" s="270" t="str">
        <f t="shared" si="1033"/>
        <v/>
      </c>
      <c r="E3440" s="271"/>
      <c r="F3440" s="272">
        <f t="shared" si="1034"/>
        <v>0</v>
      </c>
      <c r="G3440" s="275">
        <f t="shared" si="1035"/>
        <v>0</v>
      </c>
    </row>
    <row r="3441" spans="1:8" s="276" customFormat="1" ht="24" customHeight="1" x14ac:dyDescent="0.2">
      <c r="A3441" s="267" t="str">
        <f t="shared" si="1031"/>
        <v/>
      </c>
      <c r="B3441" s="268" t="str">
        <f t="shared" si="1032"/>
        <v/>
      </c>
      <c r="C3441" s="269"/>
      <c r="D3441" s="270" t="str">
        <f t="shared" si="1033"/>
        <v/>
      </c>
      <c r="E3441" s="271"/>
      <c r="F3441" s="272">
        <f t="shared" si="1034"/>
        <v>0</v>
      </c>
      <c r="G3441" s="275">
        <f t="shared" si="1035"/>
        <v>0</v>
      </c>
    </row>
    <row r="3442" spans="1:8" s="276" customFormat="1" ht="24" customHeight="1" x14ac:dyDescent="0.2">
      <c r="A3442" s="267" t="str">
        <f t="shared" si="1031"/>
        <v/>
      </c>
      <c r="B3442" s="268" t="str">
        <f t="shared" si="1032"/>
        <v/>
      </c>
      <c r="C3442" s="269"/>
      <c r="D3442" s="270" t="str">
        <f t="shared" si="1033"/>
        <v/>
      </c>
      <c r="E3442" s="271"/>
      <c r="F3442" s="272">
        <f t="shared" si="1034"/>
        <v>0</v>
      </c>
      <c r="G3442" s="275">
        <f t="shared" si="1035"/>
        <v>0</v>
      </c>
    </row>
    <row r="3443" spans="1:8" s="276" customFormat="1" ht="24" customHeight="1" x14ac:dyDescent="0.2">
      <c r="A3443" s="267" t="str">
        <f t="shared" si="1031"/>
        <v/>
      </c>
      <c r="B3443" s="268" t="str">
        <f t="shared" si="1032"/>
        <v/>
      </c>
      <c r="C3443" s="269"/>
      <c r="D3443" s="270" t="str">
        <f t="shared" si="1033"/>
        <v/>
      </c>
      <c r="E3443" s="271"/>
      <c r="F3443" s="272">
        <f t="shared" si="1034"/>
        <v>0</v>
      </c>
      <c r="G3443" s="275">
        <f t="shared" si="1035"/>
        <v>0</v>
      </c>
    </row>
    <row r="3444" spans="1:8" s="276" customFormat="1" ht="24" customHeight="1" x14ac:dyDescent="0.2">
      <c r="A3444" s="267" t="str">
        <f t="shared" si="1031"/>
        <v/>
      </c>
      <c r="B3444" s="268" t="str">
        <f t="shared" si="1032"/>
        <v/>
      </c>
      <c r="C3444" s="269"/>
      <c r="D3444" s="270" t="str">
        <f t="shared" si="1033"/>
        <v/>
      </c>
      <c r="E3444" s="271"/>
      <c r="F3444" s="272">
        <f t="shared" si="1034"/>
        <v>0</v>
      </c>
      <c r="G3444" s="275">
        <f t="shared" si="1035"/>
        <v>0</v>
      </c>
    </row>
    <row r="3445" spans="1:8" s="276" customFormat="1" ht="24" customHeight="1" x14ac:dyDescent="0.2">
      <c r="A3445" s="267" t="str">
        <f t="shared" si="1031"/>
        <v/>
      </c>
      <c r="B3445" s="268" t="str">
        <f t="shared" si="1032"/>
        <v/>
      </c>
      <c r="C3445" s="269"/>
      <c r="D3445" s="270" t="str">
        <f t="shared" si="1033"/>
        <v/>
      </c>
      <c r="E3445" s="271"/>
      <c r="F3445" s="272">
        <f t="shared" si="1034"/>
        <v>0</v>
      </c>
      <c r="G3445" s="275">
        <f t="shared" si="1035"/>
        <v>0</v>
      </c>
    </row>
    <row r="3446" spans="1:8" s="276" customFormat="1" ht="24" customHeight="1" x14ac:dyDescent="0.2">
      <c r="A3446" s="267" t="str">
        <f t="shared" si="1031"/>
        <v/>
      </c>
      <c r="B3446" s="268" t="str">
        <f t="shared" si="1032"/>
        <v/>
      </c>
      <c r="C3446" s="269"/>
      <c r="D3446" s="270" t="str">
        <f t="shared" si="1033"/>
        <v/>
      </c>
      <c r="E3446" s="271"/>
      <c r="F3446" s="272">
        <f t="shared" si="1034"/>
        <v>0</v>
      </c>
      <c r="G3446" s="275">
        <f t="shared" si="1035"/>
        <v>0</v>
      </c>
    </row>
    <row r="3447" spans="1:8" s="276" customFormat="1" ht="24" customHeight="1" x14ac:dyDescent="0.2">
      <c r="A3447" s="267" t="str">
        <f t="shared" si="1031"/>
        <v/>
      </c>
      <c r="B3447" s="268" t="str">
        <f t="shared" si="1032"/>
        <v/>
      </c>
      <c r="C3447" s="269"/>
      <c r="D3447" s="270" t="str">
        <f t="shared" si="1033"/>
        <v/>
      </c>
      <c r="E3447" s="271"/>
      <c r="F3447" s="272">
        <f t="shared" si="1034"/>
        <v>0</v>
      </c>
      <c r="G3447" s="275">
        <f t="shared" si="1035"/>
        <v>0</v>
      </c>
    </row>
    <row r="3448" spans="1:8" ht="24" customHeight="1" x14ac:dyDescent="0.2">
      <c r="A3448" s="129"/>
      <c r="B3448" s="110"/>
      <c r="C3448" s="99"/>
      <c r="D3448" s="110"/>
      <c r="E3448" s="111"/>
      <c r="F3448" s="188" t="s">
        <v>35</v>
      </c>
      <c r="G3448" s="126">
        <f>SUBTOTAL(9,G3439:G3447)</f>
        <v>0</v>
      </c>
    </row>
    <row r="3449" spans="1:8" ht="24" customHeight="1" thickBot="1" x14ac:dyDescent="0.25">
      <c r="A3449" s="130"/>
      <c r="B3449" s="131"/>
      <c r="C3449" s="132"/>
      <c r="D3449" s="131"/>
      <c r="E3449" s="133"/>
      <c r="F3449" s="134"/>
      <c r="G3449" s="135"/>
    </row>
    <row r="3450" spans="1:8" ht="24" customHeight="1" thickBot="1" x14ac:dyDescent="0.25">
      <c r="A3450" s="136" t="str">
        <f>B3408</f>
        <v>24.4.5</v>
      </c>
      <c r="B3450" s="137" t="str">
        <f>C3408</f>
        <v>Ventiluz</v>
      </c>
      <c r="C3450" s="138"/>
      <c r="D3450" s="138" t="s">
        <v>36</v>
      </c>
      <c r="E3450" s="139"/>
      <c r="F3450" s="140" t="s">
        <v>37</v>
      </c>
      <c r="G3450" s="141">
        <f>SUBTOTAL(9,G3413:G3449)</f>
        <v>0</v>
      </c>
    </row>
    <row r="3451" spans="1:8" ht="24" customHeight="1" thickTop="1" thickBot="1" x14ac:dyDescent="0.25"/>
    <row r="3452" spans="1:8" ht="24" customHeight="1" thickTop="1" x14ac:dyDescent="0.2">
      <c r="A3452" s="173" t="s">
        <v>39</v>
      </c>
      <c r="B3452" s="174"/>
      <c r="C3452" s="174"/>
      <c r="D3452" s="174"/>
      <c r="E3452" s="174"/>
      <c r="F3452" s="174"/>
      <c r="G3452" s="175"/>
      <c r="H3452" s="100">
        <f>COUNTIF($A$2:A3458,"ANALISIS DE PRECIOS")</f>
        <v>70</v>
      </c>
    </row>
    <row r="3453" spans="1:8" ht="24" customHeight="1" x14ac:dyDescent="0.2">
      <c r="A3453" s="101" t="s">
        <v>719</v>
      </c>
      <c r="B3453" s="102" t="str">
        <f>Comitente</f>
        <v>DIRECCIÓN DE INFRAESTRUCTURA ESCOLAR</v>
      </c>
      <c r="C3453" s="96"/>
      <c r="D3453" s="103"/>
      <c r="E3453" s="103"/>
      <c r="F3453" s="104"/>
      <c r="G3453" s="105"/>
    </row>
    <row r="3454" spans="1:8" ht="24" customHeight="1" x14ac:dyDescent="0.2">
      <c r="A3454" s="101" t="s">
        <v>720</v>
      </c>
      <c r="B3454" s="102">
        <f>Contratista</f>
        <v>0</v>
      </c>
      <c r="C3454" s="97"/>
      <c r="D3454" s="97"/>
      <c r="E3454" s="97"/>
      <c r="F3454" s="106"/>
      <c r="G3454" s="107"/>
    </row>
    <row r="3455" spans="1:8" ht="24" customHeight="1" x14ac:dyDescent="0.2">
      <c r="A3455" s="101" t="s">
        <v>26</v>
      </c>
      <c r="B3455" s="102" t="str">
        <f>Obra</f>
        <v>ESCUELA BATALLA DE TUCUMAN</v>
      </c>
      <c r="C3455" s="97"/>
      <c r="D3455" s="97"/>
      <c r="E3455" s="97"/>
      <c r="F3455" s="106" t="s">
        <v>40</v>
      </c>
      <c r="G3455" s="108">
        <f>Fecha_Base</f>
        <v>0</v>
      </c>
    </row>
    <row r="3456" spans="1:8" ht="24" customHeight="1" x14ac:dyDescent="0.2">
      <c r="A3456" s="109" t="s">
        <v>718</v>
      </c>
      <c r="B3456" s="98" t="str">
        <f>Ubicación</f>
        <v>Calle Mendoza y Calle Nº17 - Pocito</v>
      </c>
      <c r="C3456" s="98"/>
      <c r="D3456" s="110"/>
      <c r="E3456" s="111"/>
      <c r="F3456" s="112"/>
      <c r="G3456" s="113"/>
    </row>
    <row r="3457" spans="1:141" ht="24" customHeight="1" x14ac:dyDescent="0.2">
      <c r="A3457" s="109" t="s">
        <v>41</v>
      </c>
      <c r="B3457" s="114" t="str">
        <f>IFERROR(VALUE(LEFT(B3458,FIND("-",B3458)-1)),"")</f>
        <v/>
      </c>
      <c r="C3457" s="99" t="str">
        <f>IFERROR(VLOOKUP(B3457,Tabla_CyP,2,FALSE),"")</f>
        <v/>
      </c>
      <c r="E3457" s="111"/>
      <c r="F3457" s="112"/>
      <c r="G3457" s="113"/>
    </row>
    <row r="3458" spans="1:141" ht="24" customHeight="1" x14ac:dyDescent="0.2">
      <c r="A3458" s="109" t="s">
        <v>27</v>
      </c>
      <c r="B3458" s="115" t="str">
        <f>IFERROR(VLOOKUP(COUNTIF($A$2:A3458,"ANALISIS DE PRECIOS"),Tabla_NumeroItem,4,FALSE),"")</f>
        <v>24.4.6</v>
      </c>
      <c r="C3458" s="99" t="str">
        <f>IFERROR(VLOOKUP(B3458,Tabla_CyP,2,FALSE),"")</f>
        <v>Vegetación</v>
      </c>
      <c r="D3458" s="110"/>
      <c r="E3458" s="111"/>
      <c r="F3458" s="106" t="s">
        <v>28</v>
      </c>
      <c r="G3458" s="116" t="str">
        <f>IFERROR(VLOOKUP(B3458,Tabla_CyP,4,FALSE),"")</f>
        <v>gl</v>
      </c>
    </row>
    <row r="3459" spans="1:141" ht="24" customHeight="1" x14ac:dyDescent="0.2">
      <c r="A3459" s="109"/>
      <c r="B3459" s="98"/>
      <c r="C3459" s="99"/>
      <c r="D3459" s="110"/>
      <c r="E3459" s="111"/>
      <c r="F3459" s="112"/>
      <c r="G3459" s="113"/>
    </row>
    <row r="3460" spans="1:141" ht="24" customHeight="1" x14ac:dyDescent="0.2">
      <c r="A3460" s="381" t="s">
        <v>584</v>
      </c>
      <c r="B3460" s="382"/>
      <c r="C3460" s="383" t="s">
        <v>0</v>
      </c>
      <c r="D3460" s="383" t="s">
        <v>29</v>
      </c>
      <c r="E3460" s="385" t="s">
        <v>30</v>
      </c>
      <c r="F3460" s="387" t="s">
        <v>31</v>
      </c>
      <c r="G3460" s="389" t="s">
        <v>32</v>
      </c>
    </row>
    <row r="3461" spans="1:141" s="119" customFormat="1" ht="24" customHeight="1" x14ac:dyDescent="0.2">
      <c r="A3461" s="117" t="s">
        <v>585</v>
      </c>
      <c r="B3461" s="118" t="s">
        <v>586</v>
      </c>
      <c r="C3461" s="384"/>
      <c r="D3461" s="384"/>
      <c r="E3461" s="386"/>
      <c r="F3461" s="388"/>
      <c r="G3461" s="390"/>
      <c r="I3461" s="277"/>
      <c r="J3461" s="277"/>
      <c r="K3461" s="277"/>
      <c r="L3461" s="277"/>
      <c r="M3461" s="277"/>
      <c r="N3461" s="277"/>
      <c r="O3461" s="277"/>
      <c r="P3461" s="277"/>
      <c r="Q3461" s="277"/>
      <c r="R3461" s="277"/>
      <c r="S3461" s="277"/>
      <c r="T3461" s="277"/>
      <c r="U3461" s="277"/>
      <c r="V3461" s="277"/>
      <c r="W3461" s="277"/>
      <c r="X3461" s="277"/>
      <c r="Y3461" s="277"/>
      <c r="Z3461" s="277"/>
      <c r="AA3461" s="277"/>
      <c r="AB3461" s="277"/>
      <c r="AC3461" s="277"/>
      <c r="AD3461" s="277"/>
      <c r="AE3461" s="277"/>
      <c r="AF3461" s="277"/>
      <c r="AG3461" s="277"/>
      <c r="AH3461" s="277"/>
      <c r="AI3461" s="277"/>
      <c r="AJ3461" s="277"/>
      <c r="AK3461" s="277"/>
      <c r="AL3461" s="277"/>
      <c r="AM3461" s="277"/>
      <c r="AN3461" s="277"/>
      <c r="AO3461" s="277"/>
      <c r="AP3461" s="277"/>
      <c r="AQ3461" s="277"/>
      <c r="AR3461" s="277"/>
      <c r="AS3461" s="277"/>
      <c r="AT3461" s="277"/>
      <c r="AU3461" s="277"/>
      <c r="AV3461" s="277"/>
      <c r="AW3461" s="277"/>
      <c r="AX3461" s="277"/>
      <c r="AY3461" s="277"/>
      <c r="AZ3461" s="277"/>
      <c r="BA3461" s="277"/>
      <c r="BB3461" s="277"/>
      <c r="BC3461" s="277"/>
      <c r="BD3461" s="277"/>
      <c r="BE3461" s="277"/>
      <c r="BF3461" s="277"/>
      <c r="BG3461" s="277"/>
      <c r="BH3461" s="277"/>
      <c r="BI3461" s="277"/>
      <c r="BJ3461" s="277"/>
      <c r="BK3461" s="277"/>
      <c r="BL3461" s="277"/>
      <c r="BM3461" s="277"/>
      <c r="BN3461" s="277"/>
      <c r="BO3461" s="277"/>
      <c r="BP3461" s="277"/>
      <c r="BQ3461" s="277"/>
      <c r="BR3461" s="277"/>
      <c r="BS3461" s="277"/>
      <c r="BT3461" s="277"/>
      <c r="BU3461" s="277"/>
      <c r="BV3461" s="277"/>
      <c r="BW3461" s="277"/>
      <c r="BX3461" s="277"/>
      <c r="BY3461" s="277"/>
      <c r="BZ3461" s="277"/>
      <c r="CA3461" s="277"/>
      <c r="CB3461" s="277"/>
      <c r="CC3461" s="277"/>
      <c r="CD3461" s="277"/>
      <c r="CE3461" s="277"/>
      <c r="CF3461" s="277"/>
      <c r="CG3461" s="277"/>
      <c r="CH3461" s="277"/>
      <c r="CI3461" s="277"/>
      <c r="CJ3461" s="277"/>
      <c r="CK3461" s="277"/>
      <c r="CL3461" s="277"/>
      <c r="CM3461" s="277"/>
      <c r="CN3461" s="277"/>
      <c r="CO3461" s="277"/>
      <c r="CP3461" s="277"/>
      <c r="CQ3461" s="277"/>
      <c r="CR3461" s="277"/>
      <c r="CS3461" s="277"/>
      <c r="CT3461" s="277"/>
      <c r="CU3461" s="277"/>
      <c r="CV3461" s="277"/>
      <c r="CW3461" s="277"/>
      <c r="CX3461" s="277"/>
      <c r="CY3461" s="277"/>
      <c r="CZ3461" s="277"/>
      <c r="DA3461" s="277"/>
      <c r="DB3461" s="277"/>
      <c r="DC3461" s="277"/>
      <c r="DD3461" s="277"/>
      <c r="DE3461" s="277"/>
      <c r="DF3461" s="277"/>
      <c r="DG3461" s="277"/>
      <c r="DH3461" s="277"/>
      <c r="DI3461" s="277"/>
      <c r="DJ3461" s="277"/>
      <c r="DK3461" s="277"/>
      <c r="DL3461" s="277"/>
      <c r="DM3461" s="277"/>
      <c r="DN3461" s="277"/>
      <c r="DO3461" s="277"/>
      <c r="DP3461" s="277"/>
      <c r="DQ3461" s="277"/>
      <c r="DR3461" s="277"/>
      <c r="DS3461" s="277"/>
      <c r="DT3461" s="277"/>
      <c r="DU3461" s="277"/>
      <c r="DV3461" s="277"/>
      <c r="DW3461" s="277"/>
      <c r="DX3461" s="277"/>
      <c r="DY3461" s="277"/>
      <c r="DZ3461" s="277"/>
      <c r="EA3461" s="277"/>
      <c r="EB3461" s="277"/>
      <c r="EC3461" s="277"/>
      <c r="ED3461" s="277"/>
      <c r="EE3461" s="277"/>
      <c r="EF3461" s="277"/>
      <c r="EG3461" s="277"/>
      <c r="EH3461" s="277"/>
      <c r="EI3461" s="277"/>
      <c r="EJ3461" s="277"/>
      <c r="EK3461" s="277"/>
    </row>
    <row r="3462" spans="1:141" ht="24" customHeight="1" x14ac:dyDescent="0.2">
      <c r="A3462" s="187"/>
      <c r="B3462" s="120"/>
      <c r="C3462" s="185" t="s">
        <v>721</v>
      </c>
      <c r="D3462" s="121"/>
      <c r="E3462" s="122"/>
      <c r="F3462" s="123"/>
      <c r="G3462" s="124"/>
    </row>
    <row r="3463" spans="1:141" s="276" customFormat="1" ht="24" customHeight="1" x14ac:dyDescent="0.2">
      <c r="A3463" s="267" t="str">
        <f t="shared" ref="A3463:A3476" si="1036">IFERROR(VLOOKUP(C3463,Tabla_Insumos,4,FALSE),"")</f>
        <v/>
      </c>
      <c r="B3463" s="268" t="str">
        <f>IFERROR(VLOOKUP(C3463,Tabla_Insumos,5,FALSE),"")</f>
        <v/>
      </c>
      <c r="C3463" s="269"/>
      <c r="D3463" s="270" t="str">
        <f t="shared" ref="D3463:D3476" si="1037">IFERROR(VLOOKUP(C3463,Tabla_Insumos,2,FALSE),"")</f>
        <v/>
      </c>
      <c r="E3463" s="271"/>
      <c r="F3463" s="272">
        <f t="shared" ref="F3463:F3476" si="1038">IFERROR(VLOOKUP(C3463,Tabla_Insumos,3,FALSE),0)</f>
        <v>0</v>
      </c>
      <c r="G3463" s="275">
        <f>ROUND(E3463*F3463,2)</f>
        <v>0</v>
      </c>
    </row>
    <row r="3464" spans="1:141" s="276" customFormat="1" ht="24" customHeight="1" x14ac:dyDescent="0.2">
      <c r="A3464" s="267" t="str">
        <f t="shared" si="1036"/>
        <v/>
      </c>
      <c r="B3464" s="268" t="str">
        <f t="shared" ref="B3464:B3476" si="1039">IFERROR(VLOOKUP(C3464,Tabla_Insumos,5,FALSE),"")</f>
        <v/>
      </c>
      <c r="C3464" s="269"/>
      <c r="D3464" s="270" t="str">
        <f t="shared" si="1037"/>
        <v/>
      </c>
      <c r="E3464" s="271"/>
      <c r="F3464" s="272">
        <f t="shared" si="1038"/>
        <v>0</v>
      </c>
      <c r="G3464" s="275">
        <f t="shared" ref="G3464:G3476" si="1040">ROUND(E3464*F3464,2)</f>
        <v>0</v>
      </c>
    </row>
    <row r="3465" spans="1:141" s="276" customFormat="1" ht="24" customHeight="1" x14ac:dyDescent="0.2">
      <c r="A3465" s="267" t="str">
        <f t="shared" si="1036"/>
        <v/>
      </c>
      <c r="B3465" s="268" t="str">
        <f t="shared" si="1039"/>
        <v/>
      </c>
      <c r="C3465" s="269"/>
      <c r="D3465" s="270" t="str">
        <f t="shared" si="1037"/>
        <v/>
      </c>
      <c r="E3465" s="271"/>
      <c r="F3465" s="272">
        <f t="shared" si="1038"/>
        <v>0</v>
      </c>
      <c r="G3465" s="275">
        <f t="shared" si="1040"/>
        <v>0</v>
      </c>
    </row>
    <row r="3466" spans="1:141" s="276" customFormat="1" ht="24" customHeight="1" x14ac:dyDescent="0.2">
      <c r="A3466" s="267" t="str">
        <f t="shared" si="1036"/>
        <v/>
      </c>
      <c r="B3466" s="268" t="str">
        <f t="shared" si="1039"/>
        <v/>
      </c>
      <c r="C3466" s="269"/>
      <c r="D3466" s="270" t="str">
        <f t="shared" si="1037"/>
        <v/>
      </c>
      <c r="E3466" s="271"/>
      <c r="F3466" s="272">
        <f t="shared" si="1038"/>
        <v>0</v>
      </c>
      <c r="G3466" s="275">
        <f t="shared" si="1040"/>
        <v>0</v>
      </c>
    </row>
    <row r="3467" spans="1:141" s="276" customFormat="1" ht="24" customHeight="1" x14ac:dyDescent="0.2">
      <c r="A3467" s="267" t="str">
        <f t="shared" si="1036"/>
        <v/>
      </c>
      <c r="B3467" s="268" t="str">
        <f t="shared" si="1039"/>
        <v/>
      </c>
      <c r="C3467" s="269"/>
      <c r="D3467" s="270" t="str">
        <f t="shared" si="1037"/>
        <v/>
      </c>
      <c r="E3467" s="271"/>
      <c r="F3467" s="272">
        <f t="shared" si="1038"/>
        <v>0</v>
      </c>
      <c r="G3467" s="275">
        <f t="shared" si="1040"/>
        <v>0</v>
      </c>
    </row>
    <row r="3468" spans="1:141" s="276" customFormat="1" ht="24" customHeight="1" x14ac:dyDescent="0.2">
      <c r="A3468" s="267" t="str">
        <f t="shared" si="1036"/>
        <v/>
      </c>
      <c r="B3468" s="268" t="str">
        <f t="shared" si="1039"/>
        <v/>
      </c>
      <c r="C3468" s="269"/>
      <c r="D3468" s="270" t="str">
        <f t="shared" si="1037"/>
        <v/>
      </c>
      <c r="E3468" s="271"/>
      <c r="F3468" s="272">
        <f t="shared" si="1038"/>
        <v>0</v>
      </c>
      <c r="G3468" s="275">
        <f t="shared" si="1040"/>
        <v>0</v>
      </c>
    </row>
    <row r="3469" spans="1:141" s="276" customFormat="1" ht="24" customHeight="1" x14ac:dyDescent="0.2">
      <c r="A3469" s="267" t="str">
        <f t="shared" si="1036"/>
        <v/>
      </c>
      <c r="B3469" s="268" t="str">
        <f t="shared" si="1039"/>
        <v/>
      </c>
      <c r="C3469" s="269"/>
      <c r="D3469" s="270" t="str">
        <f t="shared" si="1037"/>
        <v/>
      </c>
      <c r="E3469" s="271"/>
      <c r="F3469" s="272">
        <f t="shared" si="1038"/>
        <v>0</v>
      </c>
      <c r="G3469" s="275">
        <f t="shared" si="1040"/>
        <v>0</v>
      </c>
    </row>
    <row r="3470" spans="1:141" s="276" customFormat="1" ht="24" customHeight="1" x14ac:dyDescent="0.2">
      <c r="A3470" s="267" t="str">
        <f t="shared" si="1036"/>
        <v/>
      </c>
      <c r="B3470" s="268" t="str">
        <f t="shared" si="1039"/>
        <v/>
      </c>
      <c r="C3470" s="269"/>
      <c r="D3470" s="270" t="str">
        <f t="shared" si="1037"/>
        <v/>
      </c>
      <c r="E3470" s="271"/>
      <c r="F3470" s="272">
        <f t="shared" si="1038"/>
        <v>0</v>
      </c>
      <c r="G3470" s="275">
        <f t="shared" si="1040"/>
        <v>0</v>
      </c>
    </row>
    <row r="3471" spans="1:141" s="276" customFormat="1" ht="24" customHeight="1" x14ac:dyDescent="0.2">
      <c r="A3471" s="267" t="str">
        <f t="shared" si="1036"/>
        <v/>
      </c>
      <c r="B3471" s="268" t="str">
        <f t="shared" si="1039"/>
        <v/>
      </c>
      <c r="C3471" s="269"/>
      <c r="D3471" s="270" t="str">
        <f t="shared" si="1037"/>
        <v/>
      </c>
      <c r="E3471" s="271"/>
      <c r="F3471" s="272">
        <f t="shared" si="1038"/>
        <v>0</v>
      </c>
      <c r="G3471" s="275">
        <f t="shared" si="1040"/>
        <v>0</v>
      </c>
    </row>
    <row r="3472" spans="1:141" s="276" customFormat="1" ht="24" customHeight="1" x14ac:dyDescent="0.2">
      <c r="A3472" s="267" t="str">
        <f t="shared" si="1036"/>
        <v/>
      </c>
      <c r="B3472" s="268" t="str">
        <f t="shared" si="1039"/>
        <v/>
      </c>
      <c r="C3472" s="269"/>
      <c r="D3472" s="270" t="str">
        <f t="shared" si="1037"/>
        <v/>
      </c>
      <c r="E3472" s="271"/>
      <c r="F3472" s="272">
        <f t="shared" si="1038"/>
        <v>0</v>
      </c>
      <c r="G3472" s="275">
        <f t="shared" si="1040"/>
        <v>0</v>
      </c>
    </row>
    <row r="3473" spans="1:7" s="276" customFormat="1" ht="24" customHeight="1" x14ac:dyDescent="0.2">
      <c r="A3473" s="267" t="str">
        <f t="shared" si="1036"/>
        <v/>
      </c>
      <c r="B3473" s="268" t="str">
        <f t="shared" si="1039"/>
        <v/>
      </c>
      <c r="C3473" s="269"/>
      <c r="D3473" s="270" t="str">
        <f t="shared" si="1037"/>
        <v/>
      </c>
      <c r="E3473" s="271"/>
      <c r="F3473" s="272">
        <f t="shared" si="1038"/>
        <v>0</v>
      </c>
      <c r="G3473" s="275">
        <f t="shared" si="1040"/>
        <v>0</v>
      </c>
    </row>
    <row r="3474" spans="1:7" s="276" customFormat="1" ht="24" customHeight="1" x14ac:dyDescent="0.2">
      <c r="A3474" s="267" t="str">
        <f t="shared" si="1036"/>
        <v/>
      </c>
      <c r="B3474" s="268" t="str">
        <f t="shared" si="1039"/>
        <v/>
      </c>
      <c r="C3474" s="269"/>
      <c r="D3474" s="270" t="str">
        <f t="shared" si="1037"/>
        <v/>
      </c>
      <c r="E3474" s="271"/>
      <c r="F3474" s="272">
        <f t="shared" si="1038"/>
        <v>0</v>
      </c>
      <c r="G3474" s="275">
        <f t="shared" si="1040"/>
        <v>0</v>
      </c>
    </row>
    <row r="3475" spans="1:7" s="276" customFormat="1" ht="24" customHeight="1" x14ac:dyDescent="0.2">
      <c r="A3475" s="267" t="str">
        <f t="shared" si="1036"/>
        <v/>
      </c>
      <c r="B3475" s="268" t="str">
        <f t="shared" si="1039"/>
        <v/>
      </c>
      <c r="C3475" s="269"/>
      <c r="D3475" s="270" t="str">
        <f t="shared" si="1037"/>
        <v/>
      </c>
      <c r="E3475" s="271"/>
      <c r="F3475" s="272">
        <f t="shared" si="1038"/>
        <v>0</v>
      </c>
      <c r="G3475" s="275">
        <f t="shared" si="1040"/>
        <v>0</v>
      </c>
    </row>
    <row r="3476" spans="1:7" s="276" customFormat="1" ht="24" customHeight="1" x14ac:dyDescent="0.2">
      <c r="A3476" s="267" t="str">
        <f t="shared" si="1036"/>
        <v/>
      </c>
      <c r="B3476" s="268" t="str">
        <f t="shared" si="1039"/>
        <v/>
      </c>
      <c r="C3476" s="269"/>
      <c r="D3476" s="270" t="str">
        <f t="shared" si="1037"/>
        <v/>
      </c>
      <c r="E3476" s="271"/>
      <c r="F3476" s="273">
        <f t="shared" si="1038"/>
        <v>0</v>
      </c>
      <c r="G3476" s="275">
        <f t="shared" si="1040"/>
        <v>0</v>
      </c>
    </row>
    <row r="3477" spans="1:7" ht="24" customHeight="1" x14ac:dyDescent="0.2">
      <c r="A3477" s="125"/>
      <c r="B3477" s="99"/>
      <c r="C3477" s="99"/>
      <c r="D3477" s="110"/>
      <c r="E3477" s="111"/>
      <c r="F3477" s="188" t="s">
        <v>33</v>
      </c>
      <c r="G3477" s="126">
        <f>SUBTOTAL(9,G3463:G3476)</f>
        <v>0</v>
      </c>
    </row>
    <row r="3478" spans="1:7" ht="24" customHeight="1" x14ac:dyDescent="0.2">
      <c r="A3478" s="125"/>
      <c r="B3478" s="99"/>
      <c r="C3478" s="127" t="s">
        <v>722</v>
      </c>
      <c r="D3478" s="110"/>
      <c r="E3478" s="111"/>
      <c r="F3478" s="112"/>
      <c r="G3478" s="128"/>
    </row>
    <row r="3479" spans="1:7" s="276" customFormat="1" ht="24" customHeight="1" x14ac:dyDescent="0.2">
      <c r="A3479" s="267" t="str">
        <f t="shared" ref="A3479:A3486" si="1041">IFERROR(VLOOKUP(C3479,Tabla_Insumos,4,FALSE),"")</f>
        <v/>
      </c>
      <c r="B3479" s="268" t="str">
        <f t="shared" ref="B3479:B3486" si="1042">IFERROR(VLOOKUP(C3479,Tabla_Insumos,5,FALSE),"")</f>
        <v/>
      </c>
      <c r="C3479" s="269"/>
      <c r="D3479" s="270" t="str">
        <f t="shared" ref="D3479:D3486" si="1043">IFERROR(VLOOKUP(C3479,Tabla_Insumos,2,FALSE),"")</f>
        <v/>
      </c>
      <c r="E3479" s="271"/>
      <c r="F3479" s="274">
        <f t="shared" ref="F3479:F3486" si="1044">IFERROR(VLOOKUP(C3479,Tabla_Insumos,3,FALSE),0)</f>
        <v>0</v>
      </c>
      <c r="G3479" s="275">
        <f>ROUND(E3479*F3479,2)</f>
        <v>0</v>
      </c>
    </row>
    <row r="3480" spans="1:7" s="276" customFormat="1" ht="24" customHeight="1" x14ac:dyDescent="0.2">
      <c r="A3480" s="267" t="str">
        <f t="shared" si="1041"/>
        <v/>
      </c>
      <c r="B3480" s="268" t="str">
        <f t="shared" si="1042"/>
        <v/>
      </c>
      <c r="C3480" s="269"/>
      <c r="D3480" s="270" t="str">
        <f t="shared" si="1043"/>
        <v/>
      </c>
      <c r="E3480" s="271"/>
      <c r="F3480" s="274">
        <f t="shared" si="1044"/>
        <v>0</v>
      </c>
      <c r="G3480" s="275">
        <f>ROUND(E3480*F3480,2)</f>
        <v>0</v>
      </c>
    </row>
    <row r="3481" spans="1:7" s="276" customFormat="1" ht="24" customHeight="1" x14ac:dyDescent="0.2">
      <c r="A3481" s="267" t="str">
        <f t="shared" si="1041"/>
        <v/>
      </c>
      <c r="B3481" s="268" t="str">
        <f t="shared" si="1042"/>
        <v/>
      </c>
      <c r="C3481" s="269"/>
      <c r="D3481" s="270" t="str">
        <f t="shared" si="1043"/>
        <v/>
      </c>
      <c r="E3481" s="271"/>
      <c r="F3481" s="274">
        <f t="shared" si="1044"/>
        <v>0</v>
      </c>
      <c r="G3481" s="275">
        <f t="shared" ref="G3481:G3486" si="1045">ROUND(E3481*F3481,2)</f>
        <v>0</v>
      </c>
    </row>
    <row r="3482" spans="1:7" s="276" customFormat="1" ht="24" customHeight="1" x14ac:dyDescent="0.2">
      <c r="A3482" s="267" t="str">
        <f t="shared" si="1041"/>
        <v/>
      </c>
      <c r="B3482" s="268" t="str">
        <f t="shared" si="1042"/>
        <v/>
      </c>
      <c r="C3482" s="269"/>
      <c r="D3482" s="270" t="str">
        <f t="shared" si="1043"/>
        <v/>
      </c>
      <c r="E3482" s="271"/>
      <c r="F3482" s="274">
        <f t="shared" si="1044"/>
        <v>0</v>
      </c>
      <c r="G3482" s="275">
        <f t="shared" si="1045"/>
        <v>0</v>
      </c>
    </row>
    <row r="3483" spans="1:7" s="276" customFormat="1" ht="24" customHeight="1" x14ac:dyDescent="0.2">
      <c r="A3483" s="267" t="str">
        <f t="shared" si="1041"/>
        <v/>
      </c>
      <c r="B3483" s="268" t="str">
        <f t="shared" si="1042"/>
        <v/>
      </c>
      <c r="C3483" s="269"/>
      <c r="D3483" s="270" t="str">
        <f t="shared" si="1043"/>
        <v/>
      </c>
      <c r="E3483" s="271"/>
      <c r="F3483" s="272">
        <f t="shared" si="1044"/>
        <v>0</v>
      </c>
      <c r="G3483" s="275">
        <f t="shared" si="1045"/>
        <v>0</v>
      </c>
    </row>
    <row r="3484" spans="1:7" s="276" customFormat="1" ht="24" customHeight="1" x14ac:dyDescent="0.2">
      <c r="A3484" s="267" t="str">
        <f t="shared" si="1041"/>
        <v/>
      </c>
      <c r="B3484" s="268" t="str">
        <f t="shared" si="1042"/>
        <v/>
      </c>
      <c r="C3484" s="269"/>
      <c r="D3484" s="270" t="str">
        <f t="shared" si="1043"/>
        <v/>
      </c>
      <c r="E3484" s="271"/>
      <c r="F3484" s="272">
        <f t="shared" si="1044"/>
        <v>0</v>
      </c>
      <c r="G3484" s="275">
        <f t="shared" si="1045"/>
        <v>0</v>
      </c>
    </row>
    <row r="3485" spans="1:7" s="276" customFormat="1" ht="24" customHeight="1" x14ac:dyDescent="0.2">
      <c r="A3485" s="267" t="str">
        <f t="shared" si="1041"/>
        <v/>
      </c>
      <c r="B3485" s="268" t="str">
        <f t="shared" si="1042"/>
        <v/>
      </c>
      <c r="C3485" s="269"/>
      <c r="D3485" s="270" t="str">
        <f t="shared" si="1043"/>
        <v/>
      </c>
      <c r="E3485" s="271"/>
      <c r="F3485" s="272">
        <f t="shared" si="1044"/>
        <v>0</v>
      </c>
      <c r="G3485" s="275">
        <f t="shared" si="1045"/>
        <v>0</v>
      </c>
    </row>
    <row r="3486" spans="1:7" s="276" customFormat="1" ht="24" customHeight="1" x14ac:dyDescent="0.2">
      <c r="A3486" s="267" t="str">
        <f t="shared" si="1041"/>
        <v/>
      </c>
      <c r="B3486" s="268" t="str">
        <f t="shared" si="1042"/>
        <v/>
      </c>
      <c r="C3486" s="269"/>
      <c r="D3486" s="270" t="str">
        <f t="shared" si="1043"/>
        <v/>
      </c>
      <c r="E3486" s="271"/>
      <c r="F3486" s="272">
        <f t="shared" si="1044"/>
        <v>0</v>
      </c>
      <c r="G3486" s="275">
        <f t="shared" si="1045"/>
        <v>0</v>
      </c>
    </row>
    <row r="3487" spans="1:7" ht="24" customHeight="1" x14ac:dyDescent="0.2">
      <c r="A3487" s="125"/>
      <c r="B3487" s="99"/>
      <c r="C3487" s="99"/>
      <c r="D3487" s="110"/>
      <c r="E3487" s="111"/>
      <c r="F3487" s="188" t="s">
        <v>34</v>
      </c>
      <c r="G3487" s="126">
        <f>SUBTOTAL(9,G3479:G3486)</f>
        <v>0</v>
      </c>
    </row>
    <row r="3488" spans="1:7" ht="24" customHeight="1" x14ac:dyDescent="0.2">
      <c r="A3488" s="125"/>
      <c r="B3488" s="99"/>
      <c r="C3488" s="127" t="s">
        <v>723</v>
      </c>
      <c r="D3488" s="110"/>
      <c r="E3488" s="111"/>
      <c r="F3488" s="112"/>
      <c r="G3488" s="128"/>
    </row>
    <row r="3489" spans="1:8" s="276" customFormat="1" ht="24" customHeight="1" x14ac:dyDescent="0.2">
      <c r="A3489" s="267" t="str">
        <f t="shared" ref="A3489:A3497" si="1046">IFERROR(VLOOKUP(C3489,Tabla_Insumos,4,FALSE),"")</f>
        <v/>
      </c>
      <c r="B3489" s="268" t="str">
        <f t="shared" ref="B3489:B3497" si="1047">IFERROR(VLOOKUP(C3489,Tabla_Insumos,5,FALSE),"")</f>
        <v/>
      </c>
      <c r="C3489" s="269"/>
      <c r="D3489" s="270" t="str">
        <f t="shared" ref="D3489:D3497" si="1048">IFERROR(VLOOKUP(C3489,Tabla_Insumos,2,FALSE),"")</f>
        <v/>
      </c>
      <c r="E3489" s="271"/>
      <c r="F3489" s="272">
        <f t="shared" ref="F3489:F3497" si="1049">IFERROR(VLOOKUP(C3489,Tabla_Insumos,3,FALSE),0)</f>
        <v>0</v>
      </c>
      <c r="G3489" s="275">
        <f t="shared" ref="G3489:G3497" si="1050">ROUND(E3489*F3489,2)</f>
        <v>0</v>
      </c>
    </row>
    <row r="3490" spans="1:8" s="276" customFormat="1" ht="24" customHeight="1" x14ac:dyDescent="0.2">
      <c r="A3490" s="267" t="str">
        <f t="shared" si="1046"/>
        <v/>
      </c>
      <c r="B3490" s="268" t="str">
        <f t="shared" si="1047"/>
        <v/>
      </c>
      <c r="C3490" s="269"/>
      <c r="D3490" s="270" t="str">
        <f t="shared" si="1048"/>
        <v/>
      </c>
      <c r="E3490" s="271"/>
      <c r="F3490" s="272">
        <f t="shared" si="1049"/>
        <v>0</v>
      </c>
      <c r="G3490" s="275">
        <f t="shared" si="1050"/>
        <v>0</v>
      </c>
    </row>
    <row r="3491" spans="1:8" s="276" customFormat="1" ht="24" customHeight="1" x14ac:dyDescent="0.2">
      <c r="A3491" s="267" t="str">
        <f t="shared" si="1046"/>
        <v/>
      </c>
      <c r="B3491" s="268" t="str">
        <f t="shared" si="1047"/>
        <v/>
      </c>
      <c r="C3491" s="269"/>
      <c r="D3491" s="270" t="str">
        <f t="shared" si="1048"/>
        <v/>
      </c>
      <c r="E3491" s="271"/>
      <c r="F3491" s="272">
        <f t="shared" si="1049"/>
        <v>0</v>
      </c>
      <c r="G3491" s="275">
        <f t="shared" si="1050"/>
        <v>0</v>
      </c>
    </row>
    <row r="3492" spans="1:8" s="276" customFormat="1" ht="24" customHeight="1" x14ac:dyDescent="0.2">
      <c r="A3492" s="267" t="str">
        <f t="shared" si="1046"/>
        <v/>
      </c>
      <c r="B3492" s="268" t="str">
        <f t="shared" si="1047"/>
        <v/>
      </c>
      <c r="C3492" s="269"/>
      <c r="D3492" s="270" t="str">
        <f t="shared" si="1048"/>
        <v/>
      </c>
      <c r="E3492" s="271"/>
      <c r="F3492" s="272">
        <f t="shared" si="1049"/>
        <v>0</v>
      </c>
      <c r="G3492" s="275">
        <f t="shared" si="1050"/>
        <v>0</v>
      </c>
    </row>
    <row r="3493" spans="1:8" s="276" customFormat="1" ht="24" customHeight="1" x14ac:dyDescent="0.2">
      <c r="A3493" s="267" t="str">
        <f t="shared" si="1046"/>
        <v/>
      </c>
      <c r="B3493" s="268" t="str">
        <f t="shared" si="1047"/>
        <v/>
      </c>
      <c r="C3493" s="269"/>
      <c r="D3493" s="270" t="str">
        <f t="shared" si="1048"/>
        <v/>
      </c>
      <c r="E3493" s="271"/>
      <c r="F3493" s="272">
        <f t="shared" si="1049"/>
        <v>0</v>
      </c>
      <c r="G3493" s="275">
        <f t="shared" si="1050"/>
        <v>0</v>
      </c>
    </row>
    <row r="3494" spans="1:8" s="276" customFormat="1" ht="24" customHeight="1" x14ac:dyDescent="0.2">
      <c r="A3494" s="267" t="str">
        <f t="shared" si="1046"/>
        <v/>
      </c>
      <c r="B3494" s="268" t="str">
        <f t="shared" si="1047"/>
        <v/>
      </c>
      <c r="C3494" s="269"/>
      <c r="D3494" s="270" t="str">
        <f t="shared" si="1048"/>
        <v/>
      </c>
      <c r="E3494" s="271"/>
      <c r="F3494" s="272">
        <f t="shared" si="1049"/>
        <v>0</v>
      </c>
      <c r="G3494" s="275">
        <f t="shared" si="1050"/>
        <v>0</v>
      </c>
    </row>
    <row r="3495" spans="1:8" s="276" customFormat="1" ht="24" customHeight="1" x14ac:dyDescent="0.2">
      <c r="A3495" s="267" t="str">
        <f t="shared" si="1046"/>
        <v/>
      </c>
      <c r="B3495" s="268" t="str">
        <f t="shared" si="1047"/>
        <v/>
      </c>
      <c r="C3495" s="269"/>
      <c r="D3495" s="270" t="str">
        <f t="shared" si="1048"/>
        <v/>
      </c>
      <c r="E3495" s="271"/>
      <c r="F3495" s="272">
        <f t="shared" si="1049"/>
        <v>0</v>
      </c>
      <c r="G3495" s="275">
        <f t="shared" si="1050"/>
        <v>0</v>
      </c>
    </row>
    <row r="3496" spans="1:8" s="276" customFormat="1" ht="24" customHeight="1" x14ac:dyDescent="0.2">
      <c r="A3496" s="267" t="str">
        <f t="shared" si="1046"/>
        <v/>
      </c>
      <c r="B3496" s="268" t="str">
        <f t="shared" si="1047"/>
        <v/>
      </c>
      <c r="C3496" s="269"/>
      <c r="D3496" s="270" t="str">
        <f t="shared" si="1048"/>
        <v/>
      </c>
      <c r="E3496" s="271"/>
      <c r="F3496" s="272">
        <f t="shared" si="1049"/>
        <v>0</v>
      </c>
      <c r="G3496" s="275">
        <f t="shared" si="1050"/>
        <v>0</v>
      </c>
    </row>
    <row r="3497" spans="1:8" s="276" customFormat="1" ht="24" customHeight="1" x14ac:dyDescent="0.2">
      <c r="A3497" s="267" t="str">
        <f t="shared" si="1046"/>
        <v/>
      </c>
      <c r="B3497" s="268" t="str">
        <f t="shared" si="1047"/>
        <v/>
      </c>
      <c r="C3497" s="269"/>
      <c r="D3497" s="270" t="str">
        <f t="shared" si="1048"/>
        <v/>
      </c>
      <c r="E3497" s="271"/>
      <c r="F3497" s="272">
        <f t="shared" si="1049"/>
        <v>0</v>
      </c>
      <c r="G3497" s="275">
        <f t="shared" si="1050"/>
        <v>0</v>
      </c>
    </row>
    <row r="3498" spans="1:8" ht="24" customHeight="1" x14ac:dyDescent="0.2">
      <c r="A3498" s="129"/>
      <c r="B3498" s="110"/>
      <c r="C3498" s="99"/>
      <c r="D3498" s="110"/>
      <c r="E3498" s="111"/>
      <c r="F3498" s="188" t="s">
        <v>35</v>
      </c>
      <c r="G3498" s="126">
        <f>SUBTOTAL(9,G3489:G3497)</f>
        <v>0</v>
      </c>
    </row>
    <row r="3499" spans="1:8" ht="24" customHeight="1" thickBot="1" x14ac:dyDescent="0.25">
      <c r="A3499" s="130"/>
      <c r="B3499" s="131"/>
      <c r="C3499" s="132"/>
      <c r="D3499" s="131"/>
      <c r="E3499" s="133"/>
      <c r="F3499" s="134"/>
      <c r="G3499" s="135"/>
    </row>
    <row r="3500" spans="1:8" ht="24" customHeight="1" thickBot="1" x14ac:dyDescent="0.25">
      <c r="A3500" s="136" t="str">
        <f>B3458</f>
        <v>24.4.6</v>
      </c>
      <c r="B3500" s="137" t="str">
        <f>C3458</f>
        <v>Vegetación</v>
      </c>
      <c r="C3500" s="138"/>
      <c r="D3500" s="138" t="s">
        <v>36</v>
      </c>
      <c r="E3500" s="139"/>
      <c r="F3500" s="140" t="s">
        <v>37</v>
      </c>
      <c r="G3500" s="141">
        <f>SUBTOTAL(9,G3463:G3499)</f>
        <v>0</v>
      </c>
    </row>
    <row r="3501" spans="1:8" ht="24" customHeight="1" thickTop="1" thickBot="1" x14ac:dyDescent="0.25"/>
    <row r="3502" spans="1:8" ht="24" customHeight="1" thickTop="1" x14ac:dyDescent="0.2">
      <c r="A3502" s="173" t="s">
        <v>39</v>
      </c>
      <c r="B3502" s="174"/>
      <c r="C3502" s="174"/>
      <c r="D3502" s="174"/>
      <c r="E3502" s="174"/>
      <c r="F3502" s="174"/>
      <c r="G3502" s="175"/>
      <c r="H3502" s="100">
        <f>COUNTIF($A$2:A3508,"ANALISIS DE PRECIOS")</f>
        <v>71</v>
      </c>
    </row>
    <row r="3503" spans="1:8" ht="24" customHeight="1" x14ac:dyDescent="0.2">
      <c r="A3503" s="101" t="s">
        <v>719</v>
      </c>
      <c r="B3503" s="102" t="str">
        <f>Comitente</f>
        <v>DIRECCIÓN DE INFRAESTRUCTURA ESCOLAR</v>
      </c>
      <c r="C3503" s="96"/>
      <c r="D3503" s="103"/>
      <c r="E3503" s="103"/>
      <c r="F3503" s="104"/>
      <c r="G3503" s="105"/>
    </row>
    <row r="3504" spans="1:8" ht="24" customHeight="1" x14ac:dyDescent="0.2">
      <c r="A3504" s="101" t="s">
        <v>720</v>
      </c>
      <c r="B3504" s="102">
        <f>Contratista</f>
        <v>0</v>
      </c>
      <c r="C3504" s="97"/>
      <c r="D3504" s="97"/>
      <c r="E3504" s="97"/>
      <c r="F3504" s="106"/>
      <c r="G3504" s="107"/>
    </row>
    <row r="3505" spans="1:141" ht="24" customHeight="1" x14ac:dyDescent="0.2">
      <c r="A3505" s="101" t="s">
        <v>26</v>
      </c>
      <c r="B3505" s="102" t="str">
        <f>Obra</f>
        <v>ESCUELA BATALLA DE TUCUMAN</v>
      </c>
      <c r="C3505" s="97"/>
      <c r="D3505" s="97"/>
      <c r="E3505" s="97"/>
      <c r="F3505" s="106" t="s">
        <v>40</v>
      </c>
      <c r="G3505" s="108">
        <f>Fecha_Base</f>
        <v>0</v>
      </c>
    </row>
    <row r="3506" spans="1:141" ht="24" customHeight="1" x14ac:dyDescent="0.2">
      <c r="A3506" s="109" t="s">
        <v>718</v>
      </c>
      <c r="B3506" s="98" t="str">
        <f>Ubicación</f>
        <v>Calle Mendoza y Calle Nº17 - Pocito</v>
      </c>
      <c r="C3506" s="98"/>
      <c r="D3506" s="110"/>
      <c r="E3506" s="111"/>
      <c r="F3506" s="112"/>
      <c r="G3506" s="113"/>
    </row>
    <row r="3507" spans="1:141" ht="24" customHeight="1" x14ac:dyDescent="0.2">
      <c r="A3507" s="109" t="s">
        <v>41</v>
      </c>
      <c r="B3507" s="114" t="str">
        <f>IFERROR(VALUE(LEFT(B3508,FIND("-",B3508)-1)),"")</f>
        <v/>
      </c>
      <c r="C3507" s="99" t="str">
        <f>IFERROR(VLOOKUP(B3507,Tabla_CyP,2,FALSE),"")</f>
        <v/>
      </c>
      <c r="E3507" s="111"/>
      <c r="F3507" s="112"/>
      <c r="G3507" s="113"/>
    </row>
    <row r="3508" spans="1:141" ht="24" customHeight="1" x14ac:dyDescent="0.2">
      <c r="A3508" s="109" t="s">
        <v>27</v>
      </c>
      <c r="B3508" s="115" t="str">
        <f>IFERROR(VLOOKUP(COUNTIF($A$2:A3508,"ANALISIS DE PRECIOS"),Tabla_NumeroItem,4,FALSE),"")</f>
        <v>24.4.7</v>
      </c>
      <c r="C3508" s="99" t="str">
        <f>IFERROR(VLOOKUP(B3508,Tabla_CyP,2,FALSE),"")</f>
        <v>Equipamiento de salitas de Nivel Inincial</v>
      </c>
      <c r="D3508" s="110"/>
      <c r="E3508" s="111"/>
      <c r="F3508" s="106" t="s">
        <v>28</v>
      </c>
      <c r="G3508" s="116" t="str">
        <f>IFERROR(VLOOKUP(B3508,Tabla_CyP,4,FALSE),"")</f>
        <v>gl</v>
      </c>
    </row>
    <row r="3509" spans="1:141" ht="24" customHeight="1" x14ac:dyDescent="0.2">
      <c r="A3509" s="109"/>
      <c r="B3509" s="98"/>
      <c r="C3509" s="99"/>
      <c r="D3509" s="110"/>
      <c r="E3509" s="111"/>
      <c r="F3509" s="112"/>
      <c r="G3509" s="113"/>
    </row>
    <row r="3510" spans="1:141" ht="24" customHeight="1" x14ac:dyDescent="0.2">
      <c r="A3510" s="381" t="s">
        <v>584</v>
      </c>
      <c r="B3510" s="382"/>
      <c r="C3510" s="383" t="s">
        <v>0</v>
      </c>
      <c r="D3510" s="383" t="s">
        <v>29</v>
      </c>
      <c r="E3510" s="385" t="s">
        <v>30</v>
      </c>
      <c r="F3510" s="387" t="s">
        <v>31</v>
      </c>
      <c r="G3510" s="389" t="s">
        <v>32</v>
      </c>
    </row>
    <row r="3511" spans="1:141" s="119" customFormat="1" ht="24" customHeight="1" x14ac:dyDescent="0.2">
      <c r="A3511" s="117" t="s">
        <v>585</v>
      </c>
      <c r="B3511" s="118" t="s">
        <v>586</v>
      </c>
      <c r="C3511" s="384"/>
      <c r="D3511" s="384"/>
      <c r="E3511" s="386"/>
      <c r="F3511" s="388"/>
      <c r="G3511" s="390"/>
      <c r="I3511" s="277"/>
      <c r="J3511" s="277"/>
      <c r="K3511" s="277"/>
      <c r="L3511" s="277"/>
      <c r="M3511" s="277"/>
      <c r="N3511" s="277"/>
      <c r="O3511" s="277"/>
      <c r="P3511" s="277"/>
      <c r="Q3511" s="277"/>
      <c r="R3511" s="277"/>
      <c r="S3511" s="277"/>
      <c r="T3511" s="277"/>
      <c r="U3511" s="277"/>
      <c r="V3511" s="277"/>
      <c r="W3511" s="277"/>
      <c r="X3511" s="277"/>
      <c r="Y3511" s="277"/>
      <c r="Z3511" s="277"/>
      <c r="AA3511" s="277"/>
      <c r="AB3511" s="277"/>
      <c r="AC3511" s="277"/>
      <c r="AD3511" s="277"/>
      <c r="AE3511" s="277"/>
      <c r="AF3511" s="277"/>
      <c r="AG3511" s="277"/>
      <c r="AH3511" s="277"/>
      <c r="AI3511" s="277"/>
      <c r="AJ3511" s="277"/>
      <c r="AK3511" s="277"/>
      <c r="AL3511" s="277"/>
      <c r="AM3511" s="277"/>
      <c r="AN3511" s="277"/>
      <c r="AO3511" s="277"/>
      <c r="AP3511" s="277"/>
      <c r="AQ3511" s="277"/>
      <c r="AR3511" s="277"/>
      <c r="AS3511" s="277"/>
      <c r="AT3511" s="277"/>
      <c r="AU3511" s="277"/>
      <c r="AV3511" s="277"/>
      <c r="AW3511" s="277"/>
      <c r="AX3511" s="277"/>
      <c r="AY3511" s="277"/>
      <c r="AZ3511" s="277"/>
      <c r="BA3511" s="277"/>
      <c r="BB3511" s="277"/>
      <c r="BC3511" s="277"/>
      <c r="BD3511" s="277"/>
      <c r="BE3511" s="277"/>
      <c r="BF3511" s="277"/>
      <c r="BG3511" s="277"/>
      <c r="BH3511" s="277"/>
      <c r="BI3511" s="277"/>
      <c r="BJ3511" s="277"/>
      <c r="BK3511" s="277"/>
      <c r="BL3511" s="277"/>
      <c r="BM3511" s="277"/>
      <c r="BN3511" s="277"/>
      <c r="BO3511" s="277"/>
      <c r="BP3511" s="277"/>
      <c r="BQ3511" s="277"/>
      <c r="BR3511" s="277"/>
      <c r="BS3511" s="277"/>
      <c r="BT3511" s="277"/>
      <c r="BU3511" s="277"/>
      <c r="BV3511" s="277"/>
      <c r="BW3511" s="277"/>
      <c r="BX3511" s="277"/>
      <c r="BY3511" s="277"/>
      <c r="BZ3511" s="277"/>
      <c r="CA3511" s="277"/>
      <c r="CB3511" s="277"/>
      <c r="CC3511" s="277"/>
      <c r="CD3511" s="277"/>
      <c r="CE3511" s="277"/>
      <c r="CF3511" s="277"/>
      <c r="CG3511" s="277"/>
      <c r="CH3511" s="277"/>
      <c r="CI3511" s="277"/>
      <c r="CJ3511" s="277"/>
      <c r="CK3511" s="277"/>
      <c r="CL3511" s="277"/>
      <c r="CM3511" s="277"/>
      <c r="CN3511" s="277"/>
      <c r="CO3511" s="277"/>
      <c r="CP3511" s="277"/>
      <c r="CQ3511" s="277"/>
      <c r="CR3511" s="277"/>
      <c r="CS3511" s="277"/>
      <c r="CT3511" s="277"/>
      <c r="CU3511" s="277"/>
      <c r="CV3511" s="277"/>
      <c r="CW3511" s="277"/>
      <c r="CX3511" s="277"/>
      <c r="CY3511" s="277"/>
      <c r="CZ3511" s="277"/>
      <c r="DA3511" s="277"/>
      <c r="DB3511" s="277"/>
      <c r="DC3511" s="277"/>
      <c r="DD3511" s="277"/>
      <c r="DE3511" s="277"/>
      <c r="DF3511" s="277"/>
      <c r="DG3511" s="277"/>
      <c r="DH3511" s="277"/>
      <c r="DI3511" s="277"/>
      <c r="DJ3511" s="277"/>
      <c r="DK3511" s="277"/>
      <c r="DL3511" s="277"/>
      <c r="DM3511" s="277"/>
      <c r="DN3511" s="277"/>
      <c r="DO3511" s="277"/>
      <c r="DP3511" s="277"/>
      <c r="DQ3511" s="277"/>
      <c r="DR3511" s="277"/>
      <c r="DS3511" s="277"/>
      <c r="DT3511" s="277"/>
      <c r="DU3511" s="277"/>
      <c r="DV3511" s="277"/>
      <c r="DW3511" s="277"/>
      <c r="DX3511" s="277"/>
      <c r="DY3511" s="277"/>
      <c r="DZ3511" s="277"/>
      <c r="EA3511" s="277"/>
      <c r="EB3511" s="277"/>
      <c r="EC3511" s="277"/>
      <c r="ED3511" s="277"/>
      <c r="EE3511" s="277"/>
      <c r="EF3511" s="277"/>
      <c r="EG3511" s="277"/>
      <c r="EH3511" s="277"/>
      <c r="EI3511" s="277"/>
      <c r="EJ3511" s="277"/>
      <c r="EK3511" s="277"/>
    </row>
    <row r="3512" spans="1:141" ht="24" customHeight="1" x14ac:dyDescent="0.2">
      <c r="A3512" s="187"/>
      <c r="B3512" s="120"/>
      <c r="C3512" s="185" t="s">
        <v>721</v>
      </c>
      <c r="D3512" s="121"/>
      <c r="E3512" s="122"/>
      <c r="F3512" s="123"/>
      <c r="G3512" s="124"/>
    </row>
    <row r="3513" spans="1:141" s="276" customFormat="1" ht="24" customHeight="1" x14ac:dyDescent="0.2">
      <c r="A3513" s="267" t="str">
        <f t="shared" ref="A3513:A3526" si="1051">IFERROR(VLOOKUP(C3513,Tabla_Insumos,4,FALSE),"")</f>
        <v/>
      </c>
      <c r="B3513" s="268" t="str">
        <f>IFERROR(VLOOKUP(C3513,Tabla_Insumos,5,FALSE),"")</f>
        <v/>
      </c>
      <c r="C3513" s="269"/>
      <c r="D3513" s="270" t="str">
        <f t="shared" ref="D3513:D3526" si="1052">IFERROR(VLOOKUP(C3513,Tabla_Insumos,2,FALSE),"")</f>
        <v/>
      </c>
      <c r="E3513" s="271"/>
      <c r="F3513" s="272">
        <f t="shared" ref="F3513:F3526" si="1053">IFERROR(VLOOKUP(C3513,Tabla_Insumos,3,FALSE),0)</f>
        <v>0</v>
      </c>
      <c r="G3513" s="275">
        <f>ROUND(E3513*F3513,2)</f>
        <v>0</v>
      </c>
    </row>
    <row r="3514" spans="1:141" s="276" customFormat="1" ht="24" customHeight="1" x14ac:dyDescent="0.2">
      <c r="A3514" s="267" t="str">
        <f t="shared" si="1051"/>
        <v/>
      </c>
      <c r="B3514" s="268" t="str">
        <f t="shared" ref="B3514:B3526" si="1054">IFERROR(VLOOKUP(C3514,Tabla_Insumos,5,FALSE),"")</f>
        <v/>
      </c>
      <c r="C3514" s="269"/>
      <c r="D3514" s="270" t="str">
        <f t="shared" si="1052"/>
        <v/>
      </c>
      <c r="E3514" s="271"/>
      <c r="F3514" s="272">
        <f t="shared" si="1053"/>
        <v>0</v>
      </c>
      <c r="G3514" s="275">
        <f t="shared" ref="G3514:G3526" si="1055">ROUND(E3514*F3514,2)</f>
        <v>0</v>
      </c>
    </row>
    <row r="3515" spans="1:141" s="276" customFormat="1" ht="24" customHeight="1" x14ac:dyDescent="0.2">
      <c r="A3515" s="267" t="str">
        <f t="shared" si="1051"/>
        <v/>
      </c>
      <c r="B3515" s="268" t="str">
        <f t="shared" si="1054"/>
        <v/>
      </c>
      <c r="C3515" s="269"/>
      <c r="D3515" s="270" t="str">
        <f t="shared" si="1052"/>
        <v/>
      </c>
      <c r="E3515" s="271"/>
      <c r="F3515" s="272">
        <f t="shared" si="1053"/>
        <v>0</v>
      </c>
      <c r="G3515" s="275">
        <f t="shared" si="1055"/>
        <v>0</v>
      </c>
    </row>
    <row r="3516" spans="1:141" s="276" customFormat="1" ht="24" customHeight="1" x14ac:dyDescent="0.2">
      <c r="A3516" s="267" t="str">
        <f t="shared" si="1051"/>
        <v/>
      </c>
      <c r="B3516" s="268" t="str">
        <f t="shared" si="1054"/>
        <v/>
      </c>
      <c r="C3516" s="269"/>
      <c r="D3516" s="270" t="str">
        <f t="shared" si="1052"/>
        <v/>
      </c>
      <c r="E3516" s="271"/>
      <c r="F3516" s="272">
        <f t="shared" si="1053"/>
        <v>0</v>
      </c>
      <c r="G3516" s="275">
        <f t="shared" si="1055"/>
        <v>0</v>
      </c>
    </row>
    <row r="3517" spans="1:141" s="276" customFormat="1" ht="24" customHeight="1" x14ac:dyDescent="0.2">
      <c r="A3517" s="267" t="str">
        <f t="shared" si="1051"/>
        <v/>
      </c>
      <c r="B3517" s="268" t="str">
        <f t="shared" si="1054"/>
        <v/>
      </c>
      <c r="C3517" s="269"/>
      <c r="D3517" s="270" t="str">
        <f t="shared" si="1052"/>
        <v/>
      </c>
      <c r="E3517" s="271"/>
      <c r="F3517" s="272">
        <f t="shared" si="1053"/>
        <v>0</v>
      </c>
      <c r="G3517" s="275">
        <f t="shared" si="1055"/>
        <v>0</v>
      </c>
    </row>
    <row r="3518" spans="1:141" s="276" customFormat="1" ht="24" customHeight="1" x14ac:dyDescent="0.2">
      <c r="A3518" s="267" t="str">
        <f t="shared" si="1051"/>
        <v/>
      </c>
      <c r="B3518" s="268" t="str">
        <f t="shared" si="1054"/>
        <v/>
      </c>
      <c r="C3518" s="269"/>
      <c r="D3518" s="270" t="str">
        <f t="shared" si="1052"/>
        <v/>
      </c>
      <c r="E3518" s="271"/>
      <c r="F3518" s="272">
        <f t="shared" si="1053"/>
        <v>0</v>
      </c>
      <c r="G3518" s="275">
        <f t="shared" si="1055"/>
        <v>0</v>
      </c>
    </row>
    <row r="3519" spans="1:141" s="276" customFormat="1" ht="24" customHeight="1" x14ac:dyDescent="0.2">
      <c r="A3519" s="267" t="str">
        <f t="shared" si="1051"/>
        <v/>
      </c>
      <c r="B3519" s="268" t="str">
        <f t="shared" si="1054"/>
        <v/>
      </c>
      <c r="C3519" s="269"/>
      <c r="D3519" s="270" t="str">
        <f t="shared" si="1052"/>
        <v/>
      </c>
      <c r="E3519" s="271"/>
      <c r="F3519" s="272">
        <f t="shared" si="1053"/>
        <v>0</v>
      </c>
      <c r="G3519" s="275">
        <f t="shared" si="1055"/>
        <v>0</v>
      </c>
    </row>
    <row r="3520" spans="1:141" s="276" customFormat="1" ht="24" customHeight="1" x14ac:dyDescent="0.2">
      <c r="A3520" s="267" t="str">
        <f t="shared" si="1051"/>
        <v/>
      </c>
      <c r="B3520" s="268" t="str">
        <f t="shared" si="1054"/>
        <v/>
      </c>
      <c r="C3520" s="269"/>
      <c r="D3520" s="270" t="str">
        <f t="shared" si="1052"/>
        <v/>
      </c>
      <c r="E3520" s="271"/>
      <c r="F3520" s="272">
        <f t="shared" si="1053"/>
        <v>0</v>
      </c>
      <c r="G3520" s="275">
        <f t="shared" si="1055"/>
        <v>0</v>
      </c>
    </row>
    <row r="3521" spans="1:7" s="276" customFormat="1" ht="24" customHeight="1" x14ac:dyDescent="0.2">
      <c r="A3521" s="267" t="str">
        <f t="shared" si="1051"/>
        <v/>
      </c>
      <c r="B3521" s="268" t="str">
        <f t="shared" si="1054"/>
        <v/>
      </c>
      <c r="C3521" s="269"/>
      <c r="D3521" s="270" t="str">
        <f t="shared" si="1052"/>
        <v/>
      </c>
      <c r="E3521" s="271"/>
      <c r="F3521" s="272">
        <f t="shared" si="1053"/>
        <v>0</v>
      </c>
      <c r="G3521" s="275">
        <f t="shared" si="1055"/>
        <v>0</v>
      </c>
    </row>
    <row r="3522" spans="1:7" s="276" customFormat="1" ht="24" customHeight="1" x14ac:dyDescent="0.2">
      <c r="A3522" s="267" t="str">
        <f t="shared" si="1051"/>
        <v/>
      </c>
      <c r="B3522" s="268" t="str">
        <f t="shared" si="1054"/>
        <v/>
      </c>
      <c r="C3522" s="269"/>
      <c r="D3522" s="270" t="str">
        <f t="shared" si="1052"/>
        <v/>
      </c>
      <c r="E3522" s="271"/>
      <c r="F3522" s="272">
        <f t="shared" si="1053"/>
        <v>0</v>
      </c>
      <c r="G3522" s="275">
        <f t="shared" si="1055"/>
        <v>0</v>
      </c>
    </row>
    <row r="3523" spans="1:7" s="276" customFormat="1" ht="24" customHeight="1" x14ac:dyDescent="0.2">
      <c r="A3523" s="267" t="str">
        <f t="shared" si="1051"/>
        <v/>
      </c>
      <c r="B3523" s="268" t="str">
        <f t="shared" si="1054"/>
        <v/>
      </c>
      <c r="C3523" s="269"/>
      <c r="D3523" s="270" t="str">
        <f t="shared" si="1052"/>
        <v/>
      </c>
      <c r="E3523" s="271"/>
      <c r="F3523" s="272">
        <f t="shared" si="1053"/>
        <v>0</v>
      </c>
      <c r="G3523" s="275">
        <f t="shared" si="1055"/>
        <v>0</v>
      </c>
    </row>
    <row r="3524" spans="1:7" s="276" customFormat="1" ht="24" customHeight="1" x14ac:dyDescent="0.2">
      <c r="A3524" s="267" t="str">
        <f t="shared" si="1051"/>
        <v/>
      </c>
      <c r="B3524" s="268" t="str">
        <f t="shared" si="1054"/>
        <v/>
      </c>
      <c r="C3524" s="269"/>
      <c r="D3524" s="270" t="str">
        <f t="shared" si="1052"/>
        <v/>
      </c>
      <c r="E3524" s="271"/>
      <c r="F3524" s="272">
        <f t="shared" si="1053"/>
        <v>0</v>
      </c>
      <c r="G3524" s="275">
        <f t="shared" si="1055"/>
        <v>0</v>
      </c>
    </row>
    <row r="3525" spans="1:7" s="276" customFormat="1" ht="24" customHeight="1" x14ac:dyDescent="0.2">
      <c r="A3525" s="267" t="str">
        <f t="shared" si="1051"/>
        <v/>
      </c>
      <c r="B3525" s="268" t="str">
        <f t="shared" si="1054"/>
        <v/>
      </c>
      <c r="C3525" s="269"/>
      <c r="D3525" s="270" t="str">
        <f t="shared" si="1052"/>
        <v/>
      </c>
      <c r="E3525" s="271"/>
      <c r="F3525" s="272">
        <f t="shared" si="1053"/>
        <v>0</v>
      </c>
      <c r="G3525" s="275">
        <f t="shared" si="1055"/>
        <v>0</v>
      </c>
    </row>
    <row r="3526" spans="1:7" s="276" customFormat="1" ht="24" customHeight="1" x14ac:dyDescent="0.2">
      <c r="A3526" s="267" t="str">
        <f t="shared" si="1051"/>
        <v/>
      </c>
      <c r="B3526" s="268" t="str">
        <f t="shared" si="1054"/>
        <v/>
      </c>
      <c r="C3526" s="269"/>
      <c r="D3526" s="270" t="str">
        <f t="shared" si="1052"/>
        <v/>
      </c>
      <c r="E3526" s="271"/>
      <c r="F3526" s="273">
        <f t="shared" si="1053"/>
        <v>0</v>
      </c>
      <c r="G3526" s="275">
        <f t="shared" si="1055"/>
        <v>0</v>
      </c>
    </row>
    <row r="3527" spans="1:7" ht="24" customHeight="1" x14ac:dyDescent="0.2">
      <c r="A3527" s="125"/>
      <c r="B3527" s="99"/>
      <c r="C3527" s="99"/>
      <c r="D3527" s="110"/>
      <c r="E3527" s="111"/>
      <c r="F3527" s="188" t="s">
        <v>33</v>
      </c>
      <c r="G3527" s="126">
        <f>SUBTOTAL(9,G3513:G3526)</f>
        <v>0</v>
      </c>
    </row>
    <row r="3528" spans="1:7" ht="24" customHeight="1" x14ac:dyDescent="0.2">
      <c r="A3528" s="125"/>
      <c r="B3528" s="99"/>
      <c r="C3528" s="127" t="s">
        <v>722</v>
      </c>
      <c r="D3528" s="110"/>
      <c r="E3528" s="111"/>
      <c r="F3528" s="112"/>
      <c r="G3528" s="128"/>
    </row>
    <row r="3529" spans="1:7" s="276" customFormat="1" ht="24" customHeight="1" x14ac:dyDescent="0.2">
      <c r="A3529" s="267" t="str">
        <f t="shared" ref="A3529:A3536" si="1056">IFERROR(VLOOKUP(C3529,Tabla_Insumos,4,FALSE),"")</f>
        <v/>
      </c>
      <c r="B3529" s="268" t="str">
        <f t="shared" ref="B3529:B3536" si="1057">IFERROR(VLOOKUP(C3529,Tabla_Insumos,5,FALSE),"")</f>
        <v/>
      </c>
      <c r="C3529" s="269"/>
      <c r="D3529" s="270" t="str">
        <f t="shared" ref="D3529:D3536" si="1058">IFERROR(VLOOKUP(C3529,Tabla_Insumos,2,FALSE),"")</f>
        <v/>
      </c>
      <c r="E3529" s="271"/>
      <c r="F3529" s="274">
        <f t="shared" ref="F3529:F3536" si="1059">IFERROR(VLOOKUP(C3529,Tabla_Insumos,3,FALSE),0)</f>
        <v>0</v>
      </c>
      <c r="G3529" s="275">
        <f>ROUND(E3529*F3529,2)</f>
        <v>0</v>
      </c>
    </row>
    <row r="3530" spans="1:7" s="276" customFormat="1" ht="24" customHeight="1" x14ac:dyDescent="0.2">
      <c r="A3530" s="267" t="str">
        <f t="shared" si="1056"/>
        <v/>
      </c>
      <c r="B3530" s="268" t="str">
        <f t="shared" si="1057"/>
        <v/>
      </c>
      <c r="C3530" s="269"/>
      <c r="D3530" s="270" t="str">
        <f t="shared" si="1058"/>
        <v/>
      </c>
      <c r="E3530" s="271"/>
      <c r="F3530" s="274">
        <f t="shared" si="1059"/>
        <v>0</v>
      </c>
      <c r="G3530" s="275">
        <f>ROUND(E3530*F3530,2)</f>
        <v>0</v>
      </c>
    </row>
    <row r="3531" spans="1:7" s="276" customFormat="1" ht="24" customHeight="1" x14ac:dyDescent="0.2">
      <c r="A3531" s="267" t="str">
        <f t="shared" si="1056"/>
        <v/>
      </c>
      <c r="B3531" s="268" t="str">
        <f t="shared" si="1057"/>
        <v/>
      </c>
      <c r="C3531" s="269"/>
      <c r="D3531" s="270" t="str">
        <f t="shared" si="1058"/>
        <v/>
      </c>
      <c r="E3531" s="271"/>
      <c r="F3531" s="274">
        <f t="shared" si="1059"/>
        <v>0</v>
      </c>
      <c r="G3531" s="275">
        <f t="shared" ref="G3531:G3536" si="1060">ROUND(E3531*F3531,2)</f>
        <v>0</v>
      </c>
    </row>
    <row r="3532" spans="1:7" s="276" customFormat="1" ht="24" customHeight="1" x14ac:dyDescent="0.2">
      <c r="A3532" s="267" t="str">
        <f t="shared" si="1056"/>
        <v/>
      </c>
      <c r="B3532" s="268" t="str">
        <f t="shared" si="1057"/>
        <v/>
      </c>
      <c r="C3532" s="269"/>
      <c r="D3532" s="270" t="str">
        <f t="shared" si="1058"/>
        <v/>
      </c>
      <c r="E3532" s="271"/>
      <c r="F3532" s="274">
        <f t="shared" si="1059"/>
        <v>0</v>
      </c>
      <c r="G3532" s="275">
        <f t="shared" si="1060"/>
        <v>0</v>
      </c>
    </row>
    <row r="3533" spans="1:7" s="276" customFormat="1" ht="24" customHeight="1" x14ac:dyDescent="0.2">
      <c r="A3533" s="267" t="str">
        <f t="shared" si="1056"/>
        <v/>
      </c>
      <c r="B3533" s="268" t="str">
        <f t="shared" si="1057"/>
        <v/>
      </c>
      <c r="C3533" s="269"/>
      <c r="D3533" s="270" t="str">
        <f t="shared" si="1058"/>
        <v/>
      </c>
      <c r="E3533" s="271"/>
      <c r="F3533" s="272">
        <f t="shared" si="1059"/>
        <v>0</v>
      </c>
      <c r="G3533" s="275">
        <f t="shared" si="1060"/>
        <v>0</v>
      </c>
    </row>
    <row r="3534" spans="1:7" s="276" customFormat="1" ht="24" customHeight="1" x14ac:dyDescent="0.2">
      <c r="A3534" s="267" t="str">
        <f t="shared" si="1056"/>
        <v/>
      </c>
      <c r="B3534" s="268" t="str">
        <f t="shared" si="1057"/>
        <v/>
      </c>
      <c r="C3534" s="269"/>
      <c r="D3534" s="270" t="str">
        <f t="shared" si="1058"/>
        <v/>
      </c>
      <c r="E3534" s="271"/>
      <c r="F3534" s="272">
        <f t="shared" si="1059"/>
        <v>0</v>
      </c>
      <c r="G3534" s="275">
        <f t="shared" si="1060"/>
        <v>0</v>
      </c>
    </row>
    <row r="3535" spans="1:7" s="276" customFormat="1" ht="24" customHeight="1" x14ac:dyDescent="0.2">
      <c r="A3535" s="267" t="str">
        <f t="shared" si="1056"/>
        <v/>
      </c>
      <c r="B3535" s="268" t="str">
        <f t="shared" si="1057"/>
        <v/>
      </c>
      <c r="C3535" s="269"/>
      <c r="D3535" s="270" t="str">
        <f t="shared" si="1058"/>
        <v/>
      </c>
      <c r="E3535" s="271"/>
      <c r="F3535" s="272">
        <f t="shared" si="1059"/>
        <v>0</v>
      </c>
      <c r="G3535" s="275">
        <f t="shared" si="1060"/>
        <v>0</v>
      </c>
    </row>
    <row r="3536" spans="1:7" s="276" customFormat="1" ht="24" customHeight="1" x14ac:dyDescent="0.2">
      <c r="A3536" s="267" t="str">
        <f t="shared" si="1056"/>
        <v/>
      </c>
      <c r="B3536" s="268" t="str">
        <f t="shared" si="1057"/>
        <v/>
      </c>
      <c r="C3536" s="269"/>
      <c r="D3536" s="270" t="str">
        <f t="shared" si="1058"/>
        <v/>
      </c>
      <c r="E3536" s="271"/>
      <c r="F3536" s="272">
        <f t="shared" si="1059"/>
        <v>0</v>
      </c>
      <c r="G3536" s="275">
        <f t="shared" si="1060"/>
        <v>0</v>
      </c>
    </row>
    <row r="3537" spans="1:8" ht="24" customHeight="1" x14ac:dyDescent="0.2">
      <c r="A3537" s="125"/>
      <c r="B3537" s="99"/>
      <c r="C3537" s="99"/>
      <c r="D3537" s="110"/>
      <c r="E3537" s="111"/>
      <c r="F3537" s="188" t="s">
        <v>34</v>
      </c>
      <c r="G3537" s="126">
        <f>SUBTOTAL(9,G3529:G3536)</f>
        <v>0</v>
      </c>
    </row>
    <row r="3538" spans="1:8" ht="24" customHeight="1" x14ac:dyDescent="0.2">
      <c r="A3538" s="125"/>
      <c r="B3538" s="99"/>
      <c r="C3538" s="127" t="s">
        <v>723</v>
      </c>
      <c r="D3538" s="110"/>
      <c r="E3538" s="111"/>
      <c r="F3538" s="112"/>
      <c r="G3538" s="128"/>
    </row>
    <row r="3539" spans="1:8" s="276" customFormat="1" ht="24" customHeight="1" x14ac:dyDescent="0.2">
      <c r="A3539" s="267" t="str">
        <f t="shared" ref="A3539:A3547" si="1061">IFERROR(VLOOKUP(C3539,Tabla_Insumos,4,FALSE),"")</f>
        <v/>
      </c>
      <c r="B3539" s="268" t="str">
        <f t="shared" ref="B3539:B3547" si="1062">IFERROR(VLOOKUP(C3539,Tabla_Insumos,5,FALSE),"")</f>
        <v/>
      </c>
      <c r="C3539" s="269"/>
      <c r="D3539" s="270" t="str">
        <f t="shared" ref="D3539:D3547" si="1063">IFERROR(VLOOKUP(C3539,Tabla_Insumos,2,FALSE),"")</f>
        <v/>
      </c>
      <c r="E3539" s="271"/>
      <c r="F3539" s="272">
        <f t="shared" ref="F3539:F3547" si="1064">IFERROR(VLOOKUP(C3539,Tabla_Insumos,3,FALSE),0)</f>
        <v>0</v>
      </c>
      <c r="G3539" s="275">
        <f t="shared" ref="G3539:G3547" si="1065">ROUND(E3539*F3539,2)</f>
        <v>0</v>
      </c>
    </row>
    <row r="3540" spans="1:8" s="276" customFormat="1" ht="24" customHeight="1" x14ac:dyDescent="0.2">
      <c r="A3540" s="267" t="str">
        <f t="shared" si="1061"/>
        <v/>
      </c>
      <c r="B3540" s="268" t="str">
        <f t="shared" si="1062"/>
        <v/>
      </c>
      <c r="C3540" s="269"/>
      <c r="D3540" s="270" t="str">
        <f t="shared" si="1063"/>
        <v/>
      </c>
      <c r="E3540" s="271"/>
      <c r="F3540" s="272">
        <f t="shared" si="1064"/>
        <v>0</v>
      </c>
      <c r="G3540" s="275">
        <f t="shared" si="1065"/>
        <v>0</v>
      </c>
    </row>
    <row r="3541" spans="1:8" s="276" customFormat="1" ht="24" customHeight="1" x14ac:dyDescent="0.2">
      <c r="A3541" s="267" t="str">
        <f t="shared" si="1061"/>
        <v/>
      </c>
      <c r="B3541" s="268" t="str">
        <f t="shared" si="1062"/>
        <v/>
      </c>
      <c r="C3541" s="269"/>
      <c r="D3541" s="270" t="str">
        <f t="shared" si="1063"/>
        <v/>
      </c>
      <c r="E3541" s="271"/>
      <c r="F3541" s="272">
        <f t="shared" si="1064"/>
        <v>0</v>
      </c>
      <c r="G3541" s="275">
        <f t="shared" si="1065"/>
        <v>0</v>
      </c>
    </row>
    <row r="3542" spans="1:8" s="276" customFormat="1" ht="24" customHeight="1" x14ac:dyDescent="0.2">
      <c r="A3542" s="267" t="str">
        <f t="shared" si="1061"/>
        <v/>
      </c>
      <c r="B3542" s="268" t="str">
        <f t="shared" si="1062"/>
        <v/>
      </c>
      <c r="C3542" s="269"/>
      <c r="D3542" s="270" t="str">
        <f t="shared" si="1063"/>
        <v/>
      </c>
      <c r="E3542" s="271"/>
      <c r="F3542" s="272">
        <f t="shared" si="1064"/>
        <v>0</v>
      </c>
      <c r="G3542" s="275">
        <f t="shared" si="1065"/>
        <v>0</v>
      </c>
    </row>
    <row r="3543" spans="1:8" s="276" customFormat="1" ht="24" customHeight="1" x14ac:dyDescent="0.2">
      <c r="A3543" s="267" t="str">
        <f t="shared" si="1061"/>
        <v/>
      </c>
      <c r="B3543" s="268" t="str">
        <f t="shared" si="1062"/>
        <v/>
      </c>
      <c r="C3543" s="269"/>
      <c r="D3543" s="270" t="str">
        <f t="shared" si="1063"/>
        <v/>
      </c>
      <c r="E3543" s="271"/>
      <c r="F3543" s="272">
        <f t="shared" si="1064"/>
        <v>0</v>
      </c>
      <c r="G3543" s="275">
        <f t="shared" si="1065"/>
        <v>0</v>
      </c>
    </row>
    <row r="3544" spans="1:8" s="276" customFormat="1" ht="24" customHeight="1" x14ac:dyDescent="0.2">
      <c r="A3544" s="267" t="str">
        <f t="shared" si="1061"/>
        <v/>
      </c>
      <c r="B3544" s="268" t="str">
        <f t="shared" si="1062"/>
        <v/>
      </c>
      <c r="C3544" s="269"/>
      <c r="D3544" s="270" t="str">
        <f t="shared" si="1063"/>
        <v/>
      </c>
      <c r="E3544" s="271"/>
      <c r="F3544" s="272">
        <f t="shared" si="1064"/>
        <v>0</v>
      </c>
      <c r="G3544" s="275">
        <f t="shared" si="1065"/>
        <v>0</v>
      </c>
    </row>
    <row r="3545" spans="1:8" s="276" customFormat="1" ht="24" customHeight="1" x14ac:dyDescent="0.2">
      <c r="A3545" s="267" t="str">
        <f t="shared" si="1061"/>
        <v/>
      </c>
      <c r="B3545" s="268" t="str">
        <f t="shared" si="1062"/>
        <v/>
      </c>
      <c r="C3545" s="269"/>
      <c r="D3545" s="270" t="str">
        <f t="shared" si="1063"/>
        <v/>
      </c>
      <c r="E3545" s="271"/>
      <c r="F3545" s="272">
        <f t="shared" si="1064"/>
        <v>0</v>
      </c>
      <c r="G3545" s="275">
        <f t="shared" si="1065"/>
        <v>0</v>
      </c>
    </row>
    <row r="3546" spans="1:8" s="276" customFormat="1" ht="24" customHeight="1" x14ac:dyDescent="0.2">
      <c r="A3546" s="267" t="str">
        <f t="shared" si="1061"/>
        <v/>
      </c>
      <c r="B3546" s="268" t="str">
        <f t="shared" si="1062"/>
        <v/>
      </c>
      <c r="C3546" s="269"/>
      <c r="D3546" s="270" t="str">
        <f t="shared" si="1063"/>
        <v/>
      </c>
      <c r="E3546" s="271"/>
      <c r="F3546" s="272">
        <f t="shared" si="1064"/>
        <v>0</v>
      </c>
      <c r="G3546" s="275">
        <f t="shared" si="1065"/>
        <v>0</v>
      </c>
    </row>
    <row r="3547" spans="1:8" s="276" customFormat="1" ht="24" customHeight="1" x14ac:dyDescent="0.2">
      <c r="A3547" s="267" t="str">
        <f t="shared" si="1061"/>
        <v/>
      </c>
      <c r="B3547" s="268" t="str">
        <f t="shared" si="1062"/>
        <v/>
      </c>
      <c r="C3547" s="269"/>
      <c r="D3547" s="270" t="str">
        <f t="shared" si="1063"/>
        <v/>
      </c>
      <c r="E3547" s="271"/>
      <c r="F3547" s="272">
        <f t="shared" si="1064"/>
        <v>0</v>
      </c>
      <c r="G3547" s="275">
        <f t="shared" si="1065"/>
        <v>0</v>
      </c>
    </row>
    <row r="3548" spans="1:8" ht="24" customHeight="1" x14ac:dyDescent="0.2">
      <c r="A3548" s="129"/>
      <c r="B3548" s="110"/>
      <c r="C3548" s="99"/>
      <c r="D3548" s="110"/>
      <c r="E3548" s="111"/>
      <c r="F3548" s="188" t="s">
        <v>35</v>
      </c>
      <c r="G3548" s="126">
        <f>SUBTOTAL(9,G3539:G3547)</f>
        <v>0</v>
      </c>
    </row>
    <row r="3549" spans="1:8" ht="24" customHeight="1" thickBot="1" x14ac:dyDescent="0.25">
      <c r="A3549" s="130"/>
      <c r="B3549" s="131"/>
      <c r="C3549" s="132"/>
      <c r="D3549" s="131"/>
      <c r="E3549" s="133"/>
      <c r="F3549" s="134"/>
      <c r="G3549" s="135"/>
    </row>
    <row r="3550" spans="1:8" ht="24" customHeight="1" thickBot="1" x14ac:dyDescent="0.25">
      <c r="A3550" s="136" t="str">
        <f>B3508</f>
        <v>24.4.7</v>
      </c>
      <c r="B3550" s="137" t="str">
        <f>C3508</f>
        <v>Equipamiento de salitas de Nivel Inincial</v>
      </c>
      <c r="C3550" s="138"/>
      <c r="D3550" s="138" t="s">
        <v>36</v>
      </c>
      <c r="E3550" s="139"/>
      <c r="F3550" s="140" t="s">
        <v>37</v>
      </c>
      <c r="G3550" s="141">
        <f>SUBTOTAL(9,G3513:G3549)</f>
        <v>0</v>
      </c>
    </row>
    <row r="3551" spans="1:8" ht="24" customHeight="1" thickTop="1" thickBot="1" x14ac:dyDescent="0.25"/>
    <row r="3552" spans="1:8" ht="24" customHeight="1" thickTop="1" x14ac:dyDescent="0.2">
      <c r="A3552" s="173" t="s">
        <v>39</v>
      </c>
      <c r="B3552" s="174"/>
      <c r="C3552" s="174"/>
      <c r="D3552" s="174"/>
      <c r="E3552" s="174"/>
      <c r="F3552" s="174"/>
      <c r="G3552" s="175"/>
      <c r="H3552" s="100">
        <f>COUNTIF($A$2:A3558,"ANALISIS DE PRECIOS")</f>
        <v>72</v>
      </c>
    </row>
    <row r="3553" spans="1:141" ht="24" customHeight="1" x14ac:dyDescent="0.2">
      <c r="A3553" s="101" t="s">
        <v>719</v>
      </c>
      <c r="B3553" s="102" t="str">
        <f>Comitente</f>
        <v>DIRECCIÓN DE INFRAESTRUCTURA ESCOLAR</v>
      </c>
      <c r="C3553" s="96"/>
      <c r="D3553" s="103"/>
      <c r="E3553" s="103"/>
      <c r="F3553" s="104"/>
      <c r="G3553" s="105"/>
    </row>
    <row r="3554" spans="1:141" ht="24" customHeight="1" x14ac:dyDescent="0.2">
      <c r="A3554" s="101" t="s">
        <v>720</v>
      </c>
      <c r="B3554" s="102">
        <f>Contratista</f>
        <v>0</v>
      </c>
      <c r="C3554" s="97"/>
      <c r="D3554" s="97"/>
      <c r="E3554" s="97"/>
      <c r="F3554" s="106"/>
      <c r="G3554" s="107"/>
    </row>
    <row r="3555" spans="1:141" ht="24" customHeight="1" x14ac:dyDescent="0.2">
      <c r="A3555" s="101" t="s">
        <v>26</v>
      </c>
      <c r="B3555" s="102" t="str">
        <f>Obra</f>
        <v>ESCUELA BATALLA DE TUCUMAN</v>
      </c>
      <c r="C3555" s="97"/>
      <c r="D3555" s="97"/>
      <c r="E3555" s="97"/>
      <c r="F3555" s="106" t="s">
        <v>40</v>
      </c>
      <c r="G3555" s="108">
        <f>Fecha_Base</f>
        <v>0</v>
      </c>
    </row>
    <row r="3556" spans="1:141" ht="24" customHeight="1" x14ac:dyDescent="0.2">
      <c r="A3556" s="109" t="s">
        <v>718</v>
      </c>
      <c r="B3556" s="98" t="str">
        <f>Ubicación</f>
        <v>Calle Mendoza y Calle Nº17 - Pocito</v>
      </c>
      <c r="C3556" s="98"/>
      <c r="D3556" s="110"/>
      <c r="E3556" s="111"/>
      <c r="F3556" s="112"/>
      <c r="G3556" s="113"/>
    </row>
    <row r="3557" spans="1:141" ht="24" customHeight="1" x14ac:dyDescent="0.2">
      <c r="A3557" s="109" t="s">
        <v>41</v>
      </c>
      <c r="B3557" s="114" t="str">
        <f>IFERROR(VALUE(LEFT(B3558,FIND("-",B3558)-1)),"")</f>
        <v/>
      </c>
      <c r="C3557" s="99" t="str">
        <f>IFERROR(VLOOKUP(B3557,Tabla_CyP,2,FALSE),"")</f>
        <v/>
      </c>
      <c r="E3557" s="111"/>
      <c r="F3557" s="112"/>
      <c r="G3557" s="113"/>
    </row>
    <row r="3558" spans="1:141" ht="24" customHeight="1" x14ac:dyDescent="0.2">
      <c r="A3558" s="109" t="s">
        <v>27</v>
      </c>
      <c r="B3558" s="115" t="str">
        <f>IFERROR(VLOOKUP(COUNTIF($A$2:A3558,"ANALISIS DE PRECIOS"),Tabla_NumeroItem,4,FALSE),"")</f>
        <v>24.5</v>
      </c>
      <c r="C3558" s="99" t="str">
        <f>IFERROR(VLOOKUP(B3558,Tabla_CyP,2,FALSE),"")</f>
        <v>Planos aprobados</v>
      </c>
      <c r="D3558" s="110"/>
      <c r="E3558" s="111"/>
      <c r="F3558" s="106" t="s">
        <v>28</v>
      </c>
      <c r="G3558" s="116" t="str">
        <f>IFERROR(VLOOKUP(B3558,Tabla_CyP,4,FALSE),"")</f>
        <v>gl</v>
      </c>
    </row>
    <row r="3559" spans="1:141" ht="24" customHeight="1" x14ac:dyDescent="0.2">
      <c r="A3559" s="109"/>
      <c r="B3559" s="98"/>
      <c r="C3559" s="99"/>
      <c r="D3559" s="110"/>
      <c r="E3559" s="111"/>
      <c r="F3559" s="112"/>
      <c r="G3559" s="113"/>
    </row>
    <row r="3560" spans="1:141" ht="24" customHeight="1" x14ac:dyDescent="0.2">
      <c r="A3560" s="381" t="s">
        <v>584</v>
      </c>
      <c r="B3560" s="382"/>
      <c r="C3560" s="383" t="s">
        <v>0</v>
      </c>
      <c r="D3560" s="383" t="s">
        <v>29</v>
      </c>
      <c r="E3560" s="385" t="s">
        <v>30</v>
      </c>
      <c r="F3560" s="387" t="s">
        <v>31</v>
      </c>
      <c r="G3560" s="389" t="s">
        <v>32</v>
      </c>
    </row>
    <row r="3561" spans="1:141" s="119" customFormat="1" ht="24" customHeight="1" x14ac:dyDescent="0.2">
      <c r="A3561" s="117" t="s">
        <v>585</v>
      </c>
      <c r="B3561" s="118" t="s">
        <v>586</v>
      </c>
      <c r="C3561" s="384"/>
      <c r="D3561" s="384"/>
      <c r="E3561" s="386"/>
      <c r="F3561" s="388"/>
      <c r="G3561" s="390"/>
      <c r="I3561" s="277"/>
      <c r="J3561" s="277"/>
      <c r="K3561" s="277"/>
      <c r="L3561" s="277"/>
      <c r="M3561" s="277"/>
      <c r="N3561" s="277"/>
      <c r="O3561" s="277"/>
      <c r="P3561" s="277"/>
      <c r="Q3561" s="277"/>
      <c r="R3561" s="277"/>
      <c r="S3561" s="277"/>
      <c r="T3561" s="277"/>
      <c r="U3561" s="277"/>
      <c r="V3561" s="277"/>
      <c r="W3561" s="277"/>
      <c r="X3561" s="277"/>
      <c r="Y3561" s="277"/>
      <c r="Z3561" s="277"/>
      <c r="AA3561" s="277"/>
      <c r="AB3561" s="277"/>
      <c r="AC3561" s="277"/>
      <c r="AD3561" s="277"/>
      <c r="AE3561" s="277"/>
      <c r="AF3561" s="277"/>
      <c r="AG3561" s="277"/>
      <c r="AH3561" s="277"/>
      <c r="AI3561" s="277"/>
      <c r="AJ3561" s="277"/>
      <c r="AK3561" s="277"/>
      <c r="AL3561" s="277"/>
      <c r="AM3561" s="277"/>
      <c r="AN3561" s="277"/>
      <c r="AO3561" s="277"/>
      <c r="AP3561" s="277"/>
      <c r="AQ3561" s="277"/>
      <c r="AR3561" s="277"/>
      <c r="AS3561" s="277"/>
      <c r="AT3561" s="277"/>
      <c r="AU3561" s="277"/>
      <c r="AV3561" s="277"/>
      <c r="AW3561" s="277"/>
      <c r="AX3561" s="277"/>
      <c r="AY3561" s="277"/>
      <c r="AZ3561" s="277"/>
      <c r="BA3561" s="277"/>
      <c r="BB3561" s="277"/>
      <c r="BC3561" s="277"/>
      <c r="BD3561" s="277"/>
      <c r="BE3561" s="277"/>
      <c r="BF3561" s="277"/>
      <c r="BG3561" s="277"/>
      <c r="BH3561" s="277"/>
      <c r="BI3561" s="277"/>
      <c r="BJ3561" s="277"/>
      <c r="BK3561" s="277"/>
      <c r="BL3561" s="277"/>
      <c r="BM3561" s="277"/>
      <c r="BN3561" s="277"/>
      <c r="BO3561" s="277"/>
      <c r="BP3561" s="277"/>
      <c r="BQ3561" s="277"/>
      <c r="BR3561" s="277"/>
      <c r="BS3561" s="277"/>
      <c r="BT3561" s="277"/>
      <c r="BU3561" s="277"/>
      <c r="BV3561" s="277"/>
      <c r="BW3561" s="277"/>
      <c r="BX3561" s="277"/>
      <c r="BY3561" s="277"/>
      <c r="BZ3561" s="277"/>
      <c r="CA3561" s="277"/>
      <c r="CB3561" s="277"/>
      <c r="CC3561" s="277"/>
      <c r="CD3561" s="277"/>
      <c r="CE3561" s="277"/>
      <c r="CF3561" s="277"/>
      <c r="CG3561" s="277"/>
      <c r="CH3561" s="277"/>
      <c r="CI3561" s="277"/>
      <c r="CJ3561" s="277"/>
      <c r="CK3561" s="277"/>
      <c r="CL3561" s="277"/>
      <c r="CM3561" s="277"/>
      <c r="CN3561" s="277"/>
      <c r="CO3561" s="277"/>
      <c r="CP3561" s="277"/>
      <c r="CQ3561" s="277"/>
      <c r="CR3561" s="277"/>
      <c r="CS3561" s="277"/>
      <c r="CT3561" s="277"/>
      <c r="CU3561" s="277"/>
      <c r="CV3561" s="277"/>
      <c r="CW3561" s="277"/>
      <c r="CX3561" s="277"/>
      <c r="CY3561" s="277"/>
      <c r="CZ3561" s="277"/>
      <c r="DA3561" s="277"/>
      <c r="DB3561" s="277"/>
      <c r="DC3561" s="277"/>
      <c r="DD3561" s="277"/>
      <c r="DE3561" s="277"/>
      <c r="DF3561" s="277"/>
      <c r="DG3561" s="277"/>
      <c r="DH3561" s="277"/>
      <c r="DI3561" s="277"/>
      <c r="DJ3561" s="277"/>
      <c r="DK3561" s="277"/>
      <c r="DL3561" s="277"/>
      <c r="DM3561" s="277"/>
      <c r="DN3561" s="277"/>
      <c r="DO3561" s="277"/>
      <c r="DP3561" s="277"/>
      <c r="DQ3561" s="277"/>
      <c r="DR3561" s="277"/>
      <c r="DS3561" s="277"/>
      <c r="DT3561" s="277"/>
      <c r="DU3561" s="277"/>
      <c r="DV3561" s="277"/>
      <c r="DW3561" s="277"/>
      <c r="DX3561" s="277"/>
      <c r="DY3561" s="277"/>
      <c r="DZ3561" s="277"/>
      <c r="EA3561" s="277"/>
      <c r="EB3561" s="277"/>
      <c r="EC3561" s="277"/>
      <c r="ED3561" s="277"/>
      <c r="EE3561" s="277"/>
      <c r="EF3561" s="277"/>
      <c r="EG3561" s="277"/>
      <c r="EH3561" s="277"/>
      <c r="EI3561" s="277"/>
      <c r="EJ3561" s="277"/>
      <c r="EK3561" s="277"/>
    </row>
    <row r="3562" spans="1:141" ht="24" customHeight="1" x14ac:dyDescent="0.2">
      <c r="A3562" s="187"/>
      <c r="B3562" s="120"/>
      <c r="C3562" s="185" t="s">
        <v>721</v>
      </c>
      <c r="D3562" s="121"/>
      <c r="E3562" s="122"/>
      <c r="F3562" s="123"/>
      <c r="G3562" s="124"/>
    </row>
    <row r="3563" spans="1:141" s="276" customFormat="1" ht="24" customHeight="1" x14ac:dyDescent="0.2">
      <c r="A3563" s="267" t="str">
        <f t="shared" ref="A3563:A3576" si="1066">IFERROR(VLOOKUP(C3563,Tabla_Insumos,4,FALSE),"")</f>
        <v/>
      </c>
      <c r="B3563" s="268" t="str">
        <f>IFERROR(VLOOKUP(C3563,Tabla_Insumos,5,FALSE),"")</f>
        <v/>
      </c>
      <c r="C3563" s="269"/>
      <c r="D3563" s="270" t="str">
        <f t="shared" ref="D3563:D3576" si="1067">IFERROR(VLOOKUP(C3563,Tabla_Insumos,2,FALSE),"")</f>
        <v/>
      </c>
      <c r="E3563" s="271"/>
      <c r="F3563" s="272">
        <f t="shared" ref="F3563:F3576" si="1068">IFERROR(VLOOKUP(C3563,Tabla_Insumos,3,FALSE),0)</f>
        <v>0</v>
      </c>
      <c r="G3563" s="275">
        <f>ROUND(E3563*F3563,2)</f>
        <v>0</v>
      </c>
    </row>
    <row r="3564" spans="1:141" s="276" customFormat="1" ht="24" customHeight="1" x14ac:dyDescent="0.2">
      <c r="A3564" s="267" t="str">
        <f t="shared" si="1066"/>
        <v/>
      </c>
      <c r="B3564" s="268" t="str">
        <f t="shared" ref="B3564:B3576" si="1069">IFERROR(VLOOKUP(C3564,Tabla_Insumos,5,FALSE),"")</f>
        <v/>
      </c>
      <c r="C3564" s="269"/>
      <c r="D3564" s="270" t="str">
        <f t="shared" si="1067"/>
        <v/>
      </c>
      <c r="E3564" s="271"/>
      <c r="F3564" s="272">
        <f t="shared" si="1068"/>
        <v>0</v>
      </c>
      <c r="G3564" s="275">
        <f t="shared" ref="G3564:G3576" si="1070">ROUND(E3564*F3564,2)</f>
        <v>0</v>
      </c>
    </row>
    <row r="3565" spans="1:141" s="276" customFormat="1" ht="24" customHeight="1" x14ac:dyDescent="0.2">
      <c r="A3565" s="267" t="str">
        <f t="shared" si="1066"/>
        <v/>
      </c>
      <c r="B3565" s="268" t="str">
        <f t="shared" si="1069"/>
        <v/>
      </c>
      <c r="C3565" s="269"/>
      <c r="D3565" s="270" t="str">
        <f t="shared" si="1067"/>
        <v/>
      </c>
      <c r="E3565" s="271"/>
      <c r="F3565" s="272">
        <f t="shared" si="1068"/>
        <v>0</v>
      </c>
      <c r="G3565" s="275">
        <f t="shared" si="1070"/>
        <v>0</v>
      </c>
    </row>
    <row r="3566" spans="1:141" s="276" customFormat="1" ht="24" customHeight="1" x14ac:dyDescent="0.2">
      <c r="A3566" s="267" t="str">
        <f t="shared" si="1066"/>
        <v/>
      </c>
      <c r="B3566" s="268" t="str">
        <f t="shared" si="1069"/>
        <v/>
      </c>
      <c r="C3566" s="269"/>
      <c r="D3566" s="270" t="str">
        <f t="shared" si="1067"/>
        <v/>
      </c>
      <c r="E3566" s="271"/>
      <c r="F3566" s="272">
        <f t="shared" si="1068"/>
        <v>0</v>
      </c>
      <c r="G3566" s="275">
        <f t="shared" si="1070"/>
        <v>0</v>
      </c>
    </row>
    <row r="3567" spans="1:141" s="276" customFormat="1" ht="24" customHeight="1" x14ac:dyDescent="0.2">
      <c r="A3567" s="267" t="str">
        <f t="shared" si="1066"/>
        <v/>
      </c>
      <c r="B3567" s="268" t="str">
        <f t="shared" si="1069"/>
        <v/>
      </c>
      <c r="C3567" s="269"/>
      <c r="D3567" s="270" t="str">
        <f t="shared" si="1067"/>
        <v/>
      </c>
      <c r="E3567" s="271"/>
      <c r="F3567" s="272">
        <f t="shared" si="1068"/>
        <v>0</v>
      </c>
      <c r="G3567" s="275">
        <f t="shared" si="1070"/>
        <v>0</v>
      </c>
    </row>
    <row r="3568" spans="1:141" s="276" customFormat="1" ht="24" customHeight="1" x14ac:dyDescent="0.2">
      <c r="A3568" s="267" t="str">
        <f t="shared" si="1066"/>
        <v/>
      </c>
      <c r="B3568" s="268" t="str">
        <f t="shared" si="1069"/>
        <v/>
      </c>
      <c r="C3568" s="269"/>
      <c r="D3568" s="270" t="str">
        <f t="shared" si="1067"/>
        <v/>
      </c>
      <c r="E3568" s="271"/>
      <c r="F3568" s="272">
        <f t="shared" si="1068"/>
        <v>0</v>
      </c>
      <c r="G3568" s="275">
        <f t="shared" si="1070"/>
        <v>0</v>
      </c>
    </row>
    <row r="3569" spans="1:7" s="276" customFormat="1" ht="24" customHeight="1" x14ac:dyDescent="0.2">
      <c r="A3569" s="267" t="str">
        <f t="shared" si="1066"/>
        <v/>
      </c>
      <c r="B3569" s="268" t="str">
        <f t="shared" si="1069"/>
        <v/>
      </c>
      <c r="C3569" s="269"/>
      <c r="D3569" s="270" t="str">
        <f t="shared" si="1067"/>
        <v/>
      </c>
      <c r="E3569" s="271"/>
      <c r="F3569" s="272">
        <f t="shared" si="1068"/>
        <v>0</v>
      </c>
      <c r="G3569" s="275">
        <f t="shared" si="1070"/>
        <v>0</v>
      </c>
    </row>
    <row r="3570" spans="1:7" s="276" customFormat="1" ht="24" customHeight="1" x14ac:dyDescent="0.2">
      <c r="A3570" s="267" t="str">
        <f t="shared" si="1066"/>
        <v/>
      </c>
      <c r="B3570" s="268" t="str">
        <f t="shared" si="1069"/>
        <v/>
      </c>
      <c r="C3570" s="269"/>
      <c r="D3570" s="270" t="str">
        <f t="shared" si="1067"/>
        <v/>
      </c>
      <c r="E3570" s="271"/>
      <c r="F3570" s="272">
        <f t="shared" si="1068"/>
        <v>0</v>
      </c>
      <c r="G3570" s="275">
        <f t="shared" si="1070"/>
        <v>0</v>
      </c>
    </row>
    <row r="3571" spans="1:7" s="276" customFormat="1" ht="24" customHeight="1" x14ac:dyDescent="0.2">
      <c r="A3571" s="267" t="str">
        <f t="shared" si="1066"/>
        <v/>
      </c>
      <c r="B3571" s="268" t="str">
        <f t="shared" si="1069"/>
        <v/>
      </c>
      <c r="C3571" s="269"/>
      <c r="D3571" s="270" t="str">
        <f t="shared" si="1067"/>
        <v/>
      </c>
      <c r="E3571" s="271"/>
      <c r="F3571" s="272">
        <f t="shared" si="1068"/>
        <v>0</v>
      </c>
      <c r="G3571" s="275">
        <f t="shared" si="1070"/>
        <v>0</v>
      </c>
    </row>
    <row r="3572" spans="1:7" s="276" customFormat="1" ht="24" customHeight="1" x14ac:dyDescent="0.2">
      <c r="A3572" s="267" t="str">
        <f t="shared" si="1066"/>
        <v/>
      </c>
      <c r="B3572" s="268" t="str">
        <f t="shared" si="1069"/>
        <v/>
      </c>
      <c r="C3572" s="269"/>
      <c r="D3572" s="270" t="str">
        <f t="shared" si="1067"/>
        <v/>
      </c>
      <c r="E3572" s="271"/>
      <c r="F3572" s="272">
        <f t="shared" si="1068"/>
        <v>0</v>
      </c>
      <c r="G3572" s="275">
        <f t="shared" si="1070"/>
        <v>0</v>
      </c>
    </row>
    <row r="3573" spans="1:7" s="276" customFormat="1" ht="24" customHeight="1" x14ac:dyDescent="0.2">
      <c r="A3573" s="267" t="str">
        <f t="shared" si="1066"/>
        <v/>
      </c>
      <c r="B3573" s="268" t="str">
        <f t="shared" si="1069"/>
        <v/>
      </c>
      <c r="C3573" s="269"/>
      <c r="D3573" s="270" t="str">
        <f t="shared" si="1067"/>
        <v/>
      </c>
      <c r="E3573" s="271"/>
      <c r="F3573" s="272">
        <f t="shared" si="1068"/>
        <v>0</v>
      </c>
      <c r="G3573" s="275">
        <f t="shared" si="1070"/>
        <v>0</v>
      </c>
    </row>
    <row r="3574" spans="1:7" s="276" customFormat="1" ht="24" customHeight="1" x14ac:dyDescent="0.2">
      <c r="A3574" s="267" t="str">
        <f t="shared" si="1066"/>
        <v/>
      </c>
      <c r="B3574" s="268" t="str">
        <f t="shared" si="1069"/>
        <v/>
      </c>
      <c r="C3574" s="269"/>
      <c r="D3574" s="270" t="str">
        <f t="shared" si="1067"/>
        <v/>
      </c>
      <c r="E3574" s="271"/>
      <c r="F3574" s="272">
        <f t="shared" si="1068"/>
        <v>0</v>
      </c>
      <c r="G3574" s="275">
        <f t="shared" si="1070"/>
        <v>0</v>
      </c>
    </row>
    <row r="3575" spans="1:7" s="276" customFormat="1" ht="24" customHeight="1" x14ac:dyDescent="0.2">
      <c r="A3575" s="267" t="str">
        <f t="shared" si="1066"/>
        <v/>
      </c>
      <c r="B3575" s="268" t="str">
        <f t="shared" si="1069"/>
        <v/>
      </c>
      <c r="C3575" s="269"/>
      <c r="D3575" s="270" t="str">
        <f t="shared" si="1067"/>
        <v/>
      </c>
      <c r="E3575" s="271"/>
      <c r="F3575" s="272">
        <f t="shared" si="1068"/>
        <v>0</v>
      </c>
      <c r="G3575" s="275">
        <f t="shared" si="1070"/>
        <v>0</v>
      </c>
    </row>
    <row r="3576" spans="1:7" s="276" customFormat="1" ht="24" customHeight="1" x14ac:dyDescent="0.2">
      <c r="A3576" s="267" t="str">
        <f t="shared" si="1066"/>
        <v/>
      </c>
      <c r="B3576" s="268" t="str">
        <f t="shared" si="1069"/>
        <v/>
      </c>
      <c r="C3576" s="269"/>
      <c r="D3576" s="270" t="str">
        <f t="shared" si="1067"/>
        <v/>
      </c>
      <c r="E3576" s="271"/>
      <c r="F3576" s="273">
        <f t="shared" si="1068"/>
        <v>0</v>
      </c>
      <c r="G3576" s="275">
        <f t="shared" si="1070"/>
        <v>0</v>
      </c>
    </row>
    <row r="3577" spans="1:7" ht="24" customHeight="1" x14ac:dyDescent="0.2">
      <c r="A3577" s="125"/>
      <c r="B3577" s="99"/>
      <c r="C3577" s="99"/>
      <c r="D3577" s="110"/>
      <c r="E3577" s="111"/>
      <c r="F3577" s="188" t="s">
        <v>33</v>
      </c>
      <c r="G3577" s="126">
        <f>SUBTOTAL(9,G3563:G3576)</f>
        <v>0</v>
      </c>
    </row>
    <row r="3578" spans="1:7" ht="24" customHeight="1" x14ac:dyDescent="0.2">
      <c r="A3578" s="125"/>
      <c r="B3578" s="99"/>
      <c r="C3578" s="127" t="s">
        <v>722</v>
      </c>
      <c r="D3578" s="110"/>
      <c r="E3578" s="111"/>
      <c r="F3578" s="112"/>
      <c r="G3578" s="128"/>
    </row>
    <row r="3579" spans="1:7" s="276" customFormat="1" ht="24" customHeight="1" x14ac:dyDescent="0.2">
      <c r="A3579" s="267" t="str">
        <f t="shared" ref="A3579:A3586" si="1071">IFERROR(VLOOKUP(C3579,Tabla_Insumos,4,FALSE),"")</f>
        <v/>
      </c>
      <c r="B3579" s="268" t="str">
        <f t="shared" ref="B3579:B3586" si="1072">IFERROR(VLOOKUP(C3579,Tabla_Insumos,5,FALSE),"")</f>
        <v/>
      </c>
      <c r="C3579" s="269"/>
      <c r="D3579" s="270" t="str">
        <f t="shared" ref="D3579:D3586" si="1073">IFERROR(VLOOKUP(C3579,Tabla_Insumos,2,FALSE),"")</f>
        <v/>
      </c>
      <c r="E3579" s="271"/>
      <c r="F3579" s="274">
        <f t="shared" ref="F3579:F3586" si="1074">IFERROR(VLOOKUP(C3579,Tabla_Insumos,3,FALSE),0)</f>
        <v>0</v>
      </c>
      <c r="G3579" s="275">
        <f>ROUND(E3579*F3579,2)</f>
        <v>0</v>
      </c>
    </row>
    <row r="3580" spans="1:7" s="276" customFormat="1" ht="24" customHeight="1" x14ac:dyDescent="0.2">
      <c r="A3580" s="267" t="str">
        <f t="shared" si="1071"/>
        <v/>
      </c>
      <c r="B3580" s="268" t="str">
        <f t="shared" si="1072"/>
        <v/>
      </c>
      <c r="C3580" s="269"/>
      <c r="D3580" s="270" t="str">
        <f t="shared" si="1073"/>
        <v/>
      </c>
      <c r="E3580" s="271"/>
      <c r="F3580" s="274">
        <f t="shared" si="1074"/>
        <v>0</v>
      </c>
      <c r="G3580" s="275">
        <f>ROUND(E3580*F3580,2)</f>
        <v>0</v>
      </c>
    </row>
    <row r="3581" spans="1:7" s="276" customFormat="1" ht="24" customHeight="1" x14ac:dyDescent="0.2">
      <c r="A3581" s="267" t="str">
        <f t="shared" si="1071"/>
        <v/>
      </c>
      <c r="B3581" s="268" t="str">
        <f t="shared" si="1072"/>
        <v/>
      </c>
      <c r="C3581" s="269"/>
      <c r="D3581" s="270" t="str">
        <f t="shared" si="1073"/>
        <v/>
      </c>
      <c r="E3581" s="271"/>
      <c r="F3581" s="274">
        <f t="shared" si="1074"/>
        <v>0</v>
      </c>
      <c r="G3581" s="275">
        <f t="shared" ref="G3581:G3586" si="1075">ROUND(E3581*F3581,2)</f>
        <v>0</v>
      </c>
    </row>
    <row r="3582" spans="1:7" s="276" customFormat="1" ht="24" customHeight="1" x14ac:dyDescent="0.2">
      <c r="A3582" s="267" t="str">
        <f t="shared" si="1071"/>
        <v/>
      </c>
      <c r="B3582" s="268" t="str">
        <f t="shared" si="1072"/>
        <v/>
      </c>
      <c r="C3582" s="269"/>
      <c r="D3582" s="270" t="str">
        <f t="shared" si="1073"/>
        <v/>
      </c>
      <c r="E3582" s="271"/>
      <c r="F3582" s="274">
        <f t="shared" si="1074"/>
        <v>0</v>
      </c>
      <c r="G3582" s="275">
        <f t="shared" si="1075"/>
        <v>0</v>
      </c>
    </row>
    <row r="3583" spans="1:7" s="276" customFormat="1" ht="24" customHeight="1" x14ac:dyDescent="0.2">
      <c r="A3583" s="267" t="str">
        <f t="shared" si="1071"/>
        <v/>
      </c>
      <c r="B3583" s="268" t="str">
        <f t="shared" si="1072"/>
        <v/>
      </c>
      <c r="C3583" s="269"/>
      <c r="D3583" s="270" t="str">
        <f t="shared" si="1073"/>
        <v/>
      </c>
      <c r="E3583" s="271"/>
      <c r="F3583" s="272">
        <f t="shared" si="1074"/>
        <v>0</v>
      </c>
      <c r="G3583" s="275">
        <f t="shared" si="1075"/>
        <v>0</v>
      </c>
    </row>
    <row r="3584" spans="1:7" s="276" customFormat="1" ht="24" customHeight="1" x14ac:dyDescent="0.2">
      <c r="A3584" s="267" t="str">
        <f t="shared" si="1071"/>
        <v/>
      </c>
      <c r="B3584" s="268" t="str">
        <f t="shared" si="1072"/>
        <v/>
      </c>
      <c r="C3584" s="269"/>
      <c r="D3584" s="270" t="str">
        <f t="shared" si="1073"/>
        <v/>
      </c>
      <c r="E3584" s="271"/>
      <c r="F3584" s="272">
        <f t="shared" si="1074"/>
        <v>0</v>
      </c>
      <c r="G3584" s="275">
        <f t="shared" si="1075"/>
        <v>0</v>
      </c>
    </row>
    <row r="3585" spans="1:7" s="276" customFormat="1" ht="24" customHeight="1" x14ac:dyDescent="0.2">
      <c r="A3585" s="267" t="str">
        <f t="shared" si="1071"/>
        <v/>
      </c>
      <c r="B3585" s="268" t="str">
        <f t="shared" si="1072"/>
        <v/>
      </c>
      <c r="C3585" s="269"/>
      <c r="D3585" s="270" t="str">
        <f t="shared" si="1073"/>
        <v/>
      </c>
      <c r="E3585" s="271"/>
      <c r="F3585" s="272">
        <f t="shared" si="1074"/>
        <v>0</v>
      </c>
      <c r="G3585" s="275">
        <f t="shared" si="1075"/>
        <v>0</v>
      </c>
    </row>
    <row r="3586" spans="1:7" s="276" customFormat="1" ht="24" customHeight="1" x14ac:dyDescent="0.2">
      <c r="A3586" s="267" t="str">
        <f t="shared" si="1071"/>
        <v/>
      </c>
      <c r="B3586" s="268" t="str">
        <f t="shared" si="1072"/>
        <v/>
      </c>
      <c r="C3586" s="269"/>
      <c r="D3586" s="270" t="str">
        <f t="shared" si="1073"/>
        <v/>
      </c>
      <c r="E3586" s="271"/>
      <c r="F3586" s="272">
        <f t="shared" si="1074"/>
        <v>0</v>
      </c>
      <c r="G3586" s="275">
        <f t="shared" si="1075"/>
        <v>0</v>
      </c>
    </row>
    <row r="3587" spans="1:7" ht="24" customHeight="1" x14ac:dyDescent="0.2">
      <c r="A3587" s="125"/>
      <c r="B3587" s="99"/>
      <c r="C3587" s="99"/>
      <c r="D3587" s="110"/>
      <c r="E3587" s="111"/>
      <c r="F3587" s="188" t="s">
        <v>34</v>
      </c>
      <c r="G3587" s="126">
        <f>SUBTOTAL(9,G3579:G3586)</f>
        <v>0</v>
      </c>
    </row>
    <row r="3588" spans="1:7" ht="24" customHeight="1" x14ac:dyDescent="0.2">
      <c r="A3588" s="125"/>
      <c r="B3588" s="99"/>
      <c r="C3588" s="127" t="s">
        <v>723</v>
      </c>
      <c r="D3588" s="110"/>
      <c r="E3588" s="111"/>
      <c r="F3588" s="112"/>
      <c r="G3588" s="128"/>
    </row>
    <row r="3589" spans="1:7" s="276" customFormat="1" ht="24" customHeight="1" x14ac:dyDescent="0.2">
      <c r="A3589" s="267" t="str">
        <f t="shared" ref="A3589:A3597" si="1076">IFERROR(VLOOKUP(C3589,Tabla_Insumos,4,FALSE),"")</f>
        <v/>
      </c>
      <c r="B3589" s="268" t="str">
        <f t="shared" ref="B3589:B3597" si="1077">IFERROR(VLOOKUP(C3589,Tabla_Insumos,5,FALSE),"")</f>
        <v/>
      </c>
      <c r="C3589" s="269"/>
      <c r="D3589" s="270" t="str">
        <f t="shared" ref="D3589:D3597" si="1078">IFERROR(VLOOKUP(C3589,Tabla_Insumos,2,FALSE),"")</f>
        <v/>
      </c>
      <c r="E3589" s="271"/>
      <c r="F3589" s="272">
        <f t="shared" ref="F3589:F3597" si="1079">IFERROR(VLOOKUP(C3589,Tabla_Insumos,3,FALSE),0)</f>
        <v>0</v>
      </c>
      <c r="G3589" s="275">
        <f t="shared" ref="G3589:G3597" si="1080">ROUND(E3589*F3589,2)</f>
        <v>0</v>
      </c>
    </row>
    <row r="3590" spans="1:7" s="276" customFormat="1" ht="24" customHeight="1" x14ac:dyDescent="0.2">
      <c r="A3590" s="267" t="str">
        <f t="shared" si="1076"/>
        <v/>
      </c>
      <c r="B3590" s="268" t="str">
        <f t="shared" si="1077"/>
        <v/>
      </c>
      <c r="C3590" s="269"/>
      <c r="D3590" s="270" t="str">
        <f t="shared" si="1078"/>
        <v/>
      </c>
      <c r="E3590" s="271"/>
      <c r="F3590" s="272">
        <f t="shared" si="1079"/>
        <v>0</v>
      </c>
      <c r="G3590" s="275">
        <f t="shared" si="1080"/>
        <v>0</v>
      </c>
    </row>
    <row r="3591" spans="1:7" s="276" customFormat="1" ht="24" customHeight="1" x14ac:dyDescent="0.2">
      <c r="A3591" s="267" t="str">
        <f t="shared" si="1076"/>
        <v/>
      </c>
      <c r="B3591" s="268" t="str">
        <f t="shared" si="1077"/>
        <v/>
      </c>
      <c r="C3591" s="269"/>
      <c r="D3591" s="270" t="str">
        <f t="shared" si="1078"/>
        <v/>
      </c>
      <c r="E3591" s="271"/>
      <c r="F3591" s="272">
        <f t="shared" si="1079"/>
        <v>0</v>
      </c>
      <c r="G3591" s="275">
        <f t="shared" si="1080"/>
        <v>0</v>
      </c>
    </row>
    <row r="3592" spans="1:7" s="276" customFormat="1" ht="24" customHeight="1" x14ac:dyDescent="0.2">
      <c r="A3592" s="267" t="str">
        <f t="shared" si="1076"/>
        <v/>
      </c>
      <c r="B3592" s="268" t="str">
        <f t="shared" si="1077"/>
        <v/>
      </c>
      <c r="C3592" s="269"/>
      <c r="D3592" s="270" t="str">
        <f t="shared" si="1078"/>
        <v/>
      </c>
      <c r="E3592" s="271"/>
      <c r="F3592" s="272">
        <f t="shared" si="1079"/>
        <v>0</v>
      </c>
      <c r="G3592" s="275">
        <f t="shared" si="1080"/>
        <v>0</v>
      </c>
    </row>
    <row r="3593" spans="1:7" s="276" customFormat="1" ht="24" customHeight="1" x14ac:dyDescent="0.2">
      <c r="A3593" s="267" t="str">
        <f t="shared" si="1076"/>
        <v/>
      </c>
      <c r="B3593" s="268" t="str">
        <f t="shared" si="1077"/>
        <v/>
      </c>
      <c r="C3593" s="269"/>
      <c r="D3593" s="270" t="str">
        <f t="shared" si="1078"/>
        <v/>
      </c>
      <c r="E3593" s="271"/>
      <c r="F3593" s="272">
        <f t="shared" si="1079"/>
        <v>0</v>
      </c>
      <c r="G3593" s="275">
        <f t="shared" si="1080"/>
        <v>0</v>
      </c>
    </row>
    <row r="3594" spans="1:7" s="276" customFormat="1" ht="24" customHeight="1" x14ac:dyDescent="0.2">
      <c r="A3594" s="267" t="str">
        <f t="shared" si="1076"/>
        <v/>
      </c>
      <c r="B3594" s="268" t="str">
        <f t="shared" si="1077"/>
        <v/>
      </c>
      <c r="C3594" s="269"/>
      <c r="D3594" s="270" t="str">
        <f t="shared" si="1078"/>
        <v/>
      </c>
      <c r="E3594" s="271"/>
      <c r="F3594" s="272">
        <f t="shared" si="1079"/>
        <v>0</v>
      </c>
      <c r="G3594" s="275">
        <f t="shared" si="1080"/>
        <v>0</v>
      </c>
    </row>
    <row r="3595" spans="1:7" s="276" customFormat="1" ht="24" customHeight="1" x14ac:dyDescent="0.2">
      <c r="A3595" s="267" t="str">
        <f t="shared" si="1076"/>
        <v/>
      </c>
      <c r="B3595" s="268" t="str">
        <f t="shared" si="1077"/>
        <v/>
      </c>
      <c r="C3595" s="269"/>
      <c r="D3595" s="270" t="str">
        <f t="shared" si="1078"/>
        <v/>
      </c>
      <c r="E3595" s="271"/>
      <c r="F3595" s="272">
        <f t="shared" si="1079"/>
        <v>0</v>
      </c>
      <c r="G3595" s="275">
        <f t="shared" si="1080"/>
        <v>0</v>
      </c>
    </row>
    <row r="3596" spans="1:7" s="276" customFormat="1" ht="24" customHeight="1" x14ac:dyDescent="0.2">
      <c r="A3596" s="267" t="str">
        <f t="shared" si="1076"/>
        <v/>
      </c>
      <c r="B3596" s="268" t="str">
        <f t="shared" si="1077"/>
        <v/>
      </c>
      <c r="C3596" s="269"/>
      <c r="D3596" s="270" t="str">
        <f t="shared" si="1078"/>
        <v/>
      </c>
      <c r="E3596" s="271"/>
      <c r="F3596" s="272">
        <f t="shared" si="1079"/>
        <v>0</v>
      </c>
      <c r="G3596" s="275">
        <f t="shared" si="1080"/>
        <v>0</v>
      </c>
    </row>
    <row r="3597" spans="1:7" s="276" customFormat="1" ht="24" customHeight="1" x14ac:dyDescent="0.2">
      <c r="A3597" s="267" t="str">
        <f t="shared" si="1076"/>
        <v/>
      </c>
      <c r="B3597" s="268" t="str">
        <f t="shared" si="1077"/>
        <v/>
      </c>
      <c r="C3597" s="269"/>
      <c r="D3597" s="270" t="str">
        <f t="shared" si="1078"/>
        <v/>
      </c>
      <c r="E3597" s="271"/>
      <c r="F3597" s="272">
        <f t="shared" si="1079"/>
        <v>0</v>
      </c>
      <c r="G3597" s="275">
        <f t="shared" si="1080"/>
        <v>0</v>
      </c>
    </row>
    <row r="3598" spans="1:7" ht="24" customHeight="1" x14ac:dyDescent="0.2">
      <c r="A3598" s="129"/>
      <c r="B3598" s="110"/>
      <c r="C3598" s="99"/>
      <c r="D3598" s="110"/>
      <c r="E3598" s="111"/>
      <c r="F3598" s="188" t="s">
        <v>35</v>
      </c>
      <c r="G3598" s="126">
        <f>SUBTOTAL(9,G3589:G3597)</f>
        <v>0</v>
      </c>
    </row>
    <row r="3599" spans="1:7" ht="24" customHeight="1" thickBot="1" x14ac:dyDescent="0.25">
      <c r="A3599" s="130"/>
      <c r="B3599" s="131"/>
      <c r="C3599" s="132"/>
      <c r="D3599" s="131"/>
      <c r="E3599" s="133"/>
      <c r="F3599" s="134"/>
      <c r="G3599" s="135"/>
    </row>
    <row r="3600" spans="1:7" ht="24" customHeight="1" thickBot="1" x14ac:dyDescent="0.25">
      <c r="A3600" s="136" t="str">
        <f>B3558</f>
        <v>24.5</v>
      </c>
      <c r="B3600" s="137" t="str">
        <f>C3558</f>
        <v>Planos aprobados</v>
      </c>
      <c r="C3600" s="138"/>
      <c r="D3600" s="138" t="s">
        <v>36</v>
      </c>
      <c r="E3600" s="139"/>
      <c r="F3600" s="140" t="s">
        <v>37</v>
      </c>
      <c r="G3600" s="141">
        <f>SUBTOTAL(9,G3563:G3599)</f>
        <v>0</v>
      </c>
    </row>
    <row r="3601" spans="1:141" ht="24" customHeight="1" thickTop="1" thickBot="1" x14ac:dyDescent="0.25"/>
    <row r="3602" spans="1:141" ht="24" customHeight="1" thickTop="1" x14ac:dyDescent="0.2">
      <c r="A3602" s="173" t="s">
        <v>39</v>
      </c>
      <c r="B3602" s="174"/>
      <c r="C3602" s="174"/>
      <c r="D3602" s="174"/>
      <c r="E3602" s="174"/>
      <c r="F3602" s="174"/>
      <c r="G3602" s="175"/>
      <c r="H3602" s="100">
        <f>COUNTIF($A$2:A3608,"ANALISIS DE PRECIOS")</f>
        <v>73</v>
      </c>
    </row>
    <row r="3603" spans="1:141" ht="24" customHeight="1" x14ac:dyDescent="0.2">
      <c r="A3603" s="101" t="s">
        <v>719</v>
      </c>
      <c r="B3603" s="102" t="str">
        <f>Comitente</f>
        <v>DIRECCIÓN DE INFRAESTRUCTURA ESCOLAR</v>
      </c>
      <c r="C3603" s="96"/>
      <c r="D3603" s="103"/>
      <c r="E3603" s="103"/>
      <c r="F3603" s="104"/>
      <c r="G3603" s="105"/>
    </row>
    <row r="3604" spans="1:141" ht="24" customHeight="1" x14ac:dyDescent="0.2">
      <c r="A3604" s="101" t="s">
        <v>720</v>
      </c>
      <c r="B3604" s="102">
        <f>Contratista</f>
        <v>0</v>
      </c>
      <c r="C3604" s="97"/>
      <c r="D3604" s="97"/>
      <c r="E3604" s="97"/>
      <c r="F3604" s="106"/>
      <c r="G3604" s="107"/>
    </row>
    <row r="3605" spans="1:141" ht="24" customHeight="1" x14ac:dyDescent="0.2">
      <c r="A3605" s="101" t="s">
        <v>26</v>
      </c>
      <c r="B3605" s="102" t="str">
        <f>Obra</f>
        <v>ESCUELA BATALLA DE TUCUMAN</v>
      </c>
      <c r="C3605" s="97"/>
      <c r="D3605" s="97"/>
      <c r="E3605" s="97"/>
      <c r="F3605" s="106" t="s">
        <v>40</v>
      </c>
      <c r="G3605" s="108">
        <f>Fecha_Base</f>
        <v>0</v>
      </c>
    </row>
    <row r="3606" spans="1:141" ht="24" customHeight="1" x14ac:dyDescent="0.2">
      <c r="A3606" s="109" t="s">
        <v>718</v>
      </c>
      <c r="B3606" s="98" t="str">
        <f>Ubicación</f>
        <v>Calle Mendoza y Calle Nº17 - Pocito</v>
      </c>
      <c r="C3606" s="98"/>
      <c r="D3606" s="110"/>
      <c r="E3606" s="111"/>
      <c r="F3606" s="112"/>
      <c r="G3606" s="113"/>
    </row>
    <row r="3607" spans="1:141" ht="24" customHeight="1" x14ac:dyDescent="0.2">
      <c r="A3607" s="109" t="s">
        <v>41</v>
      </c>
      <c r="B3607" s="114" t="str">
        <f>IFERROR(VALUE(LEFT(B3608,FIND("-",B3608)-1)),"")</f>
        <v/>
      </c>
      <c r="C3607" s="99" t="str">
        <f>IFERROR(VLOOKUP(B3607,Tabla_CyP,2,FALSE),"")</f>
        <v/>
      </c>
      <c r="E3607" s="111"/>
      <c r="F3607" s="112"/>
      <c r="G3607" s="113"/>
    </row>
    <row r="3608" spans="1:141" ht="24" customHeight="1" x14ac:dyDescent="0.2">
      <c r="A3608" s="109" t="s">
        <v>27</v>
      </c>
      <c r="B3608" s="115" t="str">
        <f>IFERROR(VLOOKUP(COUNTIF($A$2:A3608,"ANALISIS DE PRECIOS"),Tabla_NumeroItem,4,FALSE),"")</f>
        <v>25.1</v>
      </c>
      <c r="C3608" s="99" t="str">
        <f>IFERROR(VLOOKUP(B3608,Tabla_CyP,2,FALSE),"")</f>
        <v>Sala de Nivel Inicial Existente a refaccionar</v>
      </c>
      <c r="D3608" s="110"/>
      <c r="E3608" s="111"/>
      <c r="F3608" s="106" t="s">
        <v>28</v>
      </c>
      <c r="G3608" s="116" t="str">
        <f>IFERROR(VLOOKUP(B3608,Tabla_CyP,4,FALSE),"")</f>
        <v>gl</v>
      </c>
    </row>
    <row r="3609" spans="1:141" ht="24" customHeight="1" x14ac:dyDescent="0.2">
      <c r="A3609" s="109"/>
      <c r="B3609" s="98"/>
      <c r="C3609" s="99"/>
      <c r="D3609" s="110"/>
      <c r="E3609" s="111"/>
      <c r="F3609" s="112"/>
      <c r="G3609" s="113"/>
    </row>
    <row r="3610" spans="1:141" ht="24" customHeight="1" x14ac:dyDescent="0.2">
      <c r="A3610" s="381" t="s">
        <v>584</v>
      </c>
      <c r="B3610" s="382"/>
      <c r="C3610" s="383" t="s">
        <v>0</v>
      </c>
      <c r="D3610" s="383" t="s">
        <v>29</v>
      </c>
      <c r="E3610" s="385" t="s">
        <v>30</v>
      </c>
      <c r="F3610" s="387" t="s">
        <v>31</v>
      </c>
      <c r="G3610" s="389" t="s">
        <v>32</v>
      </c>
    </row>
    <row r="3611" spans="1:141" s="119" customFormat="1" ht="24" customHeight="1" x14ac:dyDescent="0.2">
      <c r="A3611" s="117" t="s">
        <v>585</v>
      </c>
      <c r="B3611" s="118" t="s">
        <v>586</v>
      </c>
      <c r="C3611" s="384"/>
      <c r="D3611" s="384"/>
      <c r="E3611" s="386"/>
      <c r="F3611" s="388"/>
      <c r="G3611" s="390"/>
      <c r="I3611" s="277"/>
      <c r="J3611" s="277"/>
      <c r="K3611" s="277"/>
      <c r="L3611" s="277"/>
      <c r="M3611" s="277"/>
      <c r="N3611" s="277"/>
      <c r="O3611" s="277"/>
      <c r="P3611" s="277"/>
      <c r="Q3611" s="277"/>
      <c r="R3611" s="277"/>
      <c r="S3611" s="277"/>
      <c r="T3611" s="277"/>
      <c r="U3611" s="277"/>
      <c r="V3611" s="277"/>
      <c r="W3611" s="277"/>
      <c r="X3611" s="277"/>
      <c r="Y3611" s="277"/>
      <c r="Z3611" s="277"/>
      <c r="AA3611" s="277"/>
      <c r="AB3611" s="277"/>
      <c r="AC3611" s="277"/>
      <c r="AD3611" s="277"/>
      <c r="AE3611" s="277"/>
      <c r="AF3611" s="277"/>
      <c r="AG3611" s="277"/>
      <c r="AH3611" s="277"/>
      <c r="AI3611" s="277"/>
      <c r="AJ3611" s="277"/>
      <c r="AK3611" s="277"/>
      <c r="AL3611" s="277"/>
      <c r="AM3611" s="277"/>
      <c r="AN3611" s="277"/>
      <c r="AO3611" s="277"/>
      <c r="AP3611" s="277"/>
      <c r="AQ3611" s="277"/>
      <c r="AR3611" s="277"/>
      <c r="AS3611" s="277"/>
      <c r="AT3611" s="277"/>
      <c r="AU3611" s="277"/>
      <c r="AV3611" s="277"/>
      <c r="AW3611" s="277"/>
      <c r="AX3611" s="277"/>
      <c r="AY3611" s="277"/>
      <c r="AZ3611" s="277"/>
      <c r="BA3611" s="277"/>
      <c r="BB3611" s="277"/>
      <c r="BC3611" s="277"/>
      <c r="BD3611" s="277"/>
      <c r="BE3611" s="277"/>
      <c r="BF3611" s="277"/>
      <c r="BG3611" s="277"/>
      <c r="BH3611" s="277"/>
      <c r="BI3611" s="277"/>
      <c r="BJ3611" s="277"/>
      <c r="BK3611" s="277"/>
      <c r="BL3611" s="277"/>
      <c r="BM3611" s="277"/>
      <c r="BN3611" s="277"/>
      <c r="BO3611" s="277"/>
      <c r="BP3611" s="277"/>
      <c r="BQ3611" s="277"/>
      <c r="BR3611" s="277"/>
      <c r="BS3611" s="277"/>
      <c r="BT3611" s="277"/>
      <c r="BU3611" s="277"/>
      <c r="BV3611" s="277"/>
      <c r="BW3611" s="277"/>
      <c r="BX3611" s="277"/>
      <c r="BY3611" s="277"/>
      <c r="BZ3611" s="277"/>
      <c r="CA3611" s="277"/>
      <c r="CB3611" s="277"/>
      <c r="CC3611" s="277"/>
      <c r="CD3611" s="277"/>
      <c r="CE3611" s="277"/>
      <c r="CF3611" s="277"/>
      <c r="CG3611" s="277"/>
      <c r="CH3611" s="277"/>
      <c r="CI3611" s="277"/>
      <c r="CJ3611" s="277"/>
      <c r="CK3611" s="277"/>
      <c r="CL3611" s="277"/>
      <c r="CM3611" s="277"/>
      <c r="CN3611" s="277"/>
      <c r="CO3611" s="277"/>
      <c r="CP3611" s="277"/>
      <c r="CQ3611" s="277"/>
      <c r="CR3611" s="277"/>
      <c r="CS3611" s="277"/>
      <c r="CT3611" s="277"/>
      <c r="CU3611" s="277"/>
      <c r="CV3611" s="277"/>
      <c r="CW3611" s="277"/>
      <c r="CX3611" s="277"/>
      <c r="CY3611" s="277"/>
      <c r="CZ3611" s="277"/>
      <c r="DA3611" s="277"/>
      <c r="DB3611" s="277"/>
      <c r="DC3611" s="277"/>
      <c r="DD3611" s="277"/>
      <c r="DE3611" s="277"/>
      <c r="DF3611" s="277"/>
      <c r="DG3611" s="277"/>
      <c r="DH3611" s="277"/>
      <c r="DI3611" s="277"/>
      <c r="DJ3611" s="277"/>
      <c r="DK3611" s="277"/>
      <c r="DL3611" s="277"/>
      <c r="DM3611" s="277"/>
      <c r="DN3611" s="277"/>
      <c r="DO3611" s="277"/>
      <c r="DP3611" s="277"/>
      <c r="DQ3611" s="277"/>
      <c r="DR3611" s="277"/>
      <c r="DS3611" s="277"/>
      <c r="DT3611" s="277"/>
      <c r="DU3611" s="277"/>
      <c r="DV3611" s="277"/>
      <c r="DW3611" s="277"/>
      <c r="DX3611" s="277"/>
      <c r="DY3611" s="277"/>
      <c r="DZ3611" s="277"/>
      <c r="EA3611" s="277"/>
      <c r="EB3611" s="277"/>
      <c r="EC3611" s="277"/>
      <c r="ED3611" s="277"/>
      <c r="EE3611" s="277"/>
      <c r="EF3611" s="277"/>
      <c r="EG3611" s="277"/>
      <c r="EH3611" s="277"/>
      <c r="EI3611" s="277"/>
      <c r="EJ3611" s="277"/>
      <c r="EK3611" s="277"/>
    </row>
    <row r="3612" spans="1:141" ht="24" customHeight="1" x14ac:dyDescent="0.2">
      <c r="A3612" s="187"/>
      <c r="B3612" s="120"/>
      <c r="C3612" s="185" t="s">
        <v>721</v>
      </c>
      <c r="D3612" s="121"/>
      <c r="E3612" s="122"/>
      <c r="F3612" s="123"/>
      <c r="G3612" s="124"/>
    </row>
    <row r="3613" spans="1:141" s="276" customFormat="1" ht="24" customHeight="1" x14ac:dyDescent="0.2">
      <c r="A3613" s="267" t="str">
        <f t="shared" ref="A3613:A3626" si="1081">IFERROR(VLOOKUP(C3613,Tabla_Insumos,4,FALSE),"")</f>
        <v/>
      </c>
      <c r="B3613" s="268" t="str">
        <f>IFERROR(VLOOKUP(C3613,Tabla_Insumos,5,FALSE),"")</f>
        <v/>
      </c>
      <c r="C3613" s="269"/>
      <c r="D3613" s="270" t="str">
        <f t="shared" ref="D3613:D3626" si="1082">IFERROR(VLOOKUP(C3613,Tabla_Insumos,2,FALSE),"")</f>
        <v/>
      </c>
      <c r="E3613" s="271"/>
      <c r="F3613" s="272">
        <f t="shared" ref="F3613:F3626" si="1083">IFERROR(VLOOKUP(C3613,Tabla_Insumos,3,FALSE),0)</f>
        <v>0</v>
      </c>
      <c r="G3613" s="275">
        <f>ROUND(E3613*F3613,2)</f>
        <v>0</v>
      </c>
    </row>
    <row r="3614" spans="1:141" s="276" customFormat="1" ht="24" customHeight="1" x14ac:dyDescent="0.2">
      <c r="A3614" s="267" t="str">
        <f t="shared" si="1081"/>
        <v/>
      </c>
      <c r="B3614" s="268" t="str">
        <f t="shared" ref="B3614:B3626" si="1084">IFERROR(VLOOKUP(C3614,Tabla_Insumos,5,FALSE),"")</f>
        <v/>
      </c>
      <c r="C3614" s="269"/>
      <c r="D3614" s="270" t="str">
        <f t="shared" si="1082"/>
        <v/>
      </c>
      <c r="E3614" s="271"/>
      <c r="F3614" s="272">
        <f t="shared" si="1083"/>
        <v>0</v>
      </c>
      <c r="G3614" s="275">
        <f t="shared" ref="G3614:G3626" si="1085">ROUND(E3614*F3614,2)</f>
        <v>0</v>
      </c>
    </row>
    <row r="3615" spans="1:141" s="276" customFormat="1" ht="24" customHeight="1" x14ac:dyDescent="0.2">
      <c r="A3615" s="267" t="str">
        <f t="shared" si="1081"/>
        <v/>
      </c>
      <c r="B3615" s="268" t="str">
        <f t="shared" si="1084"/>
        <v/>
      </c>
      <c r="C3615" s="269"/>
      <c r="D3615" s="270" t="str">
        <f t="shared" si="1082"/>
        <v/>
      </c>
      <c r="E3615" s="271"/>
      <c r="F3615" s="272">
        <f t="shared" si="1083"/>
        <v>0</v>
      </c>
      <c r="G3615" s="275">
        <f t="shared" si="1085"/>
        <v>0</v>
      </c>
    </row>
    <row r="3616" spans="1:141" s="276" customFormat="1" ht="24" customHeight="1" x14ac:dyDescent="0.2">
      <c r="A3616" s="267" t="str">
        <f t="shared" si="1081"/>
        <v/>
      </c>
      <c r="B3616" s="268" t="str">
        <f t="shared" si="1084"/>
        <v/>
      </c>
      <c r="C3616" s="269"/>
      <c r="D3616" s="270" t="str">
        <f t="shared" si="1082"/>
        <v/>
      </c>
      <c r="E3616" s="271"/>
      <c r="F3616" s="272">
        <f t="shared" si="1083"/>
        <v>0</v>
      </c>
      <c r="G3616" s="275">
        <f t="shared" si="1085"/>
        <v>0</v>
      </c>
    </row>
    <row r="3617" spans="1:7" s="276" customFormat="1" ht="24" customHeight="1" x14ac:dyDescent="0.2">
      <c r="A3617" s="267" t="str">
        <f t="shared" si="1081"/>
        <v/>
      </c>
      <c r="B3617" s="268" t="str">
        <f t="shared" si="1084"/>
        <v/>
      </c>
      <c r="C3617" s="269"/>
      <c r="D3617" s="270" t="str">
        <f t="shared" si="1082"/>
        <v/>
      </c>
      <c r="E3617" s="271"/>
      <c r="F3617" s="272">
        <f t="shared" si="1083"/>
        <v>0</v>
      </c>
      <c r="G3617" s="275">
        <f t="shared" si="1085"/>
        <v>0</v>
      </c>
    </row>
    <row r="3618" spans="1:7" s="276" customFormat="1" ht="24" customHeight="1" x14ac:dyDescent="0.2">
      <c r="A3618" s="267" t="str">
        <f t="shared" si="1081"/>
        <v/>
      </c>
      <c r="B3618" s="268" t="str">
        <f t="shared" si="1084"/>
        <v/>
      </c>
      <c r="C3618" s="269"/>
      <c r="D3618" s="270" t="str">
        <f t="shared" si="1082"/>
        <v/>
      </c>
      <c r="E3618" s="271"/>
      <c r="F3618" s="272">
        <f t="shared" si="1083"/>
        <v>0</v>
      </c>
      <c r="G3618" s="275">
        <f t="shared" si="1085"/>
        <v>0</v>
      </c>
    </row>
    <row r="3619" spans="1:7" s="276" customFormat="1" ht="24" customHeight="1" x14ac:dyDescent="0.2">
      <c r="A3619" s="267" t="str">
        <f t="shared" si="1081"/>
        <v/>
      </c>
      <c r="B3619" s="268" t="str">
        <f t="shared" si="1084"/>
        <v/>
      </c>
      <c r="C3619" s="269"/>
      <c r="D3619" s="270" t="str">
        <f t="shared" si="1082"/>
        <v/>
      </c>
      <c r="E3619" s="271"/>
      <c r="F3619" s="272">
        <f t="shared" si="1083"/>
        <v>0</v>
      </c>
      <c r="G3619" s="275">
        <f t="shared" si="1085"/>
        <v>0</v>
      </c>
    </row>
    <row r="3620" spans="1:7" s="276" customFormat="1" ht="24" customHeight="1" x14ac:dyDescent="0.2">
      <c r="A3620" s="267" t="str">
        <f t="shared" si="1081"/>
        <v/>
      </c>
      <c r="B3620" s="268" t="str">
        <f t="shared" si="1084"/>
        <v/>
      </c>
      <c r="C3620" s="269"/>
      <c r="D3620" s="270" t="str">
        <f t="shared" si="1082"/>
        <v/>
      </c>
      <c r="E3620" s="271"/>
      <c r="F3620" s="272">
        <f t="shared" si="1083"/>
        <v>0</v>
      </c>
      <c r="G3620" s="275">
        <f t="shared" si="1085"/>
        <v>0</v>
      </c>
    </row>
    <row r="3621" spans="1:7" s="276" customFormat="1" ht="24" customHeight="1" x14ac:dyDescent="0.2">
      <c r="A3621" s="267" t="str">
        <f t="shared" si="1081"/>
        <v/>
      </c>
      <c r="B3621" s="268" t="str">
        <f t="shared" si="1084"/>
        <v/>
      </c>
      <c r="C3621" s="269"/>
      <c r="D3621" s="270" t="str">
        <f t="shared" si="1082"/>
        <v/>
      </c>
      <c r="E3621" s="271"/>
      <c r="F3621" s="272">
        <f t="shared" si="1083"/>
        <v>0</v>
      </c>
      <c r="G3621" s="275">
        <f t="shared" si="1085"/>
        <v>0</v>
      </c>
    </row>
    <row r="3622" spans="1:7" s="276" customFormat="1" ht="24" customHeight="1" x14ac:dyDescent="0.2">
      <c r="A3622" s="267" t="str">
        <f t="shared" si="1081"/>
        <v/>
      </c>
      <c r="B3622" s="268" t="str">
        <f t="shared" si="1084"/>
        <v/>
      </c>
      <c r="C3622" s="269"/>
      <c r="D3622" s="270" t="str">
        <f t="shared" si="1082"/>
        <v/>
      </c>
      <c r="E3622" s="271"/>
      <c r="F3622" s="272">
        <f t="shared" si="1083"/>
        <v>0</v>
      </c>
      <c r="G3622" s="275">
        <f t="shared" si="1085"/>
        <v>0</v>
      </c>
    </row>
    <row r="3623" spans="1:7" s="276" customFormat="1" ht="24" customHeight="1" x14ac:dyDescent="0.2">
      <c r="A3623" s="267" t="str">
        <f t="shared" si="1081"/>
        <v/>
      </c>
      <c r="B3623" s="268" t="str">
        <f t="shared" si="1084"/>
        <v/>
      </c>
      <c r="C3623" s="269"/>
      <c r="D3623" s="270" t="str">
        <f t="shared" si="1082"/>
        <v/>
      </c>
      <c r="E3623" s="271"/>
      <c r="F3623" s="272">
        <f t="shared" si="1083"/>
        <v>0</v>
      </c>
      <c r="G3623" s="275">
        <f t="shared" si="1085"/>
        <v>0</v>
      </c>
    </row>
    <row r="3624" spans="1:7" s="276" customFormat="1" ht="24" customHeight="1" x14ac:dyDescent="0.2">
      <c r="A3624" s="267" t="str">
        <f t="shared" si="1081"/>
        <v/>
      </c>
      <c r="B3624" s="268" t="str">
        <f t="shared" si="1084"/>
        <v/>
      </c>
      <c r="C3624" s="269"/>
      <c r="D3624" s="270" t="str">
        <f t="shared" si="1082"/>
        <v/>
      </c>
      <c r="E3624" s="271"/>
      <c r="F3624" s="272">
        <f t="shared" si="1083"/>
        <v>0</v>
      </c>
      <c r="G3624" s="275">
        <f t="shared" si="1085"/>
        <v>0</v>
      </c>
    </row>
    <row r="3625" spans="1:7" s="276" customFormat="1" ht="24" customHeight="1" x14ac:dyDescent="0.2">
      <c r="A3625" s="267" t="str">
        <f t="shared" si="1081"/>
        <v/>
      </c>
      <c r="B3625" s="268" t="str">
        <f t="shared" si="1084"/>
        <v/>
      </c>
      <c r="C3625" s="269"/>
      <c r="D3625" s="270" t="str">
        <f t="shared" si="1082"/>
        <v/>
      </c>
      <c r="E3625" s="271"/>
      <c r="F3625" s="272">
        <f t="shared" si="1083"/>
        <v>0</v>
      </c>
      <c r="G3625" s="275">
        <f t="shared" si="1085"/>
        <v>0</v>
      </c>
    </row>
    <row r="3626" spans="1:7" s="276" customFormat="1" ht="24" customHeight="1" x14ac:dyDescent="0.2">
      <c r="A3626" s="267" t="str">
        <f t="shared" si="1081"/>
        <v/>
      </c>
      <c r="B3626" s="268" t="str">
        <f t="shared" si="1084"/>
        <v/>
      </c>
      <c r="C3626" s="269"/>
      <c r="D3626" s="270" t="str">
        <f t="shared" si="1082"/>
        <v/>
      </c>
      <c r="E3626" s="271"/>
      <c r="F3626" s="273">
        <f t="shared" si="1083"/>
        <v>0</v>
      </c>
      <c r="G3626" s="275">
        <f t="shared" si="1085"/>
        <v>0</v>
      </c>
    </row>
    <row r="3627" spans="1:7" ht="24" customHeight="1" x14ac:dyDescent="0.2">
      <c r="A3627" s="125"/>
      <c r="B3627" s="99"/>
      <c r="C3627" s="99"/>
      <c r="D3627" s="110"/>
      <c r="E3627" s="111"/>
      <c r="F3627" s="188" t="s">
        <v>33</v>
      </c>
      <c r="G3627" s="126">
        <f>SUBTOTAL(9,G3613:G3626)</f>
        <v>0</v>
      </c>
    </row>
    <row r="3628" spans="1:7" ht="24" customHeight="1" x14ac:dyDescent="0.2">
      <c r="A3628" s="125"/>
      <c r="B3628" s="99"/>
      <c r="C3628" s="127" t="s">
        <v>722</v>
      </c>
      <c r="D3628" s="110"/>
      <c r="E3628" s="111"/>
      <c r="F3628" s="112"/>
      <c r="G3628" s="128"/>
    </row>
    <row r="3629" spans="1:7" s="276" customFormat="1" ht="24" customHeight="1" x14ac:dyDescent="0.2">
      <c r="A3629" s="267" t="str">
        <f t="shared" ref="A3629:A3636" si="1086">IFERROR(VLOOKUP(C3629,Tabla_Insumos,4,FALSE),"")</f>
        <v/>
      </c>
      <c r="B3629" s="268" t="str">
        <f t="shared" ref="B3629:B3636" si="1087">IFERROR(VLOOKUP(C3629,Tabla_Insumos,5,FALSE),"")</f>
        <v/>
      </c>
      <c r="C3629" s="269"/>
      <c r="D3629" s="270" t="str">
        <f t="shared" ref="D3629:D3636" si="1088">IFERROR(VLOOKUP(C3629,Tabla_Insumos,2,FALSE),"")</f>
        <v/>
      </c>
      <c r="E3629" s="271"/>
      <c r="F3629" s="274">
        <f t="shared" ref="F3629:F3636" si="1089">IFERROR(VLOOKUP(C3629,Tabla_Insumos,3,FALSE),0)</f>
        <v>0</v>
      </c>
      <c r="G3629" s="275">
        <f>ROUND(E3629*F3629,2)</f>
        <v>0</v>
      </c>
    </row>
    <row r="3630" spans="1:7" s="276" customFormat="1" ht="24" customHeight="1" x14ac:dyDescent="0.2">
      <c r="A3630" s="267" t="str">
        <f t="shared" si="1086"/>
        <v/>
      </c>
      <c r="B3630" s="268" t="str">
        <f t="shared" si="1087"/>
        <v/>
      </c>
      <c r="C3630" s="269"/>
      <c r="D3630" s="270" t="str">
        <f t="shared" si="1088"/>
        <v/>
      </c>
      <c r="E3630" s="271"/>
      <c r="F3630" s="274">
        <f t="shared" si="1089"/>
        <v>0</v>
      </c>
      <c r="G3630" s="275">
        <f>ROUND(E3630*F3630,2)</f>
        <v>0</v>
      </c>
    </row>
    <row r="3631" spans="1:7" s="276" customFormat="1" ht="24" customHeight="1" x14ac:dyDescent="0.2">
      <c r="A3631" s="267" t="str">
        <f t="shared" si="1086"/>
        <v/>
      </c>
      <c r="B3631" s="268" t="str">
        <f t="shared" si="1087"/>
        <v/>
      </c>
      <c r="C3631" s="269"/>
      <c r="D3631" s="270" t="str">
        <f t="shared" si="1088"/>
        <v/>
      </c>
      <c r="E3631" s="271"/>
      <c r="F3631" s="274">
        <f t="shared" si="1089"/>
        <v>0</v>
      </c>
      <c r="G3631" s="275">
        <f t="shared" ref="G3631:G3636" si="1090">ROUND(E3631*F3631,2)</f>
        <v>0</v>
      </c>
    </row>
    <row r="3632" spans="1:7" s="276" customFormat="1" ht="24" customHeight="1" x14ac:dyDescent="0.2">
      <c r="A3632" s="267" t="str">
        <f t="shared" si="1086"/>
        <v/>
      </c>
      <c r="B3632" s="268" t="str">
        <f t="shared" si="1087"/>
        <v/>
      </c>
      <c r="C3632" s="269"/>
      <c r="D3632" s="270" t="str">
        <f t="shared" si="1088"/>
        <v/>
      </c>
      <c r="E3632" s="271"/>
      <c r="F3632" s="274">
        <f t="shared" si="1089"/>
        <v>0</v>
      </c>
      <c r="G3632" s="275">
        <f t="shared" si="1090"/>
        <v>0</v>
      </c>
    </row>
    <row r="3633" spans="1:7" s="276" customFormat="1" ht="24" customHeight="1" x14ac:dyDescent="0.2">
      <c r="A3633" s="267" t="str">
        <f t="shared" si="1086"/>
        <v/>
      </c>
      <c r="B3633" s="268" t="str">
        <f t="shared" si="1087"/>
        <v/>
      </c>
      <c r="C3633" s="269"/>
      <c r="D3633" s="270" t="str">
        <f t="shared" si="1088"/>
        <v/>
      </c>
      <c r="E3633" s="271"/>
      <c r="F3633" s="272">
        <f t="shared" si="1089"/>
        <v>0</v>
      </c>
      <c r="G3633" s="275">
        <f t="shared" si="1090"/>
        <v>0</v>
      </c>
    </row>
    <row r="3634" spans="1:7" s="276" customFormat="1" ht="24" customHeight="1" x14ac:dyDescent="0.2">
      <c r="A3634" s="267" t="str">
        <f t="shared" si="1086"/>
        <v/>
      </c>
      <c r="B3634" s="268" t="str">
        <f t="shared" si="1087"/>
        <v/>
      </c>
      <c r="C3634" s="269"/>
      <c r="D3634" s="270" t="str">
        <f t="shared" si="1088"/>
        <v/>
      </c>
      <c r="E3634" s="271"/>
      <c r="F3634" s="272">
        <f t="shared" si="1089"/>
        <v>0</v>
      </c>
      <c r="G3634" s="275">
        <f t="shared" si="1090"/>
        <v>0</v>
      </c>
    </row>
    <row r="3635" spans="1:7" s="276" customFormat="1" ht="24" customHeight="1" x14ac:dyDescent="0.2">
      <c r="A3635" s="267" t="str">
        <f t="shared" si="1086"/>
        <v/>
      </c>
      <c r="B3635" s="268" t="str">
        <f t="shared" si="1087"/>
        <v/>
      </c>
      <c r="C3635" s="269"/>
      <c r="D3635" s="270" t="str">
        <f t="shared" si="1088"/>
        <v/>
      </c>
      <c r="E3635" s="271"/>
      <c r="F3635" s="272">
        <f t="shared" si="1089"/>
        <v>0</v>
      </c>
      <c r="G3635" s="275">
        <f t="shared" si="1090"/>
        <v>0</v>
      </c>
    </row>
    <row r="3636" spans="1:7" s="276" customFormat="1" ht="24" customHeight="1" x14ac:dyDescent="0.2">
      <c r="A3636" s="267" t="str">
        <f t="shared" si="1086"/>
        <v/>
      </c>
      <c r="B3636" s="268" t="str">
        <f t="shared" si="1087"/>
        <v/>
      </c>
      <c r="C3636" s="269"/>
      <c r="D3636" s="270" t="str">
        <f t="shared" si="1088"/>
        <v/>
      </c>
      <c r="E3636" s="271"/>
      <c r="F3636" s="272">
        <f t="shared" si="1089"/>
        <v>0</v>
      </c>
      <c r="G3636" s="275">
        <f t="shared" si="1090"/>
        <v>0</v>
      </c>
    </row>
    <row r="3637" spans="1:7" ht="24" customHeight="1" x14ac:dyDescent="0.2">
      <c r="A3637" s="125"/>
      <c r="B3637" s="99"/>
      <c r="C3637" s="99"/>
      <c r="D3637" s="110"/>
      <c r="E3637" s="111"/>
      <c r="F3637" s="188" t="s">
        <v>34</v>
      </c>
      <c r="G3637" s="126">
        <f>SUBTOTAL(9,G3629:G3636)</f>
        <v>0</v>
      </c>
    </row>
    <row r="3638" spans="1:7" ht="24" customHeight="1" x14ac:dyDescent="0.2">
      <c r="A3638" s="125"/>
      <c r="B3638" s="99"/>
      <c r="C3638" s="127" t="s">
        <v>723</v>
      </c>
      <c r="D3638" s="110"/>
      <c r="E3638" s="111"/>
      <c r="F3638" s="112"/>
      <c r="G3638" s="128"/>
    </row>
    <row r="3639" spans="1:7" s="276" customFormat="1" ht="24" customHeight="1" x14ac:dyDescent="0.2">
      <c r="A3639" s="267" t="str">
        <f t="shared" ref="A3639:A3647" si="1091">IFERROR(VLOOKUP(C3639,Tabla_Insumos,4,FALSE),"")</f>
        <v/>
      </c>
      <c r="B3639" s="268" t="str">
        <f t="shared" ref="B3639:B3647" si="1092">IFERROR(VLOOKUP(C3639,Tabla_Insumos,5,FALSE),"")</f>
        <v/>
      </c>
      <c r="C3639" s="269"/>
      <c r="D3639" s="270" t="str">
        <f t="shared" ref="D3639:D3647" si="1093">IFERROR(VLOOKUP(C3639,Tabla_Insumos,2,FALSE),"")</f>
        <v/>
      </c>
      <c r="E3639" s="271"/>
      <c r="F3639" s="272">
        <f t="shared" ref="F3639:F3647" si="1094">IFERROR(VLOOKUP(C3639,Tabla_Insumos,3,FALSE),0)</f>
        <v>0</v>
      </c>
      <c r="G3639" s="275">
        <f t="shared" ref="G3639:G3647" si="1095">ROUND(E3639*F3639,2)</f>
        <v>0</v>
      </c>
    </row>
    <row r="3640" spans="1:7" s="276" customFormat="1" ht="24" customHeight="1" x14ac:dyDescent="0.2">
      <c r="A3640" s="267" t="str">
        <f t="shared" si="1091"/>
        <v/>
      </c>
      <c r="B3640" s="268" t="str">
        <f t="shared" si="1092"/>
        <v/>
      </c>
      <c r="C3640" s="269"/>
      <c r="D3640" s="270" t="str">
        <f t="shared" si="1093"/>
        <v/>
      </c>
      <c r="E3640" s="271"/>
      <c r="F3640" s="272">
        <f t="shared" si="1094"/>
        <v>0</v>
      </c>
      <c r="G3640" s="275">
        <f t="shared" si="1095"/>
        <v>0</v>
      </c>
    </row>
    <row r="3641" spans="1:7" s="276" customFormat="1" ht="24" customHeight="1" x14ac:dyDescent="0.2">
      <c r="A3641" s="267" t="str">
        <f t="shared" si="1091"/>
        <v/>
      </c>
      <c r="B3641" s="268" t="str">
        <f t="shared" si="1092"/>
        <v/>
      </c>
      <c r="C3641" s="269"/>
      <c r="D3641" s="270" t="str">
        <f t="shared" si="1093"/>
        <v/>
      </c>
      <c r="E3641" s="271"/>
      <c r="F3641" s="272">
        <f t="shared" si="1094"/>
        <v>0</v>
      </c>
      <c r="G3641" s="275">
        <f t="shared" si="1095"/>
        <v>0</v>
      </c>
    </row>
    <row r="3642" spans="1:7" s="276" customFormat="1" ht="24" customHeight="1" x14ac:dyDescent="0.2">
      <c r="A3642" s="267" t="str">
        <f t="shared" si="1091"/>
        <v/>
      </c>
      <c r="B3642" s="268" t="str">
        <f t="shared" si="1092"/>
        <v/>
      </c>
      <c r="C3642" s="269"/>
      <c r="D3642" s="270" t="str">
        <f t="shared" si="1093"/>
        <v/>
      </c>
      <c r="E3642" s="271"/>
      <c r="F3642" s="272">
        <f t="shared" si="1094"/>
        <v>0</v>
      </c>
      <c r="G3642" s="275">
        <f t="shared" si="1095"/>
        <v>0</v>
      </c>
    </row>
    <row r="3643" spans="1:7" s="276" customFormat="1" ht="24" customHeight="1" x14ac:dyDescent="0.2">
      <c r="A3643" s="267" t="str">
        <f t="shared" si="1091"/>
        <v/>
      </c>
      <c r="B3643" s="268" t="str">
        <f t="shared" si="1092"/>
        <v/>
      </c>
      <c r="C3643" s="269"/>
      <c r="D3643" s="270" t="str">
        <f t="shared" si="1093"/>
        <v/>
      </c>
      <c r="E3643" s="271"/>
      <c r="F3643" s="272">
        <f t="shared" si="1094"/>
        <v>0</v>
      </c>
      <c r="G3643" s="275">
        <f t="shared" si="1095"/>
        <v>0</v>
      </c>
    </row>
    <row r="3644" spans="1:7" s="276" customFormat="1" ht="24" customHeight="1" x14ac:dyDescent="0.2">
      <c r="A3644" s="267" t="str">
        <f t="shared" si="1091"/>
        <v/>
      </c>
      <c r="B3644" s="268" t="str">
        <f t="shared" si="1092"/>
        <v/>
      </c>
      <c r="C3644" s="269"/>
      <c r="D3644" s="270" t="str">
        <f t="shared" si="1093"/>
        <v/>
      </c>
      <c r="E3644" s="271"/>
      <c r="F3644" s="272">
        <f t="shared" si="1094"/>
        <v>0</v>
      </c>
      <c r="G3644" s="275">
        <f t="shared" si="1095"/>
        <v>0</v>
      </c>
    </row>
    <row r="3645" spans="1:7" s="276" customFormat="1" ht="24" customHeight="1" x14ac:dyDescent="0.2">
      <c r="A3645" s="267" t="str">
        <f t="shared" si="1091"/>
        <v/>
      </c>
      <c r="B3645" s="268" t="str">
        <f t="shared" si="1092"/>
        <v/>
      </c>
      <c r="C3645" s="269"/>
      <c r="D3645" s="270" t="str">
        <f t="shared" si="1093"/>
        <v/>
      </c>
      <c r="E3645" s="271"/>
      <c r="F3645" s="272">
        <f t="shared" si="1094"/>
        <v>0</v>
      </c>
      <c r="G3645" s="275">
        <f t="shared" si="1095"/>
        <v>0</v>
      </c>
    </row>
    <row r="3646" spans="1:7" s="276" customFormat="1" ht="24" customHeight="1" x14ac:dyDescent="0.2">
      <c r="A3646" s="267" t="str">
        <f t="shared" si="1091"/>
        <v/>
      </c>
      <c r="B3646" s="268" t="str">
        <f t="shared" si="1092"/>
        <v/>
      </c>
      <c r="C3646" s="269"/>
      <c r="D3646" s="270" t="str">
        <f t="shared" si="1093"/>
        <v/>
      </c>
      <c r="E3646" s="271"/>
      <c r="F3646" s="272">
        <f t="shared" si="1094"/>
        <v>0</v>
      </c>
      <c r="G3646" s="275">
        <f t="shared" si="1095"/>
        <v>0</v>
      </c>
    </row>
    <row r="3647" spans="1:7" s="276" customFormat="1" ht="24" customHeight="1" x14ac:dyDescent="0.2">
      <c r="A3647" s="267" t="str">
        <f t="shared" si="1091"/>
        <v/>
      </c>
      <c r="B3647" s="268" t="str">
        <f t="shared" si="1092"/>
        <v/>
      </c>
      <c r="C3647" s="269"/>
      <c r="D3647" s="270" t="str">
        <f t="shared" si="1093"/>
        <v/>
      </c>
      <c r="E3647" s="271"/>
      <c r="F3647" s="272">
        <f t="shared" si="1094"/>
        <v>0</v>
      </c>
      <c r="G3647" s="275">
        <f t="shared" si="1095"/>
        <v>0</v>
      </c>
    </row>
    <row r="3648" spans="1:7" ht="24" customHeight="1" x14ac:dyDescent="0.2">
      <c r="A3648" s="129"/>
      <c r="B3648" s="110"/>
      <c r="C3648" s="99"/>
      <c r="D3648" s="110"/>
      <c r="E3648" s="111"/>
      <c r="F3648" s="188" t="s">
        <v>35</v>
      </c>
      <c r="G3648" s="126">
        <f>SUBTOTAL(9,G3639:G3647)</f>
        <v>0</v>
      </c>
    </row>
    <row r="3649" spans="1:141" ht="24" customHeight="1" thickBot="1" x14ac:dyDescent="0.25">
      <c r="A3649" s="130"/>
      <c r="B3649" s="131"/>
      <c r="C3649" s="132"/>
      <c r="D3649" s="131"/>
      <c r="E3649" s="133"/>
      <c r="F3649" s="134"/>
      <c r="G3649" s="135"/>
    </row>
    <row r="3650" spans="1:141" ht="24" customHeight="1" thickBot="1" x14ac:dyDescent="0.25">
      <c r="A3650" s="136" t="str">
        <f>B3608</f>
        <v>25.1</v>
      </c>
      <c r="B3650" s="137" t="str">
        <f>C3608</f>
        <v>Sala de Nivel Inicial Existente a refaccionar</v>
      </c>
      <c r="C3650" s="138"/>
      <c r="D3650" s="138" t="s">
        <v>36</v>
      </c>
      <c r="E3650" s="139"/>
      <c r="F3650" s="140" t="s">
        <v>37</v>
      </c>
      <c r="G3650" s="141">
        <f>SUBTOTAL(9,G3613:G3649)</f>
        <v>0</v>
      </c>
    </row>
    <row r="3651" spans="1:141" ht="24" customHeight="1" thickTop="1" thickBot="1" x14ac:dyDescent="0.25"/>
    <row r="3652" spans="1:141" ht="24" customHeight="1" thickTop="1" x14ac:dyDescent="0.2">
      <c r="A3652" s="173" t="s">
        <v>39</v>
      </c>
      <c r="B3652" s="174"/>
      <c r="C3652" s="174"/>
      <c r="D3652" s="174"/>
      <c r="E3652" s="174"/>
      <c r="F3652" s="174"/>
      <c r="G3652" s="175"/>
      <c r="H3652" s="100">
        <f>COUNTIF($A$2:A3658,"ANALISIS DE PRECIOS")</f>
        <v>74</v>
      </c>
    </row>
    <row r="3653" spans="1:141" ht="24" customHeight="1" x14ac:dyDescent="0.2">
      <c r="A3653" s="101" t="s">
        <v>719</v>
      </c>
      <c r="B3653" s="102" t="str">
        <f>Comitente</f>
        <v>DIRECCIÓN DE INFRAESTRUCTURA ESCOLAR</v>
      </c>
      <c r="C3653" s="96"/>
      <c r="D3653" s="103"/>
      <c r="E3653" s="103"/>
      <c r="F3653" s="104"/>
      <c r="G3653" s="105"/>
    </row>
    <row r="3654" spans="1:141" ht="24" customHeight="1" x14ac:dyDescent="0.2">
      <c r="A3654" s="101" t="s">
        <v>720</v>
      </c>
      <c r="B3654" s="102">
        <f>Contratista</f>
        <v>0</v>
      </c>
      <c r="C3654" s="97"/>
      <c r="D3654" s="97"/>
      <c r="E3654" s="97"/>
      <c r="F3654" s="106"/>
      <c r="G3654" s="107"/>
    </row>
    <row r="3655" spans="1:141" ht="24" customHeight="1" x14ac:dyDescent="0.2">
      <c r="A3655" s="101" t="s">
        <v>26</v>
      </c>
      <c r="B3655" s="102" t="str">
        <f>Obra</f>
        <v>ESCUELA BATALLA DE TUCUMAN</v>
      </c>
      <c r="C3655" s="97"/>
      <c r="D3655" s="97"/>
      <c r="E3655" s="97"/>
      <c r="F3655" s="106" t="s">
        <v>40</v>
      </c>
      <c r="G3655" s="108">
        <f>Fecha_Base</f>
        <v>0</v>
      </c>
    </row>
    <row r="3656" spans="1:141" ht="24" customHeight="1" x14ac:dyDescent="0.2">
      <c r="A3656" s="109" t="s">
        <v>718</v>
      </c>
      <c r="B3656" s="98" t="str">
        <f>Ubicación</f>
        <v>Calle Mendoza y Calle Nº17 - Pocito</v>
      </c>
      <c r="C3656" s="98"/>
      <c r="D3656" s="110"/>
      <c r="E3656" s="111"/>
      <c r="F3656" s="112"/>
      <c r="G3656" s="113"/>
    </row>
    <row r="3657" spans="1:141" ht="24" customHeight="1" x14ac:dyDescent="0.2">
      <c r="A3657" s="109" t="s">
        <v>41</v>
      </c>
      <c r="B3657" s="114" t="str">
        <f>IFERROR(VALUE(LEFT(B3658,FIND("-",B3658)-1)),"")</f>
        <v/>
      </c>
      <c r="C3657" s="99" t="str">
        <f>IFERROR(VLOOKUP(B3657,Tabla_CyP,2,FALSE),"")</f>
        <v/>
      </c>
      <c r="E3657" s="111"/>
      <c r="F3657" s="112"/>
      <c r="G3657" s="113"/>
    </row>
    <row r="3658" spans="1:141" ht="24" customHeight="1" x14ac:dyDescent="0.2">
      <c r="A3658" s="109" t="s">
        <v>27</v>
      </c>
      <c r="B3658" s="115" t="str">
        <f>IFERROR(VLOOKUP(COUNTIF($A$2:A3658,"ANALISIS DE PRECIOS"),Tabla_NumeroItem,4,FALSE),"")</f>
        <v>25.2</v>
      </c>
      <c r="C3658" s="99" t="str">
        <f>IFERROR(VLOOKUP(B3658,Tabla_CyP,2,FALSE),"")</f>
        <v>Sanitario existente de nivel inicial a refaccionar</v>
      </c>
      <c r="D3658" s="110"/>
      <c r="E3658" s="111"/>
      <c r="F3658" s="106" t="s">
        <v>28</v>
      </c>
      <c r="G3658" s="116" t="str">
        <f>IFERROR(VLOOKUP(B3658,Tabla_CyP,4,FALSE),"")</f>
        <v>gl</v>
      </c>
    </row>
    <row r="3659" spans="1:141" ht="24" customHeight="1" x14ac:dyDescent="0.2">
      <c r="A3659" s="109"/>
      <c r="B3659" s="98"/>
      <c r="C3659" s="99"/>
      <c r="D3659" s="110"/>
      <c r="E3659" s="111"/>
      <c r="F3659" s="112"/>
      <c r="G3659" s="113"/>
    </row>
    <row r="3660" spans="1:141" ht="24" customHeight="1" x14ac:dyDescent="0.2">
      <c r="A3660" s="381" t="s">
        <v>584</v>
      </c>
      <c r="B3660" s="382"/>
      <c r="C3660" s="383" t="s">
        <v>0</v>
      </c>
      <c r="D3660" s="383" t="s">
        <v>29</v>
      </c>
      <c r="E3660" s="385" t="s">
        <v>30</v>
      </c>
      <c r="F3660" s="387" t="s">
        <v>31</v>
      </c>
      <c r="G3660" s="389" t="s">
        <v>32</v>
      </c>
    </row>
    <row r="3661" spans="1:141" s="119" customFormat="1" ht="24" customHeight="1" x14ac:dyDescent="0.2">
      <c r="A3661" s="117" t="s">
        <v>585</v>
      </c>
      <c r="B3661" s="118" t="s">
        <v>586</v>
      </c>
      <c r="C3661" s="384"/>
      <c r="D3661" s="384"/>
      <c r="E3661" s="386"/>
      <c r="F3661" s="388"/>
      <c r="G3661" s="390"/>
      <c r="I3661" s="277"/>
      <c r="J3661" s="277"/>
      <c r="K3661" s="277"/>
      <c r="L3661" s="277"/>
      <c r="M3661" s="277"/>
      <c r="N3661" s="277"/>
      <c r="O3661" s="277"/>
      <c r="P3661" s="277"/>
      <c r="Q3661" s="277"/>
      <c r="R3661" s="277"/>
      <c r="S3661" s="277"/>
      <c r="T3661" s="277"/>
      <c r="U3661" s="277"/>
      <c r="V3661" s="277"/>
      <c r="W3661" s="277"/>
      <c r="X3661" s="277"/>
      <c r="Y3661" s="277"/>
      <c r="Z3661" s="277"/>
      <c r="AA3661" s="277"/>
      <c r="AB3661" s="277"/>
      <c r="AC3661" s="277"/>
      <c r="AD3661" s="277"/>
      <c r="AE3661" s="277"/>
      <c r="AF3661" s="277"/>
      <c r="AG3661" s="277"/>
      <c r="AH3661" s="277"/>
      <c r="AI3661" s="277"/>
      <c r="AJ3661" s="277"/>
      <c r="AK3661" s="277"/>
      <c r="AL3661" s="277"/>
      <c r="AM3661" s="277"/>
      <c r="AN3661" s="277"/>
      <c r="AO3661" s="277"/>
      <c r="AP3661" s="277"/>
      <c r="AQ3661" s="277"/>
      <c r="AR3661" s="277"/>
      <c r="AS3661" s="277"/>
      <c r="AT3661" s="277"/>
      <c r="AU3661" s="277"/>
      <c r="AV3661" s="277"/>
      <c r="AW3661" s="277"/>
      <c r="AX3661" s="277"/>
      <c r="AY3661" s="277"/>
      <c r="AZ3661" s="277"/>
      <c r="BA3661" s="277"/>
      <c r="BB3661" s="277"/>
      <c r="BC3661" s="277"/>
      <c r="BD3661" s="277"/>
      <c r="BE3661" s="277"/>
      <c r="BF3661" s="277"/>
      <c r="BG3661" s="277"/>
      <c r="BH3661" s="277"/>
      <c r="BI3661" s="277"/>
      <c r="BJ3661" s="277"/>
      <c r="BK3661" s="277"/>
      <c r="BL3661" s="277"/>
      <c r="BM3661" s="277"/>
      <c r="BN3661" s="277"/>
      <c r="BO3661" s="277"/>
      <c r="BP3661" s="277"/>
      <c r="BQ3661" s="277"/>
      <c r="BR3661" s="277"/>
      <c r="BS3661" s="277"/>
      <c r="BT3661" s="277"/>
      <c r="BU3661" s="277"/>
      <c r="BV3661" s="277"/>
      <c r="BW3661" s="277"/>
      <c r="BX3661" s="277"/>
      <c r="BY3661" s="277"/>
      <c r="BZ3661" s="277"/>
      <c r="CA3661" s="277"/>
      <c r="CB3661" s="277"/>
      <c r="CC3661" s="277"/>
      <c r="CD3661" s="277"/>
      <c r="CE3661" s="277"/>
      <c r="CF3661" s="277"/>
      <c r="CG3661" s="277"/>
      <c r="CH3661" s="277"/>
      <c r="CI3661" s="277"/>
      <c r="CJ3661" s="277"/>
      <c r="CK3661" s="277"/>
      <c r="CL3661" s="277"/>
      <c r="CM3661" s="277"/>
      <c r="CN3661" s="277"/>
      <c r="CO3661" s="277"/>
      <c r="CP3661" s="277"/>
      <c r="CQ3661" s="277"/>
      <c r="CR3661" s="277"/>
      <c r="CS3661" s="277"/>
      <c r="CT3661" s="277"/>
      <c r="CU3661" s="277"/>
      <c r="CV3661" s="277"/>
      <c r="CW3661" s="277"/>
      <c r="CX3661" s="277"/>
      <c r="CY3661" s="277"/>
      <c r="CZ3661" s="277"/>
      <c r="DA3661" s="277"/>
      <c r="DB3661" s="277"/>
      <c r="DC3661" s="277"/>
      <c r="DD3661" s="277"/>
      <c r="DE3661" s="277"/>
      <c r="DF3661" s="277"/>
      <c r="DG3661" s="277"/>
      <c r="DH3661" s="277"/>
      <c r="DI3661" s="277"/>
      <c r="DJ3661" s="277"/>
      <c r="DK3661" s="277"/>
      <c r="DL3661" s="277"/>
      <c r="DM3661" s="277"/>
      <c r="DN3661" s="277"/>
      <c r="DO3661" s="277"/>
      <c r="DP3661" s="277"/>
      <c r="DQ3661" s="277"/>
      <c r="DR3661" s="277"/>
      <c r="DS3661" s="277"/>
      <c r="DT3661" s="277"/>
      <c r="DU3661" s="277"/>
      <c r="DV3661" s="277"/>
      <c r="DW3661" s="277"/>
      <c r="DX3661" s="277"/>
      <c r="DY3661" s="277"/>
      <c r="DZ3661" s="277"/>
      <c r="EA3661" s="277"/>
      <c r="EB3661" s="277"/>
      <c r="EC3661" s="277"/>
      <c r="ED3661" s="277"/>
      <c r="EE3661" s="277"/>
      <c r="EF3661" s="277"/>
      <c r="EG3661" s="277"/>
      <c r="EH3661" s="277"/>
      <c r="EI3661" s="277"/>
      <c r="EJ3661" s="277"/>
      <c r="EK3661" s="277"/>
    </row>
    <row r="3662" spans="1:141" ht="24" customHeight="1" x14ac:dyDescent="0.2">
      <c r="A3662" s="187"/>
      <c r="B3662" s="120"/>
      <c r="C3662" s="185" t="s">
        <v>721</v>
      </c>
      <c r="D3662" s="121"/>
      <c r="E3662" s="122"/>
      <c r="F3662" s="123"/>
      <c r="G3662" s="124"/>
    </row>
    <row r="3663" spans="1:141" s="276" customFormat="1" ht="24" customHeight="1" x14ac:dyDescent="0.2">
      <c r="A3663" s="267" t="str">
        <f t="shared" ref="A3663:A3676" si="1096">IFERROR(VLOOKUP(C3663,Tabla_Insumos,4,FALSE),"")</f>
        <v/>
      </c>
      <c r="B3663" s="268" t="str">
        <f>IFERROR(VLOOKUP(C3663,Tabla_Insumos,5,FALSE),"")</f>
        <v/>
      </c>
      <c r="C3663" s="269"/>
      <c r="D3663" s="270" t="str">
        <f t="shared" ref="D3663:D3676" si="1097">IFERROR(VLOOKUP(C3663,Tabla_Insumos,2,FALSE),"")</f>
        <v/>
      </c>
      <c r="E3663" s="271"/>
      <c r="F3663" s="272">
        <f t="shared" ref="F3663:F3676" si="1098">IFERROR(VLOOKUP(C3663,Tabla_Insumos,3,FALSE),0)</f>
        <v>0</v>
      </c>
      <c r="G3663" s="275">
        <f>ROUND(E3663*F3663,2)</f>
        <v>0</v>
      </c>
    </row>
    <row r="3664" spans="1:141" s="276" customFormat="1" ht="24" customHeight="1" x14ac:dyDescent="0.2">
      <c r="A3664" s="267" t="str">
        <f t="shared" si="1096"/>
        <v/>
      </c>
      <c r="B3664" s="268" t="str">
        <f t="shared" ref="B3664:B3676" si="1099">IFERROR(VLOOKUP(C3664,Tabla_Insumos,5,FALSE),"")</f>
        <v/>
      </c>
      <c r="C3664" s="269"/>
      <c r="D3664" s="270" t="str">
        <f t="shared" si="1097"/>
        <v/>
      </c>
      <c r="E3664" s="271"/>
      <c r="F3664" s="272">
        <f t="shared" si="1098"/>
        <v>0</v>
      </c>
      <c r="G3664" s="275">
        <f t="shared" ref="G3664:G3676" si="1100">ROUND(E3664*F3664,2)</f>
        <v>0</v>
      </c>
    </row>
    <row r="3665" spans="1:7" s="276" customFormat="1" ht="24" customHeight="1" x14ac:dyDescent="0.2">
      <c r="A3665" s="267" t="str">
        <f t="shared" si="1096"/>
        <v/>
      </c>
      <c r="B3665" s="268" t="str">
        <f t="shared" si="1099"/>
        <v/>
      </c>
      <c r="C3665" s="269"/>
      <c r="D3665" s="270" t="str">
        <f t="shared" si="1097"/>
        <v/>
      </c>
      <c r="E3665" s="271"/>
      <c r="F3665" s="272">
        <f t="shared" si="1098"/>
        <v>0</v>
      </c>
      <c r="G3665" s="275">
        <f t="shared" si="1100"/>
        <v>0</v>
      </c>
    </row>
    <row r="3666" spans="1:7" s="276" customFormat="1" ht="24" customHeight="1" x14ac:dyDescent="0.2">
      <c r="A3666" s="267" t="str">
        <f t="shared" si="1096"/>
        <v/>
      </c>
      <c r="B3666" s="268" t="str">
        <f t="shared" si="1099"/>
        <v/>
      </c>
      <c r="C3666" s="269"/>
      <c r="D3666" s="270" t="str">
        <f t="shared" si="1097"/>
        <v/>
      </c>
      <c r="E3666" s="271"/>
      <c r="F3666" s="272">
        <f t="shared" si="1098"/>
        <v>0</v>
      </c>
      <c r="G3666" s="275">
        <f t="shared" si="1100"/>
        <v>0</v>
      </c>
    </row>
    <row r="3667" spans="1:7" s="276" customFormat="1" ht="24" customHeight="1" x14ac:dyDescent="0.2">
      <c r="A3667" s="267" t="str">
        <f t="shared" si="1096"/>
        <v/>
      </c>
      <c r="B3667" s="268" t="str">
        <f t="shared" si="1099"/>
        <v/>
      </c>
      <c r="C3667" s="269"/>
      <c r="D3667" s="270" t="str">
        <f t="shared" si="1097"/>
        <v/>
      </c>
      <c r="E3667" s="271"/>
      <c r="F3667" s="272">
        <f t="shared" si="1098"/>
        <v>0</v>
      </c>
      <c r="G3667" s="275">
        <f t="shared" si="1100"/>
        <v>0</v>
      </c>
    </row>
    <row r="3668" spans="1:7" s="276" customFormat="1" ht="24" customHeight="1" x14ac:dyDescent="0.2">
      <c r="A3668" s="267" t="str">
        <f t="shared" si="1096"/>
        <v/>
      </c>
      <c r="B3668" s="268" t="str">
        <f t="shared" si="1099"/>
        <v/>
      </c>
      <c r="C3668" s="269"/>
      <c r="D3668" s="270" t="str">
        <f t="shared" si="1097"/>
        <v/>
      </c>
      <c r="E3668" s="271"/>
      <c r="F3668" s="272">
        <f t="shared" si="1098"/>
        <v>0</v>
      </c>
      <c r="G3668" s="275">
        <f t="shared" si="1100"/>
        <v>0</v>
      </c>
    </row>
    <row r="3669" spans="1:7" s="276" customFormat="1" ht="24" customHeight="1" x14ac:dyDescent="0.2">
      <c r="A3669" s="267" t="str">
        <f t="shared" si="1096"/>
        <v/>
      </c>
      <c r="B3669" s="268" t="str">
        <f t="shared" si="1099"/>
        <v/>
      </c>
      <c r="C3669" s="269"/>
      <c r="D3669" s="270" t="str">
        <f t="shared" si="1097"/>
        <v/>
      </c>
      <c r="E3669" s="271"/>
      <c r="F3669" s="272">
        <f t="shared" si="1098"/>
        <v>0</v>
      </c>
      <c r="G3669" s="275">
        <f t="shared" si="1100"/>
        <v>0</v>
      </c>
    </row>
    <row r="3670" spans="1:7" s="276" customFormat="1" ht="24" customHeight="1" x14ac:dyDescent="0.2">
      <c r="A3670" s="267" t="str">
        <f t="shared" si="1096"/>
        <v/>
      </c>
      <c r="B3670" s="268" t="str">
        <f t="shared" si="1099"/>
        <v/>
      </c>
      <c r="C3670" s="269"/>
      <c r="D3670" s="270" t="str">
        <f t="shared" si="1097"/>
        <v/>
      </c>
      <c r="E3670" s="271"/>
      <c r="F3670" s="272">
        <f t="shared" si="1098"/>
        <v>0</v>
      </c>
      <c r="G3670" s="275">
        <f t="shared" si="1100"/>
        <v>0</v>
      </c>
    </row>
    <row r="3671" spans="1:7" s="276" customFormat="1" ht="24" customHeight="1" x14ac:dyDescent="0.2">
      <c r="A3671" s="267" t="str">
        <f t="shared" si="1096"/>
        <v/>
      </c>
      <c r="B3671" s="268" t="str">
        <f t="shared" si="1099"/>
        <v/>
      </c>
      <c r="C3671" s="269"/>
      <c r="D3671" s="270" t="str">
        <f t="shared" si="1097"/>
        <v/>
      </c>
      <c r="E3671" s="271"/>
      <c r="F3671" s="272">
        <f t="shared" si="1098"/>
        <v>0</v>
      </c>
      <c r="G3671" s="275">
        <f t="shared" si="1100"/>
        <v>0</v>
      </c>
    </row>
    <row r="3672" spans="1:7" s="276" customFormat="1" ht="24" customHeight="1" x14ac:dyDescent="0.2">
      <c r="A3672" s="267" t="str">
        <f t="shared" si="1096"/>
        <v/>
      </c>
      <c r="B3672" s="268" t="str">
        <f t="shared" si="1099"/>
        <v/>
      </c>
      <c r="C3672" s="269"/>
      <c r="D3672" s="270" t="str">
        <f t="shared" si="1097"/>
        <v/>
      </c>
      <c r="E3672" s="271"/>
      <c r="F3672" s="272">
        <f t="shared" si="1098"/>
        <v>0</v>
      </c>
      <c r="G3672" s="275">
        <f t="shared" si="1100"/>
        <v>0</v>
      </c>
    </row>
    <row r="3673" spans="1:7" s="276" customFormat="1" ht="24" customHeight="1" x14ac:dyDescent="0.2">
      <c r="A3673" s="267" t="str">
        <f t="shared" si="1096"/>
        <v/>
      </c>
      <c r="B3673" s="268" t="str">
        <f t="shared" si="1099"/>
        <v/>
      </c>
      <c r="C3673" s="269"/>
      <c r="D3673" s="270" t="str">
        <f t="shared" si="1097"/>
        <v/>
      </c>
      <c r="E3673" s="271"/>
      <c r="F3673" s="272">
        <f t="shared" si="1098"/>
        <v>0</v>
      </c>
      <c r="G3673" s="275">
        <f t="shared" si="1100"/>
        <v>0</v>
      </c>
    </row>
    <row r="3674" spans="1:7" s="276" customFormat="1" ht="24" customHeight="1" x14ac:dyDescent="0.2">
      <c r="A3674" s="267" t="str">
        <f t="shared" si="1096"/>
        <v/>
      </c>
      <c r="B3674" s="268" t="str">
        <f t="shared" si="1099"/>
        <v/>
      </c>
      <c r="C3674" s="269"/>
      <c r="D3674" s="270" t="str">
        <f t="shared" si="1097"/>
        <v/>
      </c>
      <c r="E3674" s="271"/>
      <c r="F3674" s="272">
        <f t="shared" si="1098"/>
        <v>0</v>
      </c>
      <c r="G3674" s="275">
        <f t="shared" si="1100"/>
        <v>0</v>
      </c>
    </row>
    <row r="3675" spans="1:7" s="276" customFormat="1" ht="24" customHeight="1" x14ac:dyDescent="0.2">
      <c r="A3675" s="267" t="str">
        <f t="shared" si="1096"/>
        <v/>
      </c>
      <c r="B3675" s="268" t="str">
        <f t="shared" si="1099"/>
        <v/>
      </c>
      <c r="C3675" s="269"/>
      <c r="D3675" s="270" t="str">
        <f t="shared" si="1097"/>
        <v/>
      </c>
      <c r="E3675" s="271"/>
      <c r="F3675" s="272">
        <f t="shared" si="1098"/>
        <v>0</v>
      </c>
      <c r="G3675" s="275">
        <f t="shared" si="1100"/>
        <v>0</v>
      </c>
    </row>
    <row r="3676" spans="1:7" s="276" customFormat="1" ht="24" customHeight="1" x14ac:dyDescent="0.2">
      <c r="A3676" s="267" t="str">
        <f t="shared" si="1096"/>
        <v/>
      </c>
      <c r="B3676" s="268" t="str">
        <f t="shared" si="1099"/>
        <v/>
      </c>
      <c r="C3676" s="269"/>
      <c r="D3676" s="270" t="str">
        <f t="shared" si="1097"/>
        <v/>
      </c>
      <c r="E3676" s="271"/>
      <c r="F3676" s="273">
        <f t="shared" si="1098"/>
        <v>0</v>
      </c>
      <c r="G3676" s="275">
        <f t="shared" si="1100"/>
        <v>0</v>
      </c>
    </row>
    <row r="3677" spans="1:7" ht="24" customHeight="1" x14ac:dyDescent="0.2">
      <c r="A3677" s="125"/>
      <c r="B3677" s="99"/>
      <c r="C3677" s="99"/>
      <c r="D3677" s="110"/>
      <c r="E3677" s="111"/>
      <c r="F3677" s="188" t="s">
        <v>33</v>
      </c>
      <c r="G3677" s="126">
        <f>SUBTOTAL(9,G3663:G3676)</f>
        <v>0</v>
      </c>
    </row>
    <row r="3678" spans="1:7" ht="24" customHeight="1" x14ac:dyDescent="0.2">
      <c r="A3678" s="125"/>
      <c r="B3678" s="99"/>
      <c r="C3678" s="127" t="s">
        <v>722</v>
      </c>
      <c r="D3678" s="110"/>
      <c r="E3678" s="111"/>
      <c r="F3678" s="112"/>
      <c r="G3678" s="128"/>
    </row>
    <row r="3679" spans="1:7" s="276" customFormat="1" ht="24" customHeight="1" x14ac:dyDescent="0.2">
      <c r="A3679" s="267" t="str">
        <f t="shared" ref="A3679:A3686" si="1101">IFERROR(VLOOKUP(C3679,Tabla_Insumos,4,FALSE),"")</f>
        <v/>
      </c>
      <c r="B3679" s="268" t="str">
        <f t="shared" ref="B3679:B3686" si="1102">IFERROR(VLOOKUP(C3679,Tabla_Insumos,5,FALSE),"")</f>
        <v/>
      </c>
      <c r="C3679" s="269"/>
      <c r="D3679" s="270" t="str">
        <f t="shared" ref="D3679:D3686" si="1103">IFERROR(VLOOKUP(C3679,Tabla_Insumos,2,FALSE),"")</f>
        <v/>
      </c>
      <c r="E3679" s="271"/>
      <c r="F3679" s="274">
        <f t="shared" ref="F3679:F3686" si="1104">IFERROR(VLOOKUP(C3679,Tabla_Insumos,3,FALSE),0)</f>
        <v>0</v>
      </c>
      <c r="G3679" s="275">
        <f>ROUND(E3679*F3679,2)</f>
        <v>0</v>
      </c>
    </row>
    <row r="3680" spans="1:7" s="276" customFormat="1" ht="24" customHeight="1" x14ac:dyDescent="0.2">
      <c r="A3680" s="267" t="str">
        <f t="shared" si="1101"/>
        <v/>
      </c>
      <c r="B3680" s="268" t="str">
        <f t="shared" si="1102"/>
        <v/>
      </c>
      <c r="C3680" s="269"/>
      <c r="D3680" s="270" t="str">
        <f t="shared" si="1103"/>
        <v/>
      </c>
      <c r="E3680" s="271"/>
      <c r="F3680" s="274">
        <f t="shared" si="1104"/>
        <v>0</v>
      </c>
      <c r="G3680" s="275">
        <f>ROUND(E3680*F3680,2)</f>
        <v>0</v>
      </c>
    </row>
    <row r="3681" spans="1:7" s="276" customFormat="1" ht="24" customHeight="1" x14ac:dyDescent="0.2">
      <c r="A3681" s="267" t="str">
        <f t="shared" si="1101"/>
        <v/>
      </c>
      <c r="B3681" s="268" t="str">
        <f t="shared" si="1102"/>
        <v/>
      </c>
      <c r="C3681" s="269"/>
      <c r="D3681" s="270" t="str">
        <f t="shared" si="1103"/>
        <v/>
      </c>
      <c r="E3681" s="271"/>
      <c r="F3681" s="274">
        <f t="shared" si="1104"/>
        <v>0</v>
      </c>
      <c r="G3681" s="275">
        <f t="shared" ref="G3681:G3686" si="1105">ROUND(E3681*F3681,2)</f>
        <v>0</v>
      </c>
    </row>
    <row r="3682" spans="1:7" s="276" customFormat="1" ht="24" customHeight="1" x14ac:dyDescent="0.2">
      <c r="A3682" s="267" t="str">
        <f t="shared" si="1101"/>
        <v/>
      </c>
      <c r="B3682" s="268" t="str">
        <f t="shared" si="1102"/>
        <v/>
      </c>
      <c r="C3682" s="269"/>
      <c r="D3682" s="270" t="str">
        <f t="shared" si="1103"/>
        <v/>
      </c>
      <c r="E3682" s="271"/>
      <c r="F3682" s="274">
        <f t="shared" si="1104"/>
        <v>0</v>
      </c>
      <c r="G3682" s="275">
        <f t="shared" si="1105"/>
        <v>0</v>
      </c>
    </row>
    <row r="3683" spans="1:7" s="276" customFormat="1" ht="24" customHeight="1" x14ac:dyDescent="0.2">
      <c r="A3683" s="267" t="str">
        <f t="shared" si="1101"/>
        <v/>
      </c>
      <c r="B3683" s="268" t="str">
        <f t="shared" si="1102"/>
        <v/>
      </c>
      <c r="C3683" s="269"/>
      <c r="D3683" s="270" t="str">
        <f t="shared" si="1103"/>
        <v/>
      </c>
      <c r="E3683" s="271"/>
      <c r="F3683" s="272">
        <f t="shared" si="1104"/>
        <v>0</v>
      </c>
      <c r="G3683" s="275">
        <f t="shared" si="1105"/>
        <v>0</v>
      </c>
    </row>
    <row r="3684" spans="1:7" s="276" customFormat="1" ht="24" customHeight="1" x14ac:dyDescent="0.2">
      <c r="A3684" s="267" t="str">
        <f t="shared" si="1101"/>
        <v/>
      </c>
      <c r="B3684" s="268" t="str">
        <f t="shared" si="1102"/>
        <v/>
      </c>
      <c r="C3684" s="269"/>
      <c r="D3684" s="270" t="str">
        <f t="shared" si="1103"/>
        <v/>
      </c>
      <c r="E3684" s="271"/>
      <c r="F3684" s="272">
        <f t="shared" si="1104"/>
        <v>0</v>
      </c>
      <c r="G3684" s="275">
        <f t="shared" si="1105"/>
        <v>0</v>
      </c>
    </row>
    <row r="3685" spans="1:7" s="276" customFormat="1" ht="24" customHeight="1" x14ac:dyDescent="0.2">
      <c r="A3685" s="267" t="str">
        <f t="shared" si="1101"/>
        <v/>
      </c>
      <c r="B3685" s="268" t="str">
        <f t="shared" si="1102"/>
        <v/>
      </c>
      <c r="C3685" s="269"/>
      <c r="D3685" s="270" t="str">
        <f t="shared" si="1103"/>
        <v/>
      </c>
      <c r="E3685" s="271"/>
      <c r="F3685" s="272">
        <f t="shared" si="1104"/>
        <v>0</v>
      </c>
      <c r="G3685" s="275">
        <f t="shared" si="1105"/>
        <v>0</v>
      </c>
    </row>
    <row r="3686" spans="1:7" s="276" customFormat="1" ht="24" customHeight="1" x14ac:dyDescent="0.2">
      <c r="A3686" s="267" t="str">
        <f t="shared" si="1101"/>
        <v/>
      </c>
      <c r="B3686" s="268" t="str">
        <f t="shared" si="1102"/>
        <v/>
      </c>
      <c r="C3686" s="269"/>
      <c r="D3686" s="270" t="str">
        <f t="shared" si="1103"/>
        <v/>
      </c>
      <c r="E3686" s="271"/>
      <c r="F3686" s="272">
        <f t="shared" si="1104"/>
        <v>0</v>
      </c>
      <c r="G3686" s="275">
        <f t="shared" si="1105"/>
        <v>0</v>
      </c>
    </row>
    <row r="3687" spans="1:7" ht="24" customHeight="1" x14ac:dyDescent="0.2">
      <c r="A3687" s="125"/>
      <c r="B3687" s="99"/>
      <c r="C3687" s="99"/>
      <c r="D3687" s="110"/>
      <c r="E3687" s="111"/>
      <c r="F3687" s="188" t="s">
        <v>34</v>
      </c>
      <c r="G3687" s="126">
        <f>SUBTOTAL(9,G3679:G3686)</f>
        <v>0</v>
      </c>
    </row>
    <row r="3688" spans="1:7" ht="24" customHeight="1" x14ac:dyDescent="0.2">
      <c r="A3688" s="125"/>
      <c r="B3688" s="99"/>
      <c r="C3688" s="127" t="s">
        <v>723</v>
      </c>
      <c r="D3688" s="110"/>
      <c r="E3688" s="111"/>
      <c r="F3688" s="112"/>
      <c r="G3688" s="128"/>
    </row>
    <row r="3689" spans="1:7" s="276" customFormat="1" ht="24" customHeight="1" x14ac:dyDescent="0.2">
      <c r="A3689" s="267" t="str">
        <f t="shared" ref="A3689:A3697" si="1106">IFERROR(VLOOKUP(C3689,Tabla_Insumos,4,FALSE),"")</f>
        <v/>
      </c>
      <c r="B3689" s="268" t="str">
        <f t="shared" ref="B3689:B3697" si="1107">IFERROR(VLOOKUP(C3689,Tabla_Insumos,5,FALSE),"")</f>
        <v/>
      </c>
      <c r="C3689" s="269"/>
      <c r="D3689" s="270" t="str">
        <f t="shared" ref="D3689:D3697" si="1108">IFERROR(VLOOKUP(C3689,Tabla_Insumos,2,FALSE),"")</f>
        <v/>
      </c>
      <c r="E3689" s="271"/>
      <c r="F3689" s="272">
        <f t="shared" ref="F3689:F3697" si="1109">IFERROR(VLOOKUP(C3689,Tabla_Insumos,3,FALSE),0)</f>
        <v>0</v>
      </c>
      <c r="G3689" s="275">
        <f t="shared" ref="G3689:G3697" si="1110">ROUND(E3689*F3689,2)</f>
        <v>0</v>
      </c>
    </row>
    <row r="3690" spans="1:7" s="276" customFormat="1" ht="24" customHeight="1" x14ac:dyDescent="0.2">
      <c r="A3690" s="267" t="str">
        <f t="shared" si="1106"/>
        <v/>
      </c>
      <c r="B3690" s="268" t="str">
        <f t="shared" si="1107"/>
        <v/>
      </c>
      <c r="C3690" s="269"/>
      <c r="D3690" s="270" t="str">
        <f t="shared" si="1108"/>
        <v/>
      </c>
      <c r="E3690" s="271"/>
      <c r="F3690" s="272">
        <f t="shared" si="1109"/>
        <v>0</v>
      </c>
      <c r="G3690" s="275">
        <f t="shared" si="1110"/>
        <v>0</v>
      </c>
    </row>
    <row r="3691" spans="1:7" s="276" customFormat="1" ht="24" customHeight="1" x14ac:dyDescent="0.2">
      <c r="A3691" s="267" t="str">
        <f t="shared" si="1106"/>
        <v/>
      </c>
      <c r="B3691" s="268" t="str">
        <f t="shared" si="1107"/>
        <v/>
      </c>
      <c r="C3691" s="269"/>
      <c r="D3691" s="270" t="str">
        <f t="shared" si="1108"/>
        <v/>
      </c>
      <c r="E3691" s="271"/>
      <c r="F3691" s="272">
        <f t="shared" si="1109"/>
        <v>0</v>
      </c>
      <c r="G3691" s="275">
        <f t="shared" si="1110"/>
        <v>0</v>
      </c>
    </row>
    <row r="3692" spans="1:7" s="276" customFormat="1" ht="24" customHeight="1" x14ac:dyDescent="0.2">
      <c r="A3692" s="267" t="str">
        <f t="shared" si="1106"/>
        <v/>
      </c>
      <c r="B3692" s="268" t="str">
        <f t="shared" si="1107"/>
        <v/>
      </c>
      <c r="C3692" s="269"/>
      <c r="D3692" s="270" t="str">
        <f t="shared" si="1108"/>
        <v/>
      </c>
      <c r="E3692" s="271"/>
      <c r="F3692" s="272">
        <f t="shared" si="1109"/>
        <v>0</v>
      </c>
      <c r="G3692" s="275">
        <f t="shared" si="1110"/>
        <v>0</v>
      </c>
    </row>
    <row r="3693" spans="1:7" s="276" customFormat="1" ht="24" customHeight="1" x14ac:dyDescent="0.2">
      <c r="A3693" s="267" t="str">
        <f t="shared" si="1106"/>
        <v/>
      </c>
      <c r="B3693" s="268" t="str">
        <f t="shared" si="1107"/>
        <v/>
      </c>
      <c r="C3693" s="269"/>
      <c r="D3693" s="270" t="str">
        <f t="shared" si="1108"/>
        <v/>
      </c>
      <c r="E3693" s="271"/>
      <c r="F3693" s="272">
        <f t="shared" si="1109"/>
        <v>0</v>
      </c>
      <c r="G3693" s="275">
        <f t="shared" si="1110"/>
        <v>0</v>
      </c>
    </row>
    <row r="3694" spans="1:7" s="276" customFormat="1" ht="24" customHeight="1" x14ac:dyDescent="0.2">
      <c r="A3694" s="267" t="str">
        <f t="shared" si="1106"/>
        <v/>
      </c>
      <c r="B3694" s="268" t="str">
        <f t="shared" si="1107"/>
        <v/>
      </c>
      <c r="C3694" s="269"/>
      <c r="D3694" s="270" t="str">
        <f t="shared" si="1108"/>
        <v/>
      </c>
      <c r="E3694" s="271"/>
      <c r="F3694" s="272">
        <f t="shared" si="1109"/>
        <v>0</v>
      </c>
      <c r="G3694" s="275">
        <f t="shared" si="1110"/>
        <v>0</v>
      </c>
    </row>
    <row r="3695" spans="1:7" s="276" customFormat="1" ht="24" customHeight="1" x14ac:dyDescent="0.2">
      <c r="A3695" s="267" t="str">
        <f t="shared" si="1106"/>
        <v/>
      </c>
      <c r="B3695" s="268" t="str">
        <f t="shared" si="1107"/>
        <v/>
      </c>
      <c r="C3695" s="269"/>
      <c r="D3695" s="270" t="str">
        <f t="shared" si="1108"/>
        <v/>
      </c>
      <c r="E3695" s="271"/>
      <c r="F3695" s="272">
        <f t="shared" si="1109"/>
        <v>0</v>
      </c>
      <c r="G3695" s="275">
        <f t="shared" si="1110"/>
        <v>0</v>
      </c>
    </row>
    <row r="3696" spans="1:7" s="276" customFormat="1" ht="24" customHeight="1" x14ac:dyDescent="0.2">
      <c r="A3696" s="267" t="str">
        <f t="shared" si="1106"/>
        <v/>
      </c>
      <c r="B3696" s="268" t="str">
        <f t="shared" si="1107"/>
        <v/>
      </c>
      <c r="C3696" s="269"/>
      <c r="D3696" s="270" t="str">
        <f t="shared" si="1108"/>
        <v/>
      </c>
      <c r="E3696" s="271"/>
      <c r="F3696" s="272">
        <f t="shared" si="1109"/>
        <v>0</v>
      </c>
      <c r="G3696" s="275">
        <f t="shared" si="1110"/>
        <v>0</v>
      </c>
    </row>
    <row r="3697" spans="1:141" s="276" customFormat="1" ht="24" customHeight="1" x14ac:dyDescent="0.2">
      <c r="A3697" s="267" t="str">
        <f t="shared" si="1106"/>
        <v/>
      </c>
      <c r="B3697" s="268" t="str">
        <f t="shared" si="1107"/>
        <v/>
      </c>
      <c r="C3697" s="269"/>
      <c r="D3697" s="270" t="str">
        <f t="shared" si="1108"/>
        <v/>
      </c>
      <c r="E3697" s="271"/>
      <c r="F3697" s="272">
        <f t="shared" si="1109"/>
        <v>0</v>
      </c>
      <c r="G3697" s="275">
        <f t="shared" si="1110"/>
        <v>0</v>
      </c>
    </row>
    <row r="3698" spans="1:141" ht="24" customHeight="1" x14ac:dyDescent="0.2">
      <c r="A3698" s="129"/>
      <c r="B3698" s="110"/>
      <c r="C3698" s="99"/>
      <c r="D3698" s="110"/>
      <c r="E3698" s="111"/>
      <c r="F3698" s="188" t="s">
        <v>35</v>
      </c>
      <c r="G3698" s="126">
        <f>SUBTOTAL(9,G3689:G3697)</f>
        <v>0</v>
      </c>
    </row>
    <row r="3699" spans="1:141" ht="24" customHeight="1" thickBot="1" x14ac:dyDescent="0.25">
      <c r="A3699" s="130"/>
      <c r="B3699" s="131"/>
      <c r="C3699" s="132"/>
      <c r="D3699" s="131"/>
      <c r="E3699" s="133"/>
      <c r="F3699" s="134"/>
      <c r="G3699" s="135"/>
    </row>
    <row r="3700" spans="1:141" ht="24" customHeight="1" thickBot="1" x14ac:dyDescent="0.25">
      <c r="A3700" s="136" t="str">
        <f>B3658</f>
        <v>25.2</v>
      </c>
      <c r="B3700" s="137" t="str">
        <f>C3658</f>
        <v>Sanitario existente de nivel inicial a refaccionar</v>
      </c>
      <c r="C3700" s="138"/>
      <c r="D3700" s="138" t="s">
        <v>36</v>
      </c>
      <c r="E3700" s="139"/>
      <c r="F3700" s="140" t="s">
        <v>37</v>
      </c>
      <c r="G3700" s="141">
        <f>SUBTOTAL(9,G3663:G3699)</f>
        <v>0</v>
      </c>
    </row>
    <row r="3701" spans="1:141" ht="24" customHeight="1" thickTop="1" thickBot="1" x14ac:dyDescent="0.25"/>
    <row r="3702" spans="1:141" ht="24" customHeight="1" thickTop="1" x14ac:dyDescent="0.2">
      <c r="A3702" s="173" t="s">
        <v>39</v>
      </c>
      <c r="B3702" s="174"/>
      <c r="C3702" s="174"/>
      <c r="D3702" s="174"/>
      <c r="E3702" s="174"/>
      <c r="F3702" s="174"/>
      <c r="G3702" s="175"/>
      <c r="H3702" s="100">
        <f>COUNTIF($A$2:A3708,"ANALISIS DE PRECIOS")</f>
        <v>75</v>
      </c>
    </row>
    <row r="3703" spans="1:141" ht="24" customHeight="1" x14ac:dyDescent="0.2">
      <c r="A3703" s="101" t="s">
        <v>719</v>
      </c>
      <c r="B3703" s="102" t="str">
        <f>Comitente</f>
        <v>DIRECCIÓN DE INFRAESTRUCTURA ESCOLAR</v>
      </c>
      <c r="C3703" s="96"/>
      <c r="D3703" s="103"/>
      <c r="E3703" s="103"/>
      <c r="F3703" s="104"/>
      <c r="G3703" s="105"/>
    </row>
    <row r="3704" spans="1:141" ht="24" customHeight="1" x14ac:dyDescent="0.2">
      <c r="A3704" s="101" t="s">
        <v>720</v>
      </c>
      <c r="B3704" s="102">
        <f>Contratista</f>
        <v>0</v>
      </c>
      <c r="C3704" s="97"/>
      <c r="D3704" s="97"/>
      <c r="E3704" s="97"/>
      <c r="F3704" s="106"/>
      <c r="G3704" s="107"/>
    </row>
    <row r="3705" spans="1:141" ht="24" customHeight="1" x14ac:dyDescent="0.2">
      <c r="A3705" s="101" t="s">
        <v>26</v>
      </c>
      <c r="B3705" s="102" t="str">
        <f>Obra</f>
        <v>ESCUELA BATALLA DE TUCUMAN</v>
      </c>
      <c r="C3705" s="97"/>
      <c r="D3705" s="97"/>
      <c r="E3705" s="97"/>
      <c r="F3705" s="106" t="s">
        <v>40</v>
      </c>
      <c r="G3705" s="108">
        <f>Fecha_Base</f>
        <v>0</v>
      </c>
    </row>
    <row r="3706" spans="1:141" ht="24" customHeight="1" x14ac:dyDescent="0.2">
      <c r="A3706" s="109" t="s">
        <v>718</v>
      </c>
      <c r="B3706" s="98" t="str">
        <f>Ubicación</f>
        <v>Calle Mendoza y Calle Nº17 - Pocito</v>
      </c>
      <c r="C3706" s="98"/>
      <c r="D3706" s="110"/>
      <c r="E3706" s="111"/>
      <c r="F3706" s="112"/>
      <c r="G3706" s="113"/>
    </row>
    <row r="3707" spans="1:141" ht="24" customHeight="1" x14ac:dyDescent="0.2">
      <c r="A3707" s="109" t="s">
        <v>41</v>
      </c>
      <c r="B3707" s="114" t="str">
        <f>IFERROR(VALUE(LEFT(B3708,FIND("-",B3708)-1)),"")</f>
        <v/>
      </c>
      <c r="C3707" s="99" t="str">
        <f>IFERROR(VLOOKUP(B3707,Tabla_CyP,2,FALSE),"")</f>
        <v/>
      </c>
      <c r="E3707" s="111"/>
      <c r="F3707" s="112"/>
      <c r="G3707" s="113"/>
    </row>
    <row r="3708" spans="1:141" ht="24" customHeight="1" x14ac:dyDescent="0.2">
      <c r="A3708" s="109" t="s">
        <v>27</v>
      </c>
      <c r="B3708" s="115" t="str">
        <f>IFERROR(VLOOKUP(COUNTIF($A$2:A3708,"ANALISIS DE PRECIOS"),Tabla_NumeroItem,4,FALSE),"")</f>
        <v>25.3</v>
      </c>
      <c r="C3708" s="99" t="str">
        <f>IFERROR(VLOOKUP(B3708,Tabla_CyP,2,FALSE),"")</f>
        <v>Circulación existente a refaccionar</v>
      </c>
      <c r="D3708" s="110"/>
      <c r="E3708" s="111"/>
      <c r="F3708" s="106" t="s">
        <v>28</v>
      </c>
      <c r="G3708" s="116" t="str">
        <f>IFERROR(VLOOKUP(B3708,Tabla_CyP,4,FALSE),"")</f>
        <v>gl</v>
      </c>
    </row>
    <row r="3709" spans="1:141" ht="24" customHeight="1" x14ac:dyDescent="0.2">
      <c r="A3709" s="109"/>
      <c r="B3709" s="98"/>
      <c r="C3709" s="99"/>
      <c r="D3709" s="110"/>
      <c r="E3709" s="111"/>
      <c r="F3709" s="112"/>
      <c r="G3709" s="113"/>
    </row>
    <row r="3710" spans="1:141" ht="24" customHeight="1" x14ac:dyDescent="0.2">
      <c r="A3710" s="381" t="s">
        <v>584</v>
      </c>
      <c r="B3710" s="382"/>
      <c r="C3710" s="383" t="s">
        <v>0</v>
      </c>
      <c r="D3710" s="383" t="s">
        <v>29</v>
      </c>
      <c r="E3710" s="385" t="s">
        <v>30</v>
      </c>
      <c r="F3710" s="387" t="s">
        <v>31</v>
      </c>
      <c r="G3710" s="389" t="s">
        <v>32</v>
      </c>
    </row>
    <row r="3711" spans="1:141" s="119" customFormat="1" ht="24" customHeight="1" x14ac:dyDescent="0.2">
      <c r="A3711" s="117" t="s">
        <v>585</v>
      </c>
      <c r="B3711" s="118" t="s">
        <v>586</v>
      </c>
      <c r="C3711" s="384"/>
      <c r="D3711" s="384"/>
      <c r="E3711" s="386"/>
      <c r="F3711" s="388"/>
      <c r="G3711" s="390"/>
      <c r="I3711" s="277"/>
      <c r="J3711" s="277"/>
      <c r="K3711" s="277"/>
      <c r="L3711" s="277"/>
      <c r="M3711" s="277"/>
      <c r="N3711" s="277"/>
      <c r="O3711" s="277"/>
      <c r="P3711" s="277"/>
      <c r="Q3711" s="277"/>
      <c r="R3711" s="277"/>
      <c r="S3711" s="277"/>
      <c r="T3711" s="277"/>
      <c r="U3711" s="277"/>
      <c r="V3711" s="277"/>
      <c r="W3711" s="277"/>
      <c r="X3711" s="277"/>
      <c r="Y3711" s="277"/>
      <c r="Z3711" s="277"/>
      <c r="AA3711" s="277"/>
      <c r="AB3711" s="277"/>
      <c r="AC3711" s="277"/>
      <c r="AD3711" s="277"/>
      <c r="AE3711" s="277"/>
      <c r="AF3711" s="277"/>
      <c r="AG3711" s="277"/>
      <c r="AH3711" s="277"/>
      <c r="AI3711" s="277"/>
      <c r="AJ3711" s="277"/>
      <c r="AK3711" s="277"/>
      <c r="AL3711" s="277"/>
      <c r="AM3711" s="277"/>
      <c r="AN3711" s="277"/>
      <c r="AO3711" s="277"/>
      <c r="AP3711" s="277"/>
      <c r="AQ3711" s="277"/>
      <c r="AR3711" s="277"/>
      <c r="AS3711" s="277"/>
      <c r="AT3711" s="277"/>
      <c r="AU3711" s="277"/>
      <c r="AV3711" s="277"/>
      <c r="AW3711" s="277"/>
      <c r="AX3711" s="277"/>
      <c r="AY3711" s="277"/>
      <c r="AZ3711" s="277"/>
      <c r="BA3711" s="277"/>
      <c r="BB3711" s="277"/>
      <c r="BC3711" s="277"/>
      <c r="BD3711" s="277"/>
      <c r="BE3711" s="277"/>
      <c r="BF3711" s="277"/>
      <c r="BG3711" s="277"/>
      <c r="BH3711" s="277"/>
      <c r="BI3711" s="277"/>
      <c r="BJ3711" s="277"/>
      <c r="BK3711" s="277"/>
      <c r="BL3711" s="277"/>
      <c r="BM3711" s="277"/>
      <c r="BN3711" s="277"/>
      <c r="BO3711" s="277"/>
      <c r="BP3711" s="277"/>
      <c r="BQ3711" s="277"/>
      <c r="BR3711" s="277"/>
      <c r="BS3711" s="277"/>
      <c r="BT3711" s="277"/>
      <c r="BU3711" s="277"/>
      <c r="BV3711" s="277"/>
      <c r="BW3711" s="277"/>
      <c r="BX3711" s="277"/>
      <c r="BY3711" s="277"/>
      <c r="BZ3711" s="277"/>
      <c r="CA3711" s="277"/>
      <c r="CB3711" s="277"/>
      <c r="CC3711" s="277"/>
      <c r="CD3711" s="277"/>
      <c r="CE3711" s="277"/>
      <c r="CF3711" s="277"/>
      <c r="CG3711" s="277"/>
      <c r="CH3711" s="277"/>
      <c r="CI3711" s="277"/>
      <c r="CJ3711" s="277"/>
      <c r="CK3711" s="277"/>
      <c r="CL3711" s="277"/>
      <c r="CM3711" s="277"/>
      <c r="CN3711" s="277"/>
      <c r="CO3711" s="277"/>
      <c r="CP3711" s="277"/>
      <c r="CQ3711" s="277"/>
      <c r="CR3711" s="277"/>
      <c r="CS3711" s="277"/>
      <c r="CT3711" s="277"/>
      <c r="CU3711" s="277"/>
      <c r="CV3711" s="277"/>
      <c r="CW3711" s="277"/>
      <c r="CX3711" s="277"/>
      <c r="CY3711" s="277"/>
      <c r="CZ3711" s="277"/>
      <c r="DA3711" s="277"/>
      <c r="DB3711" s="277"/>
      <c r="DC3711" s="277"/>
      <c r="DD3711" s="277"/>
      <c r="DE3711" s="277"/>
      <c r="DF3711" s="277"/>
      <c r="DG3711" s="277"/>
      <c r="DH3711" s="277"/>
      <c r="DI3711" s="277"/>
      <c r="DJ3711" s="277"/>
      <c r="DK3711" s="277"/>
      <c r="DL3711" s="277"/>
      <c r="DM3711" s="277"/>
      <c r="DN3711" s="277"/>
      <c r="DO3711" s="277"/>
      <c r="DP3711" s="277"/>
      <c r="DQ3711" s="277"/>
      <c r="DR3711" s="277"/>
      <c r="DS3711" s="277"/>
      <c r="DT3711" s="277"/>
      <c r="DU3711" s="277"/>
      <c r="DV3711" s="277"/>
      <c r="DW3711" s="277"/>
      <c r="DX3711" s="277"/>
      <c r="DY3711" s="277"/>
      <c r="DZ3711" s="277"/>
      <c r="EA3711" s="277"/>
      <c r="EB3711" s="277"/>
      <c r="EC3711" s="277"/>
      <c r="ED3711" s="277"/>
      <c r="EE3711" s="277"/>
      <c r="EF3711" s="277"/>
      <c r="EG3711" s="277"/>
      <c r="EH3711" s="277"/>
      <c r="EI3711" s="277"/>
      <c r="EJ3711" s="277"/>
      <c r="EK3711" s="277"/>
    </row>
    <row r="3712" spans="1:141" ht="24" customHeight="1" x14ac:dyDescent="0.2">
      <c r="A3712" s="187"/>
      <c r="B3712" s="120"/>
      <c r="C3712" s="185" t="s">
        <v>721</v>
      </c>
      <c r="D3712" s="121"/>
      <c r="E3712" s="122"/>
      <c r="F3712" s="123"/>
      <c r="G3712" s="124"/>
    </row>
    <row r="3713" spans="1:7" s="276" customFormat="1" ht="24" customHeight="1" x14ac:dyDescent="0.2">
      <c r="A3713" s="267" t="str">
        <f t="shared" ref="A3713:A3726" si="1111">IFERROR(VLOOKUP(C3713,Tabla_Insumos,4,FALSE),"")</f>
        <v/>
      </c>
      <c r="B3713" s="268" t="str">
        <f>IFERROR(VLOOKUP(C3713,Tabla_Insumos,5,FALSE),"")</f>
        <v/>
      </c>
      <c r="C3713" s="269"/>
      <c r="D3713" s="270" t="str">
        <f t="shared" ref="D3713:D3726" si="1112">IFERROR(VLOOKUP(C3713,Tabla_Insumos,2,FALSE),"")</f>
        <v/>
      </c>
      <c r="E3713" s="271"/>
      <c r="F3713" s="272">
        <f t="shared" ref="F3713:F3726" si="1113">IFERROR(VLOOKUP(C3713,Tabla_Insumos,3,FALSE),0)</f>
        <v>0</v>
      </c>
      <c r="G3713" s="275">
        <f>ROUND(E3713*F3713,2)</f>
        <v>0</v>
      </c>
    </row>
    <row r="3714" spans="1:7" s="276" customFormat="1" ht="24" customHeight="1" x14ac:dyDescent="0.2">
      <c r="A3714" s="267" t="str">
        <f t="shared" si="1111"/>
        <v/>
      </c>
      <c r="B3714" s="268" t="str">
        <f t="shared" ref="B3714:B3726" si="1114">IFERROR(VLOOKUP(C3714,Tabla_Insumos,5,FALSE),"")</f>
        <v/>
      </c>
      <c r="C3714" s="269"/>
      <c r="D3714" s="270" t="str">
        <f t="shared" si="1112"/>
        <v/>
      </c>
      <c r="E3714" s="271"/>
      <c r="F3714" s="272">
        <f t="shared" si="1113"/>
        <v>0</v>
      </c>
      <c r="G3714" s="275">
        <f t="shared" ref="G3714:G3726" si="1115">ROUND(E3714*F3714,2)</f>
        <v>0</v>
      </c>
    </row>
    <row r="3715" spans="1:7" s="276" customFormat="1" ht="24" customHeight="1" x14ac:dyDescent="0.2">
      <c r="A3715" s="267" t="str">
        <f t="shared" si="1111"/>
        <v/>
      </c>
      <c r="B3715" s="268" t="str">
        <f t="shared" si="1114"/>
        <v/>
      </c>
      <c r="C3715" s="269"/>
      <c r="D3715" s="270" t="str">
        <f t="shared" si="1112"/>
        <v/>
      </c>
      <c r="E3715" s="271"/>
      <c r="F3715" s="272">
        <f t="shared" si="1113"/>
        <v>0</v>
      </c>
      <c r="G3715" s="275">
        <f t="shared" si="1115"/>
        <v>0</v>
      </c>
    </row>
    <row r="3716" spans="1:7" s="276" customFormat="1" ht="24" customHeight="1" x14ac:dyDescent="0.2">
      <c r="A3716" s="267" t="str">
        <f t="shared" si="1111"/>
        <v/>
      </c>
      <c r="B3716" s="268" t="str">
        <f t="shared" si="1114"/>
        <v/>
      </c>
      <c r="C3716" s="269"/>
      <c r="D3716" s="270" t="str">
        <f t="shared" si="1112"/>
        <v/>
      </c>
      <c r="E3716" s="271"/>
      <c r="F3716" s="272">
        <f t="shared" si="1113"/>
        <v>0</v>
      </c>
      <c r="G3716" s="275">
        <f t="shared" si="1115"/>
        <v>0</v>
      </c>
    </row>
    <row r="3717" spans="1:7" s="276" customFormat="1" ht="24" customHeight="1" x14ac:dyDescent="0.2">
      <c r="A3717" s="267" t="str">
        <f t="shared" si="1111"/>
        <v/>
      </c>
      <c r="B3717" s="268" t="str">
        <f t="shared" si="1114"/>
        <v/>
      </c>
      <c r="C3717" s="269"/>
      <c r="D3717" s="270" t="str">
        <f t="shared" si="1112"/>
        <v/>
      </c>
      <c r="E3717" s="271"/>
      <c r="F3717" s="272">
        <f t="shared" si="1113"/>
        <v>0</v>
      </c>
      <c r="G3717" s="275">
        <f t="shared" si="1115"/>
        <v>0</v>
      </c>
    </row>
    <row r="3718" spans="1:7" s="276" customFormat="1" ht="24" customHeight="1" x14ac:dyDescent="0.2">
      <c r="A3718" s="267" t="str">
        <f t="shared" si="1111"/>
        <v/>
      </c>
      <c r="B3718" s="268" t="str">
        <f t="shared" si="1114"/>
        <v/>
      </c>
      <c r="C3718" s="269"/>
      <c r="D3718" s="270" t="str">
        <f t="shared" si="1112"/>
        <v/>
      </c>
      <c r="E3718" s="271"/>
      <c r="F3718" s="272">
        <f t="shared" si="1113"/>
        <v>0</v>
      </c>
      <c r="G3718" s="275">
        <f t="shared" si="1115"/>
        <v>0</v>
      </c>
    </row>
    <row r="3719" spans="1:7" s="276" customFormat="1" ht="24" customHeight="1" x14ac:dyDescent="0.2">
      <c r="A3719" s="267" t="str">
        <f t="shared" si="1111"/>
        <v/>
      </c>
      <c r="B3719" s="268" t="str">
        <f t="shared" si="1114"/>
        <v/>
      </c>
      <c r="C3719" s="269"/>
      <c r="D3719" s="270" t="str">
        <f t="shared" si="1112"/>
        <v/>
      </c>
      <c r="E3719" s="271"/>
      <c r="F3719" s="272">
        <f t="shared" si="1113"/>
        <v>0</v>
      </c>
      <c r="G3719" s="275">
        <f t="shared" si="1115"/>
        <v>0</v>
      </c>
    </row>
    <row r="3720" spans="1:7" s="276" customFormat="1" ht="24" customHeight="1" x14ac:dyDescent="0.2">
      <c r="A3720" s="267" t="str">
        <f t="shared" si="1111"/>
        <v/>
      </c>
      <c r="B3720" s="268" t="str">
        <f t="shared" si="1114"/>
        <v/>
      </c>
      <c r="C3720" s="269"/>
      <c r="D3720" s="270" t="str">
        <f t="shared" si="1112"/>
        <v/>
      </c>
      <c r="E3720" s="271"/>
      <c r="F3720" s="272">
        <f t="shared" si="1113"/>
        <v>0</v>
      </c>
      <c r="G3720" s="275">
        <f t="shared" si="1115"/>
        <v>0</v>
      </c>
    </row>
    <row r="3721" spans="1:7" s="276" customFormat="1" ht="24" customHeight="1" x14ac:dyDescent="0.2">
      <c r="A3721" s="267" t="str">
        <f t="shared" si="1111"/>
        <v/>
      </c>
      <c r="B3721" s="268" t="str">
        <f t="shared" si="1114"/>
        <v/>
      </c>
      <c r="C3721" s="269"/>
      <c r="D3721" s="270" t="str">
        <f t="shared" si="1112"/>
        <v/>
      </c>
      <c r="E3721" s="271"/>
      <c r="F3721" s="272">
        <f t="shared" si="1113"/>
        <v>0</v>
      </c>
      <c r="G3721" s="275">
        <f t="shared" si="1115"/>
        <v>0</v>
      </c>
    </row>
    <row r="3722" spans="1:7" s="276" customFormat="1" ht="24" customHeight="1" x14ac:dyDescent="0.2">
      <c r="A3722" s="267" t="str">
        <f t="shared" si="1111"/>
        <v/>
      </c>
      <c r="B3722" s="268" t="str">
        <f t="shared" si="1114"/>
        <v/>
      </c>
      <c r="C3722" s="269"/>
      <c r="D3722" s="270" t="str">
        <f t="shared" si="1112"/>
        <v/>
      </c>
      <c r="E3722" s="271"/>
      <c r="F3722" s="272">
        <f t="shared" si="1113"/>
        <v>0</v>
      </c>
      <c r="G3722" s="275">
        <f t="shared" si="1115"/>
        <v>0</v>
      </c>
    </row>
    <row r="3723" spans="1:7" s="276" customFormat="1" ht="24" customHeight="1" x14ac:dyDescent="0.2">
      <c r="A3723" s="267" t="str">
        <f t="shared" si="1111"/>
        <v/>
      </c>
      <c r="B3723" s="268" t="str">
        <f t="shared" si="1114"/>
        <v/>
      </c>
      <c r="C3723" s="269"/>
      <c r="D3723" s="270" t="str">
        <f t="shared" si="1112"/>
        <v/>
      </c>
      <c r="E3723" s="271"/>
      <c r="F3723" s="272">
        <f t="shared" si="1113"/>
        <v>0</v>
      </c>
      <c r="G3723" s="275">
        <f t="shared" si="1115"/>
        <v>0</v>
      </c>
    </row>
    <row r="3724" spans="1:7" s="276" customFormat="1" ht="24" customHeight="1" x14ac:dyDescent="0.2">
      <c r="A3724" s="267" t="str">
        <f t="shared" si="1111"/>
        <v/>
      </c>
      <c r="B3724" s="268" t="str">
        <f t="shared" si="1114"/>
        <v/>
      </c>
      <c r="C3724" s="269"/>
      <c r="D3724" s="270" t="str">
        <f t="shared" si="1112"/>
        <v/>
      </c>
      <c r="E3724" s="271"/>
      <c r="F3724" s="272">
        <f t="shared" si="1113"/>
        <v>0</v>
      </c>
      <c r="G3724" s="275">
        <f t="shared" si="1115"/>
        <v>0</v>
      </c>
    </row>
    <row r="3725" spans="1:7" s="276" customFormat="1" ht="24" customHeight="1" x14ac:dyDescent="0.2">
      <c r="A3725" s="267" t="str">
        <f t="shared" si="1111"/>
        <v/>
      </c>
      <c r="B3725" s="268" t="str">
        <f t="shared" si="1114"/>
        <v/>
      </c>
      <c r="C3725" s="269"/>
      <c r="D3725" s="270" t="str">
        <f t="shared" si="1112"/>
        <v/>
      </c>
      <c r="E3725" s="271"/>
      <c r="F3725" s="272">
        <f t="shared" si="1113"/>
        <v>0</v>
      </c>
      <c r="G3725" s="275">
        <f t="shared" si="1115"/>
        <v>0</v>
      </c>
    </row>
    <row r="3726" spans="1:7" s="276" customFormat="1" ht="24" customHeight="1" x14ac:dyDescent="0.2">
      <c r="A3726" s="267" t="str">
        <f t="shared" si="1111"/>
        <v/>
      </c>
      <c r="B3726" s="268" t="str">
        <f t="shared" si="1114"/>
        <v/>
      </c>
      <c r="C3726" s="269"/>
      <c r="D3726" s="270" t="str">
        <f t="shared" si="1112"/>
        <v/>
      </c>
      <c r="E3726" s="271"/>
      <c r="F3726" s="273">
        <f t="shared" si="1113"/>
        <v>0</v>
      </c>
      <c r="G3726" s="275">
        <f t="shared" si="1115"/>
        <v>0</v>
      </c>
    </row>
    <row r="3727" spans="1:7" ht="24" customHeight="1" x14ac:dyDescent="0.2">
      <c r="A3727" s="125"/>
      <c r="B3727" s="99"/>
      <c r="C3727" s="99"/>
      <c r="D3727" s="110"/>
      <c r="E3727" s="111"/>
      <c r="F3727" s="188" t="s">
        <v>33</v>
      </c>
      <c r="G3727" s="126">
        <f>SUBTOTAL(9,G3713:G3726)</f>
        <v>0</v>
      </c>
    </row>
    <row r="3728" spans="1:7" ht="24" customHeight="1" x14ac:dyDescent="0.2">
      <c r="A3728" s="125"/>
      <c r="B3728" s="99"/>
      <c r="C3728" s="127" t="s">
        <v>722</v>
      </c>
      <c r="D3728" s="110"/>
      <c r="E3728" s="111"/>
      <c r="F3728" s="112"/>
      <c r="G3728" s="128"/>
    </row>
    <row r="3729" spans="1:7" s="276" customFormat="1" ht="24" customHeight="1" x14ac:dyDescent="0.2">
      <c r="A3729" s="267" t="str">
        <f t="shared" ref="A3729:A3736" si="1116">IFERROR(VLOOKUP(C3729,Tabla_Insumos,4,FALSE),"")</f>
        <v/>
      </c>
      <c r="B3729" s="268" t="str">
        <f t="shared" ref="B3729:B3736" si="1117">IFERROR(VLOOKUP(C3729,Tabla_Insumos,5,FALSE),"")</f>
        <v/>
      </c>
      <c r="C3729" s="269"/>
      <c r="D3729" s="270" t="str">
        <f t="shared" ref="D3729:D3736" si="1118">IFERROR(VLOOKUP(C3729,Tabla_Insumos,2,FALSE),"")</f>
        <v/>
      </c>
      <c r="E3729" s="271"/>
      <c r="F3729" s="274">
        <f t="shared" ref="F3729:F3736" si="1119">IFERROR(VLOOKUP(C3729,Tabla_Insumos,3,FALSE),0)</f>
        <v>0</v>
      </c>
      <c r="G3729" s="275">
        <f>ROUND(E3729*F3729,2)</f>
        <v>0</v>
      </c>
    </row>
    <row r="3730" spans="1:7" s="276" customFormat="1" ht="24" customHeight="1" x14ac:dyDescent="0.2">
      <c r="A3730" s="267" t="str">
        <f t="shared" si="1116"/>
        <v/>
      </c>
      <c r="B3730" s="268" t="str">
        <f t="shared" si="1117"/>
        <v/>
      </c>
      <c r="C3730" s="269"/>
      <c r="D3730" s="270" t="str">
        <f t="shared" si="1118"/>
        <v/>
      </c>
      <c r="E3730" s="271"/>
      <c r="F3730" s="274">
        <f t="shared" si="1119"/>
        <v>0</v>
      </c>
      <c r="G3730" s="275">
        <f>ROUND(E3730*F3730,2)</f>
        <v>0</v>
      </c>
    </row>
    <row r="3731" spans="1:7" s="276" customFormat="1" ht="24" customHeight="1" x14ac:dyDescent="0.2">
      <c r="A3731" s="267" t="str">
        <f t="shared" si="1116"/>
        <v/>
      </c>
      <c r="B3731" s="268" t="str">
        <f t="shared" si="1117"/>
        <v/>
      </c>
      <c r="C3731" s="269"/>
      <c r="D3731" s="270" t="str">
        <f t="shared" si="1118"/>
        <v/>
      </c>
      <c r="E3731" s="271"/>
      <c r="F3731" s="274">
        <f t="shared" si="1119"/>
        <v>0</v>
      </c>
      <c r="G3731" s="275">
        <f t="shared" ref="G3731:G3736" si="1120">ROUND(E3731*F3731,2)</f>
        <v>0</v>
      </c>
    </row>
    <row r="3732" spans="1:7" s="276" customFormat="1" ht="24" customHeight="1" x14ac:dyDescent="0.2">
      <c r="A3732" s="267" t="str">
        <f t="shared" si="1116"/>
        <v/>
      </c>
      <c r="B3732" s="268" t="str">
        <f t="shared" si="1117"/>
        <v/>
      </c>
      <c r="C3732" s="269"/>
      <c r="D3732" s="270" t="str">
        <f t="shared" si="1118"/>
        <v/>
      </c>
      <c r="E3732" s="271"/>
      <c r="F3732" s="274">
        <f t="shared" si="1119"/>
        <v>0</v>
      </c>
      <c r="G3732" s="275">
        <f t="shared" si="1120"/>
        <v>0</v>
      </c>
    </row>
    <row r="3733" spans="1:7" s="276" customFormat="1" ht="24" customHeight="1" x14ac:dyDescent="0.2">
      <c r="A3733" s="267" t="str">
        <f t="shared" si="1116"/>
        <v/>
      </c>
      <c r="B3733" s="268" t="str">
        <f t="shared" si="1117"/>
        <v/>
      </c>
      <c r="C3733" s="269"/>
      <c r="D3733" s="270" t="str">
        <f t="shared" si="1118"/>
        <v/>
      </c>
      <c r="E3733" s="271"/>
      <c r="F3733" s="272">
        <f t="shared" si="1119"/>
        <v>0</v>
      </c>
      <c r="G3733" s="275">
        <f t="shared" si="1120"/>
        <v>0</v>
      </c>
    </row>
    <row r="3734" spans="1:7" s="276" customFormat="1" ht="24" customHeight="1" x14ac:dyDescent="0.2">
      <c r="A3734" s="267" t="str">
        <f t="shared" si="1116"/>
        <v/>
      </c>
      <c r="B3734" s="268" t="str">
        <f t="shared" si="1117"/>
        <v/>
      </c>
      <c r="C3734" s="269"/>
      <c r="D3734" s="270" t="str">
        <f t="shared" si="1118"/>
        <v/>
      </c>
      <c r="E3734" s="271"/>
      <c r="F3734" s="272">
        <f t="shared" si="1119"/>
        <v>0</v>
      </c>
      <c r="G3734" s="275">
        <f t="shared" si="1120"/>
        <v>0</v>
      </c>
    </row>
    <row r="3735" spans="1:7" s="276" customFormat="1" ht="24" customHeight="1" x14ac:dyDescent="0.2">
      <c r="A3735" s="267" t="str">
        <f t="shared" si="1116"/>
        <v/>
      </c>
      <c r="B3735" s="268" t="str">
        <f t="shared" si="1117"/>
        <v/>
      </c>
      <c r="C3735" s="269"/>
      <c r="D3735" s="270" t="str">
        <f t="shared" si="1118"/>
        <v/>
      </c>
      <c r="E3735" s="271"/>
      <c r="F3735" s="272">
        <f t="shared" si="1119"/>
        <v>0</v>
      </c>
      <c r="G3735" s="275">
        <f t="shared" si="1120"/>
        <v>0</v>
      </c>
    </row>
    <row r="3736" spans="1:7" s="276" customFormat="1" ht="24" customHeight="1" x14ac:dyDescent="0.2">
      <c r="A3736" s="267" t="str">
        <f t="shared" si="1116"/>
        <v/>
      </c>
      <c r="B3736" s="268" t="str">
        <f t="shared" si="1117"/>
        <v/>
      </c>
      <c r="C3736" s="269"/>
      <c r="D3736" s="270" t="str">
        <f t="shared" si="1118"/>
        <v/>
      </c>
      <c r="E3736" s="271"/>
      <c r="F3736" s="272">
        <f t="shared" si="1119"/>
        <v>0</v>
      </c>
      <c r="G3736" s="275">
        <f t="shared" si="1120"/>
        <v>0</v>
      </c>
    </row>
    <row r="3737" spans="1:7" ht="24" customHeight="1" x14ac:dyDescent="0.2">
      <c r="A3737" s="125"/>
      <c r="B3737" s="99"/>
      <c r="C3737" s="99"/>
      <c r="D3737" s="110"/>
      <c r="E3737" s="111"/>
      <c r="F3737" s="188" t="s">
        <v>34</v>
      </c>
      <c r="G3737" s="126">
        <f>SUBTOTAL(9,G3729:G3736)</f>
        <v>0</v>
      </c>
    </row>
    <row r="3738" spans="1:7" ht="24" customHeight="1" x14ac:dyDescent="0.2">
      <c r="A3738" s="125"/>
      <c r="B3738" s="99"/>
      <c r="C3738" s="127" t="s">
        <v>723</v>
      </c>
      <c r="D3738" s="110"/>
      <c r="E3738" s="111"/>
      <c r="F3738" s="112"/>
      <c r="G3738" s="128"/>
    </row>
    <row r="3739" spans="1:7" s="276" customFormat="1" ht="24" customHeight="1" x14ac:dyDescent="0.2">
      <c r="A3739" s="267" t="str">
        <f t="shared" ref="A3739:A3747" si="1121">IFERROR(VLOOKUP(C3739,Tabla_Insumos,4,FALSE),"")</f>
        <v/>
      </c>
      <c r="B3739" s="268" t="str">
        <f t="shared" ref="B3739:B3747" si="1122">IFERROR(VLOOKUP(C3739,Tabla_Insumos,5,FALSE),"")</f>
        <v/>
      </c>
      <c r="C3739" s="269"/>
      <c r="D3739" s="270" t="str">
        <f t="shared" ref="D3739:D3747" si="1123">IFERROR(VLOOKUP(C3739,Tabla_Insumos,2,FALSE),"")</f>
        <v/>
      </c>
      <c r="E3739" s="271"/>
      <c r="F3739" s="272">
        <f t="shared" ref="F3739:F3747" si="1124">IFERROR(VLOOKUP(C3739,Tabla_Insumos,3,FALSE),0)</f>
        <v>0</v>
      </c>
      <c r="G3739" s="275">
        <f t="shared" ref="G3739:G3747" si="1125">ROUND(E3739*F3739,2)</f>
        <v>0</v>
      </c>
    </row>
    <row r="3740" spans="1:7" s="276" customFormat="1" ht="24" customHeight="1" x14ac:dyDescent="0.2">
      <c r="A3740" s="267" t="str">
        <f t="shared" si="1121"/>
        <v/>
      </c>
      <c r="B3740" s="268" t="str">
        <f t="shared" si="1122"/>
        <v/>
      </c>
      <c r="C3740" s="269"/>
      <c r="D3740" s="270" t="str">
        <f t="shared" si="1123"/>
        <v/>
      </c>
      <c r="E3740" s="271"/>
      <c r="F3740" s="272">
        <f t="shared" si="1124"/>
        <v>0</v>
      </c>
      <c r="G3740" s="275">
        <f t="shared" si="1125"/>
        <v>0</v>
      </c>
    </row>
    <row r="3741" spans="1:7" s="276" customFormat="1" ht="24" customHeight="1" x14ac:dyDescent="0.2">
      <c r="A3741" s="267" t="str">
        <f t="shared" si="1121"/>
        <v/>
      </c>
      <c r="B3741" s="268" t="str">
        <f t="shared" si="1122"/>
        <v/>
      </c>
      <c r="C3741" s="269"/>
      <c r="D3741" s="270" t="str">
        <f t="shared" si="1123"/>
        <v/>
      </c>
      <c r="E3741" s="271"/>
      <c r="F3741" s="272">
        <f t="shared" si="1124"/>
        <v>0</v>
      </c>
      <c r="G3741" s="275">
        <f t="shared" si="1125"/>
        <v>0</v>
      </c>
    </row>
    <row r="3742" spans="1:7" s="276" customFormat="1" ht="24" customHeight="1" x14ac:dyDescent="0.2">
      <c r="A3742" s="267" t="str">
        <f t="shared" si="1121"/>
        <v/>
      </c>
      <c r="B3742" s="268" t="str">
        <f t="shared" si="1122"/>
        <v/>
      </c>
      <c r="C3742" s="269"/>
      <c r="D3742" s="270" t="str">
        <f t="shared" si="1123"/>
        <v/>
      </c>
      <c r="E3742" s="271"/>
      <c r="F3742" s="272">
        <f t="shared" si="1124"/>
        <v>0</v>
      </c>
      <c r="G3742" s="275">
        <f t="shared" si="1125"/>
        <v>0</v>
      </c>
    </row>
    <row r="3743" spans="1:7" s="276" customFormat="1" ht="24" customHeight="1" x14ac:dyDescent="0.2">
      <c r="A3743" s="267" t="str">
        <f t="shared" si="1121"/>
        <v/>
      </c>
      <c r="B3743" s="268" t="str">
        <f t="shared" si="1122"/>
        <v/>
      </c>
      <c r="C3743" s="269"/>
      <c r="D3743" s="270" t="str">
        <f t="shared" si="1123"/>
        <v/>
      </c>
      <c r="E3743" s="271"/>
      <c r="F3743" s="272">
        <f t="shared" si="1124"/>
        <v>0</v>
      </c>
      <c r="G3743" s="275">
        <f t="shared" si="1125"/>
        <v>0</v>
      </c>
    </row>
    <row r="3744" spans="1:7" s="276" customFormat="1" ht="24" customHeight="1" x14ac:dyDescent="0.2">
      <c r="A3744" s="267" t="str">
        <f t="shared" si="1121"/>
        <v/>
      </c>
      <c r="B3744" s="268" t="str">
        <f t="shared" si="1122"/>
        <v/>
      </c>
      <c r="C3744" s="269"/>
      <c r="D3744" s="270" t="str">
        <f t="shared" si="1123"/>
        <v/>
      </c>
      <c r="E3744" s="271"/>
      <c r="F3744" s="272">
        <f t="shared" si="1124"/>
        <v>0</v>
      </c>
      <c r="G3744" s="275">
        <f t="shared" si="1125"/>
        <v>0</v>
      </c>
    </row>
    <row r="3745" spans="1:8" s="276" customFormat="1" ht="24" customHeight="1" x14ac:dyDescent="0.2">
      <c r="A3745" s="267" t="str">
        <f t="shared" si="1121"/>
        <v/>
      </c>
      <c r="B3745" s="268" t="str">
        <f t="shared" si="1122"/>
        <v/>
      </c>
      <c r="C3745" s="269"/>
      <c r="D3745" s="270" t="str">
        <f t="shared" si="1123"/>
        <v/>
      </c>
      <c r="E3745" s="271"/>
      <c r="F3745" s="272">
        <f t="shared" si="1124"/>
        <v>0</v>
      </c>
      <c r="G3745" s="275">
        <f t="shared" si="1125"/>
        <v>0</v>
      </c>
    </row>
    <row r="3746" spans="1:8" s="276" customFormat="1" ht="24" customHeight="1" x14ac:dyDescent="0.2">
      <c r="A3746" s="267" t="str">
        <f t="shared" si="1121"/>
        <v/>
      </c>
      <c r="B3746" s="268" t="str">
        <f t="shared" si="1122"/>
        <v/>
      </c>
      <c r="C3746" s="269"/>
      <c r="D3746" s="270" t="str">
        <f t="shared" si="1123"/>
        <v/>
      </c>
      <c r="E3746" s="271"/>
      <c r="F3746" s="272">
        <f t="shared" si="1124"/>
        <v>0</v>
      </c>
      <c r="G3746" s="275">
        <f t="shared" si="1125"/>
        <v>0</v>
      </c>
    </row>
    <row r="3747" spans="1:8" s="276" customFormat="1" ht="24" customHeight="1" x14ac:dyDescent="0.2">
      <c r="A3747" s="267" t="str">
        <f t="shared" si="1121"/>
        <v/>
      </c>
      <c r="B3747" s="268" t="str">
        <f t="shared" si="1122"/>
        <v/>
      </c>
      <c r="C3747" s="269"/>
      <c r="D3747" s="270" t="str">
        <f t="shared" si="1123"/>
        <v/>
      </c>
      <c r="E3747" s="271"/>
      <c r="F3747" s="272">
        <f t="shared" si="1124"/>
        <v>0</v>
      </c>
      <c r="G3747" s="275">
        <f t="shared" si="1125"/>
        <v>0</v>
      </c>
    </row>
    <row r="3748" spans="1:8" ht="24" customHeight="1" x14ac:dyDescent="0.2">
      <c r="A3748" s="129"/>
      <c r="B3748" s="110"/>
      <c r="C3748" s="99"/>
      <c r="D3748" s="110"/>
      <c r="E3748" s="111"/>
      <c r="F3748" s="188" t="s">
        <v>35</v>
      </c>
      <c r="G3748" s="126">
        <f>SUBTOTAL(9,G3739:G3747)</f>
        <v>0</v>
      </c>
    </row>
    <row r="3749" spans="1:8" ht="24" customHeight="1" thickBot="1" x14ac:dyDescent="0.25">
      <c r="A3749" s="130"/>
      <c r="B3749" s="131"/>
      <c r="C3749" s="132"/>
      <c r="D3749" s="131"/>
      <c r="E3749" s="133"/>
      <c r="F3749" s="134"/>
      <c r="G3749" s="135"/>
    </row>
    <row r="3750" spans="1:8" ht="24" customHeight="1" thickBot="1" x14ac:dyDescent="0.25">
      <c r="A3750" s="136" t="str">
        <f>B3708</f>
        <v>25.3</v>
      </c>
      <c r="B3750" s="137" t="str">
        <f>C3708</f>
        <v>Circulación existente a refaccionar</v>
      </c>
      <c r="C3750" s="138"/>
      <c r="D3750" s="138" t="s">
        <v>36</v>
      </c>
      <c r="E3750" s="139"/>
      <c r="F3750" s="140" t="s">
        <v>37</v>
      </c>
      <c r="G3750" s="141">
        <f>SUBTOTAL(9,G3713:G3749)</f>
        <v>0</v>
      </c>
    </row>
    <row r="3751" spans="1:8" ht="24" customHeight="1" thickTop="1" thickBot="1" x14ac:dyDescent="0.25"/>
    <row r="3752" spans="1:8" ht="24" customHeight="1" thickTop="1" x14ac:dyDescent="0.2">
      <c r="A3752" s="173" t="s">
        <v>39</v>
      </c>
      <c r="B3752" s="174"/>
      <c r="C3752" s="174"/>
      <c r="D3752" s="174"/>
      <c r="E3752" s="174"/>
      <c r="F3752" s="174"/>
      <c r="G3752" s="175"/>
      <c r="H3752" s="100">
        <f>COUNTIF($A$2:A3758,"ANALISIS DE PRECIOS")</f>
        <v>76</v>
      </c>
    </row>
    <row r="3753" spans="1:8" ht="24" customHeight="1" x14ac:dyDescent="0.2">
      <c r="A3753" s="101" t="s">
        <v>719</v>
      </c>
      <c r="B3753" s="102" t="str">
        <f>Comitente</f>
        <v>DIRECCIÓN DE INFRAESTRUCTURA ESCOLAR</v>
      </c>
      <c r="C3753" s="96"/>
      <c r="D3753" s="103"/>
      <c r="E3753" s="103"/>
      <c r="F3753" s="104"/>
      <c r="G3753" s="105"/>
    </row>
    <row r="3754" spans="1:8" ht="24" customHeight="1" x14ac:dyDescent="0.2">
      <c r="A3754" s="101" t="s">
        <v>720</v>
      </c>
      <c r="B3754" s="102">
        <f>Contratista</f>
        <v>0</v>
      </c>
      <c r="C3754" s="97"/>
      <c r="D3754" s="97"/>
      <c r="E3754" s="97"/>
      <c r="F3754" s="106"/>
      <c r="G3754" s="107"/>
    </row>
    <row r="3755" spans="1:8" ht="24" customHeight="1" x14ac:dyDescent="0.2">
      <c r="A3755" s="101" t="s">
        <v>26</v>
      </c>
      <c r="B3755" s="102" t="str">
        <f>Obra</f>
        <v>ESCUELA BATALLA DE TUCUMAN</v>
      </c>
      <c r="C3755" s="97"/>
      <c r="D3755" s="97"/>
      <c r="E3755" s="97"/>
      <c r="F3755" s="106" t="s">
        <v>40</v>
      </c>
      <c r="G3755" s="108">
        <f>Fecha_Base</f>
        <v>0</v>
      </c>
    </row>
    <row r="3756" spans="1:8" ht="24" customHeight="1" x14ac:dyDescent="0.2">
      <c r="A3756" s="109" t="s">
        <v>718</v>
      </c>
      <c r="B3756" s="98" t="str">
        <f>Ubicación</f>
        <v>Calle Mendoza y Calle Nº17 - Pocito</v>
      </c>
      <c r="C3756" s="98"/>
      <c r="D3756" s="110"/>
      <c r="E3756" s="111"/>
      <c r="F3756" s="112"/>
      <c r="G3756" s="113"/>
    </row>
    <row r="3757" spans="1:8" ht="24" customHeight="1" x14ac:dyDescent="0.2">
      <c r="A3757" s="109" t="s">
        <v>41</v>
      </c>
      <c r="B3757" s="114" t="str">
        <f>IFERROR(VALUE(LEFT(B3758,FIND("-",B3758)-1)),"")</f>
        <v/>
      </c>
      <c r="C3757" s="99" t="str">
        <f>IFERROR(VLOOKUP(B3757,Tabla_CyP,2,FALSE),"")</f>
        <v/>
      </c>
      <c r="E3757" s="111"/>
      <c r="F3757" s="112"/>
      <c r="G3757" s="113"/>
    </row>
    <row r="3758" spans="1:8" ht="24" customHeight="1" x14ac:dyDescent="0.2">
      <c r="A3758" s="109" t="s">
        <v>27</v>
      </c>
      <c r="B3758" s="115" t="str">
        <f>IFERROR(VLOOKUP(COUNTIF($A$2:A3758,"ANALISIS DE PRECIOS"),Tabla_NumeroItem,4,FALSE),"")</f>
        <v>25.4</v>
      </c>
      <c r="C3758" s="99" t="str">
        <f>IFERROR(VLOOKUP(B3758,Tabla_CyP,2,FALSE),"")</f>
        <v>Patio Cìvico existente a refaccionar</v>
      </c>
      <c r="D3758" s="110"/>
      <c r="E3758" s="111"/>
      <c r="F3758" s="106" t="s">
        <v>28</v>
      </c>
      <c r="G3758" s="116" t="str">
        <f>IFERROR(VLOOKUP(B3758,Tabla_CyP,4,FALSE),"")</f>
        <v>gl</v>
      </c>
    </row>
    <row r="3759" spans="1:8" ht="24" customHeight="1" x14ac:dyDescent="0.2">
      <c r="A3759" s="109"/>
      <c r="B3759" s="98"/>
      <c r="C3759" s="99"/>
      <c r="D3759" s="110"/>
      <c r="E3759" s="111"/>
      <c r="F3759" s="112"/>
      <c r="G3759" s="113"/>
    </row>
    <row r="3760" spans="1:8" ht="24" customHeight="1" x14ac:dyDescent="0.2">
      <c r="A3760" s="381" t="s">
        <v>584</v>
      </c>
      <c r="B3760" s="382"/>
      <c r="C3760" s="383" t="s">
        <v>0</v>
      </c>
      <c r="D3760" s="383" t="s">
        <v>29</v>
      </c>
      <c r="E3760" s="385" t="s">
        <v>30</v>
      </c>
      <c r="F3760" s="387" t="s">
        <v>31</v>
      </c>
      <c r="G3760" s="389" t="s">
        <v>32</v>
      </c>
    </row>
    <row r="3761" spans="1:141" s="119" customFormat="1" ht="24" customHeight="1" x14ac:dyDescent="0.2">
      <c r="A3761" s="117" t="s">
        <v>585</v>
      </c>
      <c r="B3761" s="118" t="s">
        <v>586</v>
      </c>
      <c r="C3761" s="384"/>
      <c r="D3761" s="384"/>
      <c r="E3761" s="386"/>
      <c r="F3761" s="388"/>
      <c r="G3761" s="390"/>
      <c r="I3761" s="277"/>
      <c r="J3761" s="277"/>
      <c r="K3761" s="277"/>
      <c r="L3761" s="277"/>
      <c r="M3761" s="277"/>
      <c r="N3761" s="277"/>
      <c r="O3761" s="277"/>
      <c r="P3761" s="277"/>
      <c r="Q3761" s="277"/>
      <c r="R3761" s="277"/>
      <c r="S3761" s="277"/>
      <c r="T3761" s="277"/>
      <c r="U3761" s="277"/>
      <c r="V3761" s="277"/>
      <c r="W3761" s="277"/>
      <c r="X3761" s="277"/>
      <c r="Y3761" s="277"/>
      <c r="Z3761" s="277"/>
      <c r="AA3761" s="277"/>
      <c r="AB3761" s="277"/>
      <c r="AC3761" s="277"/>
      <c r="AD3761" s="277"/>
      <c r="AE3761" s="277"/>
      <c r="AF3761" s="277"/>
      <c r="AG3761" s="277"/>
      <c r="AH3761" s="277"/>
      <c r="AI3761" s="277"/>
      <c r="AJ3761" s="277"/>
      <c r="AK3761" s="277"/>
      <c r="AL3761" s="277"/>
      <c r="AM3761" s="277"/>
      <c r="AN3761" s="277"/>
      <c r="AO3761" s="277"/>
      <c r="AP3761" s="277"/>
      <c r="AQ3761" s="277"/>
      <c r="AR3761" s="277"/>
      <c r="AS3761" s="277"/>
      <c r="AT3761" s="277"/>
      <c r="AU3761" s="277"/>
      <c r="AV3761" s="277"/>
      <c r="AW3761" s="277"/>
      <c r="AX3761" s="277"/>
      <c r="AY3761" s="277"/>
      <c r="AZ3761" s="277"/>
      <c r="BA3761" s="277"/>
      <c r="BB3761" s="277"/>
      <c r="BC3761" s="277"/>
      <c r="BD3761" s="277"/>
      <c r="BE3761" s="277"/>
      <c r="BF3761" s="277"/>
      <c r="BG3761" s="277"/>
      <c r="BH3761" s="277"/>
      <c r="BI3761" s="277"/>
      <c r="BJ3761" s="277"/>
      <c r="BK3761" s="277"/>
      <c r="BL3761" s="277"/>
      <c r="BM3761" s="277"/>
      <c r="BN3761" s="277"/>
      <c r="BO3761" s="277"/>
      <c r="BP3761" s="277"/>
      <c r="BQ3761" s="277"/>
      <c r="BR3761" s="277"/>
      <c r="BS3761" s="277"/>
      <c r="BT3761" s="277"/>
      <c r="BU3761" s="277"/>
      <c r="BV3761" s="277"/>
      <c r="BW3761" s="277"/>
      <c r="BX3761" s="277"/>
      <c r="BY3761" s="277"/>
      <c r="BZ3761" s="277"/>
      <c r="CA3761" s="277"/>
      <c r="CB3761" s="277"/>
      <c r="CC3761" s="277"/>
      <c r="CD3761" s="277"/>
      <c r="CE3761" s="277"/>
      <c r="CF3761" s="277"/>
      <c r="CG3761" s="277"/>
      <c r="CH3761" s="277"/>
      <c r="CI3761" s="277"/>
      <c r="CJ3761" s="277"/>
      <c r="CK3761" s="277"/>
      <c r="CL3761" s="277"/>
      <c r="CM3761" s="277"/>
      <c r="CN3761" s="277"/>
      <c r="CO3761" s="277"/>
      <c r="CP3761" s="277"/>
      <c r="CQ3761" s="277"/>
      <c r="CR3761" s="277"/>
      <c r="CS3761" s="277"/>
      <c r="CT3761" s="277"/>
      <c r="CU3761" s="277"/>
      <c r="CV3761" s="277"/>
      <c r="CW3761" s="277"/>
      <c r="CX3761" s="277"/>
      <c r="CY3761" s="277"/>
      <c r="CZ3761" s="277"/>
      <c r="DA3761" s="277"/>
      <c r="DB3761" s="277"/>
      <c r="DC3761" s="277"/>
      <c r="DD3761" s="277"/>
      <c r="DE3761" s="277"/>
      <c r="DF3761" s="277"/>
      <c r="DG3761" s="277"/>
      <c r="DH3761" s="277"/>
      <c r="DI3761" s="277"/>
      <c r="DJ3761" s="277"/>
      <c r="DK3761" s="277"/>
      <c r="DL3761" s="277"/>
      <c r="DM3761" s="277"/>
      <c r="DN3761" s="277"/>
      <c r="DO3761" s="277"/>
      <c r="DP3761" s="277"/>
      <c r="DQ3761" s="277"/>
      <c r="DR3761" s="277"/>
      <c r="DS3761" s="277"/>
      <c r="DT3761" s="277"/>
      <c r="DU3761" s="277"/>
      <c r="DV3761" s="277"/>
      <c r="DW3761" s="277"/>
      <c r="DX3761" s="277"/>
      <c r="DY3761" s="277"/>
      <c r="DZ3761" s="277"/>
      <c r="EA3761" s="277"/>
      <c r="EB3761" s="277"/>
      <c r="EC3761" s="277"/>
      <c r="ED3761" s="277"/>
      <c r="EE3761" s="277"/>
      <c r="EF3761" s="277"/>
      <c r="EG3761" s="277"/>
      <c r="EH3761" s="277"/>
      <c r="EI3761" s="277"/>
      <c r="EJ3761" s="277"/>
      <c r="EK3761" s="277"/>
    </row>
    <row r="3762" spans="1:141" ht="24" customHeight="1" x14ac:dyDescent="0.2">
      <c r="A3762" s="187"/>
      <c r="B3762" s="120"/>
      <c r="C3762" s="185" t="s">
        <v>721</v>
      </c>
      <c r="D3762" s="121"/>
      <c r="E3762" s="122"/>
      <c r="F3762" s="123"/>
      <c r="G3762" s="124"/>
    </row>
    <row r="3763" spans="1:141" s="276" customFormat="1" ht="24" customHeight="1" x14ac:dyDescent="0.2">
      <c r="A3763" s="267" t="str">
        <f t="shared" ref="A3763:A3776" si="1126">IFERROR(VLOOKUP(C3763,Tabla_Insumos,4,FALSE),"")</f>
        <v/>
      </c>
      <c r="B3763" s="268" t="str">
        <f>IFERROR(VLOOKUP(C3763,Tabla_Insumos,5,FALSE),"")</f>
        <v/>
      </c>
      <c r="C3763" s="269"/>
      <c r="D3763" s="270" t="str">
        <f t="shared" ref="D3763:D3776" si="1127">IFERROR(VLOOKUP(C3763,Tabla_Insumos,2,FALSE),"")</f>
        <v/>
      </c>
      <c r="E3763" s="271"/>
      <c r="F3763" s="272">
        <f t="shared" ref="F3763:F3776" si="1128">IFERROR(VLOOKUP(C3763,Tabla_Insumos,3,FALSE),0)</f>
        <v>0</v>
      </c>
      <c r="G3763" s="275">
        <f>ROUND(E3763*F3763,2)</f>
        <v>0</v>
      </c>
    </row>
    <row r="3764" spans="1:141" s="276" customFormat="1" ht="24" customHeight="1" x14ac:dyDescent="0.2">
      <c r="A3764" s="267" t="str">
        <f t="shared" si="1126"/>
        <v/>
      </c>
      <c r="B3764" s="268" t="str">
        <f t="shared" ref="B3764:B3776" si="1129">IFERROR(VLOOKUP(C3764,Tabla_Insumos,5,FALSE),"")</f>
        <v/>
      </c>
      <c r="C3764" s="269"/>
      <c r="D3764" s="270" t="str">
        <f t="shared" si="1127"/>
        <v/>
      </c>
      <c r="E3764" s="271"/>
      <c r="F3764" s="272">
        <f t="shared" si="1128"/>
        <v>0</v>
      </c>
      <c r="G3764" s="275">
        <f t="shared" ref="G3764:G3776" si="1130">ROUND(E3764*F3764,2)</f>
        <v>0</v>
      </c>
    </row>
    <row r="3765" spans="1:141" s="276" customFormat="1" ht="24" customHeight="1" x14ac:dyDescent="0.2">
      <c r="A3765" s="267" t="str">
        <f t="shared" si="1126"/>
        <v/>
      </c>
      <c r="B3765" s="268" t="str">
        <f t="shared" si="1129"/>
        <v/>
      </c>
      <c r="C3765" s="269"/>
      <c r="D3765" s="270" t="str">
        <f t="shared" si="1127"/>
        <v/>
      </c>
      <c r="E3765" s="271"/>
      <c r="F3765" s="272">
        <f t="shared" si="1128"/>
        <v>0</v>
      </c>
      <c r="G3765" s="275">
        <f t="shared" si="1130"/>
        <v>0</v>
      </c>
    </row>
    <row r="3766" spans="1:141" s="276" customFormat="1" ht="24" customHeight="1" x14ac:dyDescent="0.2">
      <c r="A3766" s="267" t="str">
        <f t="shared" si="1126"/>
        <v/>
      </c>
      <c r="B3766" s="268" t="str">
        <f t="shared" si="1129"/>
        <v/>
      </c>
      <c r="C3766" s="269"/>
      <c r="D3766" s="270" t="str">
        <f t="shared" si="1127"/>
        <v/>
      </c>
      <c r="E3766" s="271"/>
      <c r="F3766" s="272">
        <f t="shared" si="1128"/>
        <v>0</v>
      </c>
      <c r="G3766" s="275">
        <f t="shared" si="1130"/>
        <v>0</v>
      </c>
    </row>
    <row r="3767" spans="1:141" s="276" customFormat="1" ht="24" customHeight="1" x14ac:dyDescent="0.2">
      <c r="A3767" s="267" t="str">
        <f t="shared" si="1126"/>
        <v/>
      </c>
      <c r="B3767" s="268" t="str">
        <f t="shared" si="1129"/>
        <v/>
      </c>
      <c r="C3767" s="269"/>
      <c r="D3767" s="270" t="str">
        <f t="shared" si="1127"/>
        <v/>
      </c>
      <c r="E3767" s="271"/>
      <c r="F3767" s="272">
        <f t="shared" si="1128"/>
        <v>0</v>
      </c>
      <c r="G3767" s="275">
        <f t="shared" si="1130"/>
        <v>0</v>
      </c>
    </row>
    <row r="3768" spans="1:141" s="276" customFormat="1" ht="24" customHeight="1" x14ac:dyDescent="0.2">
      <c r="A3768" s="267" t="str">
        <f t="shared" si="1126"/>
        <v/>
      </c>
      <c r="B3768" s="268" t="str">
        <f t="shared" si="1129"/>
        <v/>
      </c>
      <c r="C3768" s="269"/>
      <c r="D3768" s="270" t="str">
        <f t="shared" si="1127"/>
        <v/>
      </c>
      <c r="E3768" s="271"/>
      <c r="F3768" s="272">
        <f t="shared" si="1128"/>
        <v>0</v>
      </c>
      <c r="G3768" s="275">
        <f t="shared" si="1130"/>
        <v>0</v>
      </c>
    </row>
    <row r="3769" spans="1:141" s="276" customFormat="1" ht="24" customHeight="1" x14ac:dyDescent="0.2">
      <c r="A3769" s="267" t="str">
        <f t="shared" si="1126"/>
        <v/>
      </c>
      <c r="B3769" s="268" t="str">
        <f t="shared" si="1129"/>
        <v/>
      </c>
      <c r="C3769" s="269"/>
      <c r="D3769" s="270" t="str">
        <f t="shared" si="1127"/>
        <v/>
      </c>
      <c r="E3769" s="271"/>
      <c r="F3769" s="272">
        <f t="shared" si="1128"/>
        <v>0</v>
      </c>
      <c r="G3769" s="275">
        <f t="shared" si="1130"/>
        <v>0</v>
      </c>
    </row>
    <row r="3770" spans="1:141" s="276" customFormat="1" ht="24" customHeight="1" x14ac:dyDescent="0.2">
      <c r="A3770" s="267" t="str">
        <f t="shared" si="1126"/>
        <v/>
      </c>
      <c r="B3770" s="268" t="str">
        <f t="shared" si="1129"/>
        <v/>
      </c>
      <c r="C3770" s="269"/>
      <c r="D3770" s="270" t="str">
        <f t="shared" si="1127"/>
        <v/>
      </c>
      <c r="E3770" s="271"/>
      <c r="F3770" s="272">
        <f t="shared" si="1128"/>
        <v>0</v>
      </c>
      <c r="G3770" s="275">
        <f t="shared" si="1130"/>
        <v>0</v>
      </c>
    </row>
    <row r="3771" spans="1:141" s="276" customFormat="1" ht="24" customHeight="1" x14ac:dyDescent="0.2">
      <c r="A3771" s="267" t="str">
        <f t="shared" si="1126"/>
        <v/>
      </c>
      <c r="B3771" s="268" t="str">
        <f t="shared" si="1129"/>
        <v/>
      </c>
      <c r="C3771" s="269"/>
      <c r="D3771" s="270" t="str">
        <f t="shared" si="1127"/>
        <v/>
      </c>
      <c r="E3771" s="271"/>
      <c r="F3771" s="272">
        <f t="shared" si="1128"/>
        <v>0</v>
      </c>
      <c r="G3771" s="275">
        <f t="shared" si="1130"/>
        <v>0</v>
      </c>
    </row>
    <row r="3772" spans="1:141" s="276" customFormat="1" ht="24" customHeight="1" x14ac:dyDescent="0.2">
      <c r="A3772" s="267" t="str">
        <f t="shared" si="1126"/>
        <v/>
      </c>
      <c r="B3772" s="268" t="str">
        <f t="shared" si="1129"/>
        <v/>
      </c>
      <c r="C3772" s="269"/>
      <c r="D3772" s="270" t="str">
        <f t="shared" si="1127"/>
        <v/>
      </c>
      <c r="E3772" s="271"/>
      <c r="F3772" s="272">
        <f t="shared" si="1128"/>
        <v>0</v>
      </c>
      <c r="G3772" s="275">
        <f t="shared" si="1130"/>
        <v>0</v>
      </c>
    </row>
    <row r="3773" spans="1:141" s="276" customFormat="1" ht="24" customHeight="1" x14ac:dyDescent="0.2">
      <c r="A3773" s="267" t="str">
        <f t="shared" si="1126"/>
        <v/>
      </c>
      <c r="B3773" s="268" t="str">
        <f t="shared" si="1129"/>
        <v/>
      </c>
      <c r="C3773" s="269"/>
      <c r="D3773" s="270" t="str">
        <f t="shared" si="1127"/>
        <v/>
      </c>
      <c r="E3773" s="271"/>
      <c r="F3773" s="272">
        <f t="shared" si="1128"/>
        <v>0</v>
      </c>
      <c r="G3773" s="275">
        <f t="shared" si="1130"/>
        <v>0</v>
      </c>
    </row>
    <row r="3774" spans="1:141" s="276" customFormat="1" ht="24" customHeight="1" x14ac:dyDescent="0.2">
      <c r="A3774" s="267" t="str">
        <f t="shared" si="1126"/>
        <v/>
      </c>
      <c r="B3774" s="268" t="str">
        <f t="shared" si="1129"/>
        <v/>
      </c>
      <c r="C3774" s="269"/>
      <c r="D3774" s="270" t="str">
        <f t="shared" si="1127"/>
        <v/>
      </c>
      <c r="E3774" s="271"/>
      <c r="F3774" s="272">
        <f t="shared" si="1128"/>
        <v>0</v>
      </c>
      <c r="G3774" s="275">
        <f t="shared" si="1130"/>
        <v>0</v>
      </c>
    </row>
    <row r="3775" spans="1:141" s="276" customFormat="1" ht="24" customHeight="1" x14ac:dyDescent="0.2">
      <c r="A3775" s="267" t="str">
        <f t="shared" si="1126"/>
        <v/>
      </c>
      <c r="B3775" s="268" t="str">
        <f t="shared" si="1129"/>
        <v/>
      </c>
      <c r="C3775" s="269"/>
      <c r="D3775" s="270" t="str">
        <f t="shared" si="1127"/>
        <v/>
      </c>
      <c r="E3775" s="271"/>
      <c r="F3775" s="272">
        <f t="shared" si="1128"/>
        <v>0</v>
      </c>
      <c r="G3775" s="275">
        <f t="shared" si="1130"/>
        <v>0</v>
      </c>
    </row>
    <row r="3776" spans="1:141" s="276" customFormat="1" ht="24" customHeight="1" x14ac:dyDescent="0.2">
      <c r="A3776" s="267" t="str">
        <f t="shared" si="1126"/>
        <v/>
      </c>
      <c r="B3776" s="268" t="str">
        <f t="shared" si="1129"/>
        <v/>
      </c>
      <c r="C3776" s="269"/>
      <c r="D3776" s="270" t="str">
        <f t="shared" si="1127"/>
        <v/>
      </c>
      <c r="E3776" s="271"/>
      <c r="F3776" s="273">
        <f t="shared" si="1128"/>
        <v>0</v>
      </c>
      <c r="G3776" s="275">
        <f t="shared" si="1130"/>
        <v>0</v>
      </c>
    </row>
    <row r="3777" spans="1:7" ht="24" customHeight="1" x14ac:dyDescent="0.2">
      <c r="A3777" s="125"/>
      <c r="B3777" s="99"/>
      <c r="C3777" s="99"/>
      <c r="D3777" s="110"/>
      <c r="E3777" s="111"/>
      <c r="F3777" s="188" t="s">
        <v>33</v>
      </c>
      <c r="G3777" s="126">
        <f>SUBTOTAL(9,G3763:G3776)</f>
        <v>0</v>
      </c>
    </row>
    <row r="3778" spans="1:7" ht="24" customHeight="1" x14ac:dyDescent="0.2">
      <c r="A3778" s="125"/>
      <c r="B3778" s="99"/>
      <c r="C3778" s="127" t="s">
        <v>722</v>
      </c>
      <c r="D3778" s="110"/>
      <c r="E3778" s="111"/>
      <c r="F3778" s="112"/>
      <c r="G3778" s="128"/>
    </row>
    <row r="3779" spans="1:7" s="276" customFormat="1" ht="24" customHeight="1" x14ac:dyDescent="0.2">
      <c r="A3779" s="267" t="str">
        <f t="shared" ref="A3779:A3786" si="1131">IFERROR(VLOOKUP(C3779,Tabla_Insumos,4,FALSE),"")</f>
        <v/>
      </c>
      <c r="B3779" s="268" t="str">
        <f t="shared" ref="B3779:B3786" si="1132">IFERROR(VLOOKUP(C3779,Tabla_Insumos,5,FALSE),"")</f>
        <v/>
      </c>
      <c r="C3779" s="269"/>
      <c r="D3779" s="270" t="str">
        <f t="shared" ref="D3779:D3786" si="1133">IFERROR(VLOOKUP(C3779,Tabla_Insumos,2,FALSE),"")</f>
        <v/>
      </c>
      <c r="E3779" s="271"/>
      <c r="F3779" s="274">
        <f t="shared" ref="F3779:F3786" si="1134">IFERROR(VLOOKUP(C3779,Tabla_Insumos,3,FALSE),0)</f>
        <v>0</v>
      </c>
      <c r="G3779" s="275">
        <f>ROUND(E3779*F3779,2)</f>
        <v>0</v>
      </c>
    </row>
    <row r="3780" spans="1:7" s="276" customFormat="1" ht="24" customHeight="1" x14ac:dyDescent="0.2">
      <c r="A3780" s="267" t="str">
        <f t="shared" si="1131"/>
        <v/>
      </c>
      <c r="B3780" s="268" t="str">
        <f t="shared" si="1132"/>
        <v/>
      </c>
      <c r="C3780" s="269"/>
      <c r="D3780" s="270" t="str">
        <f t="shared" si="1133"/>
        <v/>
      </c>
      <c r="E3780" s="271"/>
      <c r="F3780" s="274">
        <f t="shared" si="1134"/>
        <v>0</v>
      </c>
      <c r="G3780" s="275">
        <f>ROUND(E3780*F3780,2)</f>
        <v>0</v>
      </c>
    </row>
    <row r="3781" spans="1:7" s="276" customFormat="1" ht="24" customHeight="1" x14ac:dyDescent="0.2">
      <c r="A3781" s="267" t="str">
        <f t="shared" si="1131"/>
        <v/>
      </c>
      <c r="B3781" s="268" t="str">
        <f t="shared" si="1132"/>
        <v/>
      </c>
      <c r="C3781" s="269"/>
      <c r="D3781" s="270" t="str">
        <f t="shared" si="1133"/>
        <v/>
      </c>
      <c r="E3781" s="271"/>
      <c r="F3781" s="274">
        <f t="shared" si="1134"/>
        <v>0</v>
      </c>
      <c r="G3781" s="275">
        <f t="shared" ref="G3781:G3786" si="1135">ROUND(E3781*F3781,2)</f>
        <v>0</v>
      </c>
    </row>
    <row r="3782" spans="1:7" s="276" customFormat="1" ht="24" customHeight="1" x14ac:dyDescent="0.2">
      <c r="A3782" s="267" t="str">
        <f t="shared" si="1131"/>
        <v/>
      </c>
      <c r="B3782" s="268" t="str">
        <f t="shared" si="1132"/>
        <v/>
      </c>
      <c r="C3782" s="269"/>
      <c r="D3782" s="270" t="str">
        <f t="shared" si="1133"/>
        <v/>
      </c>
      <c r="E3782" s="271"/>
      <c r="F3782" s="274">
        <f t="shared" si="1134"/>
        <v>0</v>
      </c>
      <c r="G3782" s="275">
        <f t="shared" si="1135"/>
        <v>0</v>
      </c>
    </row>
    <row r="3783" spans="1:7" s="276" customFormat="1" ht="24" customHeight="1" x14ac:dyDescent="0.2">
      <c r="A3783" s="267" t="str">
        <f t="shared" si="1131"/>
        <v/>
      </c>
      <c r="B3783" s="268" t="str">
        <f t="shared" si="1132"/>
        <v/>
      </c>
      <c r="C3783" s="269"/>
      <c r="D3783" s="270" t="str">
        <f t="shared" si="1133"/>
        <v/>
      </c>
      <c r="E3783" s="271"/>
      <c r="F3783" s="272">
        <f t="shared" si="1134"/>
        <v>0</v>
      </c>
      <c r="G3783" s="275">
        <f t="shared" si="1135"/>
        <v>0</v>
      </c>
    </row>
    <row r="3784" spans="1:7" s="276" customFormat="1" ht="24" customHeight="1" x14ac:dyDescent="0.2">
      <c r="A3784" s="267" t="str">
        <f t="shared" si="1131"/>
        <v/>
      </c>
      <c r="B3784" s="268" t="str">
        <f t="shared" si="1132"/>
        <v/>
      </c>
      <c r="C3784" s="269"/>
      <c r="D3784" s="270" t="str">
        <f t="shared" si="1133"/>
        <v/>
      </c>
      <c r="E3784" s="271"/>
      <c r="F3784" s="272">
        <f t="shared" si="1134"/>
        <v>0</v>
      </c>
      <c r="G3784" s="275">
        <f t="shared" si="1135"/>
        <v>0</v>
      </c>
    </row>
    <row r="3785" spans="1:7" s="276" customFormat="1" ht="24" customHeight="1" x14ac:dyDescent="0.2">
      <c r="A3785" s="267" t="str">
        <f t="shared" si="1131"/>
        <v/>
      </c>
      <c r="B3785" s="268" t="str">
        <f t="shared" si="1132"/>
        <v/>
      </c>
      <c r="C3785" s="269"/>
      <c r="D3785" s="270" t="str">
        <f t="shared" si="1133"/>
        <v/>
      </c>
      <c r="E3785" s="271"/>
      <c r="F3785" s="272">
        <f t="shared" si="1134"/>
        <v>0</v>
      </c>
      <c r="G3785" s="275">
        <f t="shared" si="1135"/>
        <v>0</v>
      </c>
    </row>
    <row r="3786" spans="1:7" s="276" customFormat="1" ht="24" customHeight="1" x14ac:dyDescent="0.2">
      <c r="A3786" s="267" t="str">
        <f t="shared" si="1131"/>
        <v/>
      </c>
      <c r="B3786" s="268" t="str">
        <f t="shared" si="1132"/>
        <v/>
      </c>
      <c r="C3786" s="269"/>
      <c r="D3786" s="270" t="str">
        <f t="shared" si="1133"/>
        <v/>
      </c>
      <c r="E3786" s="271"/>
      <c r="F3786" s="272">
        <f t="shared" si="1134"/>
        <v>0</v>
      </c>
      <c r="G3786" s="275">
        <f t="shared" si="1135"/>
        <v>0</v>
      </c>
    </row>
    <row r="3787" spans="1:7" ht="24" customHeight="1" x14ac:dyDescent="0.2">
      <c r="A3787" s="125"/>
      <c r="B3787" s="99"/>
      <c r="C3787" s="99"/>
      <c r="D3787" s="110"/>
      <c r="E3787" s="111"/>
      <c r="F3787" s="188" t="s">
        <v>34</v>
      </c>
      <c r="G3787" s="126">
        <f>SUBTOTAL(9,G3779:G3786)</f>
        <v>0</v>
      </c>
    </row>
    <row r="3788" spans="1:7" ht="24" customHeight="1" x14ac:dyDescent="0.2">
      <c r="A3788" s="125"/>
      <c r="B3788" s="99"/>
      <c r="C3788" s="127" t="s">
        <v>723</v>
      </c>
      <c r="D3788" s="110"/>
      <c r="E3788" s="111"/>
      <c r="F3788" s="112"/>
      <c r="G3788" s="128"/>
    </row>
    <row r="3789" spans="1:7" s="276" customFormat="1" ht="24" customHeight="1" x14ac:dyDescent="0.2">
      <c r="A3789" s="267" t="str">
        <f t="shared" ref="A3789:A3797" si="1136">IFERROR(VLOOKUP(C3789,Tabla_Insumos,4,FALSE),"")</f>
        <v/>
      </c>
      <c r="B3789" s="268" t="str">
        <f t="shared" ref="B3789:B3797" si="1137">IFERROR(VLOOKUP(C3789,Tabla_Insumos,5,FALSE),"")</f>
        <v/>
      </c>
      <c r="C3789" s="269"/>
      <c r="D3789" s="270" t="str">
        <f t="shared" ref="D3789:D3797" si="1138">IFERROR(VLOOKUP(C3789,Tabla_Insumos,2,FALSE),"")</f>
        <v/>
      </c>
      <c r="E3789" s="271"/>
      <c r="F3789" s="272">
        <f t="shared" ref="F3789:F3797" si="1139">IFERROR(VLOOKUP(C3789,Tabla_Insumos,3,FALSE),0)</f>
        <v>0</v>
      </c>
      <c r="G3789" s="275">
        <f t="shared" ref="G3789:G3797" si="1140">ROUND(E3789*F3789,2)</f>
        <v>0</v>
      </c>
    </row>
    <row r="3790" spans="1:7" s="276" customFormat="1" ht="24" customHeight="1" x14ac:dyDescent="0.2">
      <c r="A3790" s="267" t="str">
        <f t="shared" si="1136"/>
        <v/>
      </c>
      <c r="B3790" s="268" t="str">
        <f t="shared" si="1137"/>
        <v/>
      </c>
      <c r="C3790" s="269"/>
      <c r="D3790" s="270" t="str">
        <f t="shared" si="1138"/>
        <v/>
      </c>
      <c r="E3790" s="271"/>
      <c r="F3790" s="272">
        <f t="shared" si="1139"/>
        <v>0</v>
      </c>
      <c r="G3790" s="275">
        <f t="shared" si="1140"/>
        <v>0</v>
      </c>
    </row>
    <row r="3791" spans="1:7" s="276" customFormat="1" ht="24" customHeight="1" x14ac:dyDescent="0.2">
      <c r="A3791" s="267" t="str">
        <f t="shared" si="1136"/>
        <v/>
      </c>
      <c r="B3791" s="268" t="str">
        <f t="shared" si="1137"/>
        <v/>
      </c>
      <c r="C3791" s="269"/>
      <c r="D3791" s="270" t="str">
        <f t="shared" si="1138"/>
        <v/>
      </c>
      <c r="E3791" s="271"/>
      <c r="F3791" s="272">
        <f t="shared" si="1139"/>
        <v>0</v>
      </c>
      <c r="G3791" s="275">
        <f t="shared" si="1140"/>
        <v>0</v>
      </c>
    </row>
    <row r="3792" spans="1:7" s="276" customFormat="1" ht="24" customHeight="1" x14ac:dyDescent="0.2">
      <c r="A3792" s="267" t="str">
        <f t="shared" si="1136"/>
        <v/>
      </c>
      <c r="B3792" s="268" t="str">
        <f t="shared" si="1137"/>
        <v/>
      </c>
      <c r="C3792" s="269"/>
      <c r="D3792" s="270" t="str">
        <f t="shared" si="1138"/>
        <v/>
      </c>
      <c r="E3792" s="271"/>
      <c r="F3792" s="272">
        <f t="shared" si="1139"/>
        <v>0</v>
      </c>
      <c r="G3792" s="275">
        <f t="shared" si="1140"/>
        <v>0</v>
      </c>
    </row>
    <row r="3793" spans="1:8" s="276" customFormat="1" ht="24" customHeight="1" x14ac:dyDescent="0.2">
      <c r="A3793" s="267" t="str">
        <f t="shared" si="1136"/>
        <v/>
      </c>
      <c r="B3793" s="268" t="str">
        <f t="shared" si="1137"/>
        <v/>
      </c>
      <c r="C3793" s="269"/>
      <c r="D3793" s="270" t="str">
        <f t="shared" si="1138"/>
        <v/>
      </c>
      <c r="E3793" s="271"/>
      <c r="F3793" s="272">
        <f t="shared" si="1139"/>
        <v>0</v>
      </c>
      <c r="G3793" s="275">
        <f t="shared" si="1140"/>
        <v>0</v>
      </c>
    </row>
    <row r="3794" spans="1:8" s="276" customFormat="1" ht="24" customHeight="1" x14ac:dyDescent="0.2">
      <c r="A3794" s="267" t="str">
        <f t="shared" si="1136"/>
        <v/>
      </c>
      <c r="B3794" s="268" t="str">
        <f t="shared" si="1137"/>
        <v/>
      </c>
      <c r="C3794" s="269"/>
      <c r="D3794" s="270" t="str">
        <f t="shared" si="1138"/>
        <v/>
      </c>
      <c r="E3794" s="271"/>
      <c r="F3794" s="272">
        <f t="shared" si="1139"/>
        <v>0</v>
      </c>
      <c r="G3794" s="275">
        <f t="shared" si="1140"/>
        <v>0</v>
      </c>
    </row>
    <row r="3795" spans="1:8" s="276" customFormat="1" ht="24" customHeight="1" x14ac:dyDescent="0.2">
      <c r="A3795" s="267" t="str">
        <f t="shared" si="1136"/>
        <v/>
      </c>
      <c r="B3795" s="268" t="str">
        <f t="shared" si="1137"/>
        <v/>
      </c>
      <c r="C3795" s="269"/>
      <c r="D3795" s="270" t="str">
        <f t="shared" si="1138"/>
        <v/>
      </c>
      <c r="E3795" s="271"/>
      <c r="F3795" s="272">
        <f t="shared" si="1139"/>
        <v>0</v>
      </c>
      <c r="G3795" s="275">
        <f t="shared" si="1140"/>
        <v>0</v>
      </c>
    </row>
    <row r="3796" spans="1:8" s="276" customFormat="1" ht="24" customHeight="1" x14ac:dyDescent="0.2">
      <c r="A3796" s="267" t="str">
        <f t="shared" si="1136"/>
        <v/>
      </c>
      <c r="B3796" s="268" t="str">
        <f t="shared" si="1137"/>
        <v/>
      </c>
      <c r="C3796" s="269"/>
      <c r="D3796" s="270" t="str">
        <f t="shared" si="1138"/>
        <v/>
      </c>
      <c r="E3796" s="271"/>
      <c r="F3796" s="272">
        <f t="shared" si="1139"/>
        <v>0</v>
      </c>
      <c r="G3796" s="275">
        <f t="shared" si="1140"/>
        <v>0</v>
      </c>
    </row>
    <row r="3797" spans="1:8" s="276" customFormat="1" ht="24" customHeight="1" x14ac:dyDescent="0.2">
      <c r="A3797" s="267" t="str">
        <f t="shared" si="1136"/>
        <v/>
      </c>
      <c r="B3797" s="268" t="str">
        <f t="shared" si="1137"/>
        <v/>
      </c>
      <c r="C3797" s="269"/>
      <c r="D3797" s="270" t="str">
        <f t="shared" si="1138"/>
        <v/>
      </c>
      <c r="E3797" s="271"/>
      <c r="F3797" s="272">
        <f t="shared" si="1139"/>
        <v>0</v>
      </c>
      <c r="G3797" s="275">
        <f t="shared" si="1140"/>
        <v>0</v>
      </c>
    </row>
    <row r="3798" spans="1:8" ht="24" customHeight="1" x14ac:dyDescent="0.2">
      <c r="A3798" s="129"/>
      <c r="B3798" s="110"/>
      <c r="C3798" s="99"/>
      <c r="D3798" s="110"/>
      <c r="E3798" s="111"/>
      <c r="F3798" s="188" t="s">
        <v>35</v>
      </c>
      <c r="G3798" s="126">
        <f>SUBTOTAL(9,G3789:G3797)</f>
        <v>0</v>
      </c>
    </row>
    <row r="3799" spans="1:8" ht="24" customHeight="1" thickBot="1" x14ac:dyDescent="0.25">
      <c r="A3799" s="130"/>
      <c r="B3799" s="131"/>
      <c r="C3799" s="132"/>
      <c r="D3799" s="131"/>
      <c r="E3799" s="133"/>
      <c r="F3799" s="134"/>
      <c r="G3799" s="135"/>
    </row>
    <row r="3800" spans="1:8" ht="24" customHeight="1" thickBot="1" x14ac:dyDescent="0.25">
      <c r="A3800" s="136" t="str">
        <f>B3758</f>
        <v>25.4</v>
      </c>
      <c r="B3800" s="137" t="str">
        <f>C3758</f>
        <v>Patio Cìvico existente a refaccionar</v>
      </c>
      <c r="C3800" s="138"/>
      <c r="D3800" s="138" t="s">
        <v>36</v>
      </c>
      <c r="E3800" s="139"/>
      <c r="F3800" s="140" t="s">
        <v>37</v>
      </c>
      <c r="G3800" s="141">
        <f>SUBTOTAL(9,G3763:G3799)</f>
        <v>0</v>
      </c>
    </row>
    <row r="3801" spans="1:8" ht="24" customHeight="1" thickTop="1" thickBot="1" x14ac:dyDescent="0.25"/>
    <row r="3802" spans="1:8" ht="24" customHeight="1" thickTop="1" x14ac:dyDescent="0.2">
      <c r="A3802" s="173" t="s">
        <v>39</v>
      </c>
      <c r="B3802" s="174"/>
      <c r="C3802" s="174"/>
      <c r="D3802" s="174"/>
      <c r="E3802" s="174"/>
      <c r="F3802" s="174"/>
      <c r="G3802" s="175"/>
      <c r="H3802" s="100">
        <f>COUNTIF($A$2:A3808,"ANALISIS DE PRECIOS")</f>
        <v>77</v>
      </c>
    </row>
    <row r="3803" spans="1:8" ht="24" customHeight="1" x14ac:dyDescent="0.2">
      <c r="A3803" s="101" t="s">
        <v>719</v>
      </c>
      <c r="B3803" s="102" t="str">
        <f>Comitente</f>
        <v>DIRECCIÓN DE INFRAESTRUCTURA ESCOLAR</v>
      </c>
      <c r="C3803" s="96"/>
      <c r="D3803" s="103"/>
      <c r="E3803" s="103"/>
      <c r="F3803" s="104"/>
      <c r="G3803" s="105"/>
    </row>
    <row r="3804" spans="1:8" ht="24" customHeight="1" x14ac:dyDescent="0.2">
      <c r="A3804" s="101" t="s">
        <v>720</v>
      </c>
      <c r="B3804" s="102">
        <f>Contratista</f>
        <v>0</v>
      </c>
      <c r="C3804" s="97"/>
      <c r="D3804" s="97"/>
      <c r="E3804" s="97"/>
      <c r="F3804" s="106"/>
      <c r="G3804" s="107"/>
    </row>
    <row r="3805" spans="1:8" ht="24" customHeight="1" x14ac:dyDescent="0.2">
      <c r="A3805" s="101" t="s">
        <v>26</v>
      </c>
      <c r="B3805" s="102" t="str">
        <f>Obra</f>
        <v>ESCUELA BATALLA DE TUCUMAN</v>
      </c>
      <c r="C3805" s="97"/>
      <c r="D3805" s="97"/>
      <c r="E3805" s="97"/>
      <c r="F3805" s="106" t="s">
        <v>40</v>
      </c>
      <c r="G3805" s="108">
        <f>Fecha_Base</f>
        <v>0</v>
      </c>
    </row>
    <row r="3806" spans="1:8" ht="24" customHeight="1" x14ac:dyDescent="0.2">
      <c r="A3806" s="109" t="s">
        <v>718</v>
      </c>
      <c r="B3806" s="98" t="str">
        <f>Ubicación</f>
        <v>Calle Mendoza y Calle Nº17 - Pocito</v>
      </c>
      <c r="C3806" s="98"/>
      <c r="D3806" s="110"/>
      <c r="E3806" s="111"/>
      <c r="F3806" s="112"/>
      <c r="G3806" s="113"/>
    </row>
    <row r="3807" spans="1:8" ht="24" customHeight="1" x14ac:dyDescent="0.2">
      <c r="A3807" s="109" t="s">
        <v>41</v>
      </c>
      <c r="B3807" s="114" t="str">
        <f>IFERROR(VALUE(LEFT(B3808,FIND("-",B3808)-1)),"")</f>
        <v/>
      </c>
      <c r="C3807" s="99" t="str">
        <f>IFERROR(VLOOKUP(B3807,Tabla_CyP,2,FALSE),"")</f>
        <v/>
      </c>
      <c r="E3807" s="111"/>
      <c r="F3807" s="112"/>
      <c r="G3807" s="113"/>
    </row>
    <row r="3808" spans="1:8" ht="24" customHeight="1" x14ac:dyDescent="0.2">
      <c r="A3808" s="109" t="s">
        <v>27</v>
      </c>
      <c r="B3808" s="115" t="str">
        <f>IFERROR(VLOOKUP(COUNTIF($A$2:A3808,"ANALISIS DE PRECIOS"),Tabla_NumeroItem,4,FALSE),"")</f>
        <v>25.5</v>
      </c>
      <c r="C3808" s="99" t="str">
        <f>IFERROR(VLOOKUP(B3808,Tabla_CyP,2,FALSE),"")</f>
        <v>Patio de Juegos existente a refaccionar</v>
      </c>
      <c r="D3808" s="110"/>
      <c r="E3808" s="111"/>
      <c r="F3808" s="106" t="s">
        <v>28</v>
      </c>
      <c r="G3808" s="116" t="str">
        <f>IFERROR(VLOOKUP(B3808,Tabla_CyP,4,FALSE),"")</f>
        <v>gl</v>
      </c>
    </row>
    <row r="3809" spans="1:141" ht="24" customHeight="1" x14ac:dyDescent="0.2">
      <c r="A3809" s="109"/>
      <c r="B3809" s="98"/>
      <c r="C3809" s="99"/>
      <c r="D3809" s="110"/>
      <c r="E3809" s="111"/>
      <c r="F3809" s="112"/>
      <c r="G3809" s="113"/>
    </row>
    <row r="3810" spans="1:141" ht="24" customHeight="1" x14ac:dyDescent="0.2">
      <c r="A3810" s="381" t="s">
        <v>584</v>
      </c>
      <c r="B3810" s="382"/>
      <c r="C3810" s="383" t="s">
        <v>0</v>
      </c>
      <c r="D3810" s="383" t="s">
        <v>29</v>
      </c>
      <c r="E3810" s="385" t="s">
        <v>30</v>
      </c>
      <c r="F3810" s="387" t="s">
        <v>31</v>
      </c>
      <c r="G3810" s="389" t="s">
        <v>32</v>
      </c>
    </row>
    <row r="3811" spans="1:141" s="119" customFormat="1" ht="24" customHeight="1" x14ac:dyDescent="0.2">
      <c r="A3811" s="117" t="s">
        <v>585</v>
      </c>
      <c r="B3811" s="118" t="s">
        <v>586</v>
      </c>
      <c r="C3811" s="384"/>
      <c r="D3811" s="384"/>
      <c r="E3811" s="386"/>
      <c r="F3811" s="388"/>
      <c r="G3811" s="390"/>
      <c r="I3811" s="277"/>
      <c r="J3811" s="277"/>
      <c r="K3811" s="277"/>
      <c r="L3811" s="277"/>
      <c r="M3811" s="277"/>
      <c r="N3811" s="277"/>
      <c r="O3811" s="277"/>
      <c r="P3811" s="277"/>
      <c r="Q3811" s="277"/>
      <c r="R3811" s="277"/>
      <c r="S3811" s="277"/>
      <c r="T3811" s="277"/>
      <c r="U3811" s="277"/>
      <c r="V3811" s="277"/>
      <c r="W3811" s="277"/>
      <c r="X3811" s="277"/>
      <c r="Y3811" s="277"/>
      <c r="Z3811" s="277"/>
      <c r="AA3811" s="277"/>
      <c r="AB3811" s="277"/>
      <c r="AC3811" s="277"/>
      <c r="AD3811" s="277"/>
      <c r="AE3811" s="277"/>
      <c r="AF3811" s="277"/>
      <c r="AG3811" s="277"/>
      <c r="AH3811" s="277"/>
      <c r="AI3811" s="277"/>
      <c r="AJ3811" s="277"/>
      <c r="AK3811" s="277"/>
      <c r="AL3811" s="277"/>
      <c r="AM3811" s="277"/>
      <c r="AN3811" s="277"/>
      <c r="AO3811" s="277"/>
      <c r="AP3811" s="277"/>
      <c r="AQ3811" s="277"/>
      <c r="AR3811" s="277"/>
      <c r="AS3811" s="277"/>
      <c r="AT3811" s="277"/>
      <c r="AU3811" s="277"/>
      <c r="AV3811" s="277"/>
      <c r="AW3811" s="277"/>
      <c r="AX3811" s="277"/>
      <c r="AY3811" s="277"/>
      <c r="AZ3811" s="277"/>
      <c r="BA3811" s="277"/>
      <c r="BB3811" s="277"/>
      <c r="BC3811" s="277"/>
      <c r="BD3811" s="277"/>
      <c r="BE3811" s="277"/>
      <c r="BF3811" s="277"/>
      <c r="BG3811" s="277"/>
      <c r="BH3811" s="277"/>
      <c r="BI3811" s="277"/>
      <c r="BJ3811" s="277"/>
      <c r="BK3811" s="277"/>
      <c r="BL3811" s="277"/>
      <c r="BM3811" s="277"/>
      <c r="BN3811" s="277"/>
      <c r="BO3811" s="277"/>
      <c r="BP3811" s="277"/>
      <c r="BQ3811" s="277"/>
      <c r="BR3811" s="277"/>
      <c r="BS3811" s="277"/>
      <c r="BT3811" s="277"/>
      <c r="BU3811" s="277"/>
      <c r="BV3811" s="277"/>
      <c r="BW3811" s="277"/>
      <c r="BX3811" s="277"/>
      <c r="BY3811" s="277"/>
      <c r="BZ3811" s="277"/>
      <c r="CA3811" s="277"/>
      <c r="CB3811" s="277"/>
      <c r="CC3811" s="277"/>
      <c r="CD3811" s="277"/>
      <c r="CE3811" s="277"/>
      <c r="CF3811" s="277"/>
      <c r="CG3811" s="277"/>
      <c r="CH3811" s="277"/>
      <c r="CI3811" s="277"/>
      <c r="CJ3811" s="277"/>
      <c r="CK3811" s="277"/>
      <c r="CL3811" s="277"/>
      <c r="CM3811" s="277"/>
      <c r="CN3811" s="277"/>
      <c r="CO3811" s="277"/>
      <c r="CP3811" s="277"/>
      <c r="CQ3811" s="277"/>
      <c r="CR3811" s="277"/>
      <c r="CS3811" s="277"/>
      <c r="CT3811" s="277"/>
      <c r="CU3811" s="277"/>
      <c r="CV3811" s="277"/>
      <c r="CW3811" s="277"/>
      <c r="CX3811" s="277"/>
      <c r="CY3811" s="277"/>
      <c r="CZ3811" s="277"/>
      <c r="DA3811" s="277"/>
      <c r="DB3811" s="277"/>
      <c r="DC3811" s="277"/>
      <c r="DD3811" s="277"/>
      <c r="DE3811" s="277"/>
      <c r="DF3811" s="277"/>
      <c r="DG3811" s="277"/>
      <c r="DH3811" s="277"/>
      <c r="DI3811" s="277"/>
      <c r="DJ3811" s="277"/>
      <c r="DK3811" s="277"/>
      <c r="DL3811" s="277"/>
      <c r="DM3811" s="277"/>
      <c r="DN3811" s="277"/>
      <c r="DO3811" s="277"/>
      <c r="DP3811" s="277"/>
      <c r="DQ3811" s="277"/>
      <c r="DR3811" s="277"/>
      <c r="DS3811" s="277"/>
      <c r="DT3811" s="277"/>
      <c r="DU3811" s="277"/>
      <c r="DV3811" s="277"/>
      <c r="DW3811" s="277"/>
      <c r="DX3811" s="277"/>
      <c r="DY3811" s="277"/>
      <c r="DZ3811" s="277"/>
      <c r="EA3811" s="277"/>
      <c r="EB3811" s="277"/>
      <c r="EC3811" s="277"/>
      <c r="ED3811" s="277"/>
      <c r="EE3811" s="277"/>
      <c r="EF3811" s="277"/>
      <c r="EG3811" s="277"/>
      <c r="EH3811" s="277"/>
      <c r="EI3811" s="277"/>
      <c r="EJ3811" s="277"/>
      <c r="EK3811" s="277"/>
    </row>
    <row r="3812" spans="1:141" ht="24" customHeight="1" x14ac:dyDescent="0.2">
      <c r="A3812" s="187"/>
      <c r="B3812" s="120"/>
      <c r="C3812" s="185" t="s">
        <v>721</v>
      </c>
      <c r="D3812" s="121"/>
      <c r="E3812" s="122"/>
      <c r="F3812" s="123"/>
      <c r="G3812" s="124"/>
    </row>
    <row r="3813" spans="1:141" s="276" customFormat="1" ht="24" customHeight="1" x14ac:dyDescent="0.2">
      <c r="A3813" s="267" t="str">
        <f t="shared" ref="A3813:A3826" si="1141">IFERROR(VLOOKUP(C3813,Tabla_Insumos,4,FALSE),"")</f>
        <v/>
      </c>
      <c r="B3813" s="268" t="str">
        <f>IFERROR(VLOOKUP(C3813,Tabla_Insumos,5,FALSE),"")</f>
        <v/>
      </c>
      <c r="C3813" s="269"/>
      <c r="D3813" s="270" t="str">
        <f t="shared" ref="D3813:D3826" si="1142">IFERROR(VLOOKUP(C3813,Tabla_Insumos,2,FALSE),"")</f>
        <v/>
      </c>
      <c r="E3813" s="271"/>
      <c r="F3813" s="272">
        <f t="shared" ref="F3813:F3826" si="1143">IFERROR(VLOOKUP(C3813,Tabla_Insumos,3,FALSE),0)</f>
        <v>0</v>
      </c>
      <c r="G3813" s="275">
        <f>ROUND(E3813*F3813,2)</f>
        <v>0</v>
      </c>
    </row>
    <row r="3814" spans="1:141" s="276" customFormat="1" ht="24" customHeight="1" x14ac:dyDescent="0.2">
      <c r="A3814" s="267" t="str">
        <f t="shared" si="1141"/>
        <v/>
      </c>
      <c r="B3814" s="268" t="str">
        <f t="shared" ref="B3814:B3826" si="1144">IFERROR(VLOOKUP(C3814,Tabla_Insumos,5,FALSE),"")</f>
        <v/>
      </c>
      <c r="C3814" s="269"/>
      <c r="D3814" s="270" t="str">
        <f t="shared" si="1142"/>
        <v/>
      </c>
      <c r="E3814" s="271"/>
      <c r="F3814" s="272">
        <f t="shared" si="1143"/>
        <v>0</v>
      </c>
      <c r="G3814" s="275">
        <f t="shared" ref="G3814:G3826" si="1145">ROUND(E3814*F3814,2)</f>
        <v>0</v>
      </c>
    </row>
    <row r="3815" spans="1:141" s="276" customFormat="1" ht="24" customHeight="1" x14ac:dyDescent="0.2">
      <c r="A3815" s="267" t="str">
        <f t="shared" si="1141"/>
        <v/>
      </c>
      <c r="B3815" s="268" t="str">
        <f t="shared" si="1144"/>
        <v/>
      </c>
      <c r="C3815" s="269"/>
      <c r="D3815" s="270" t="str">
        <f t="shared" si="1142"/>
        <v/>
      </c>
      <c r="E3815" s="271"/>
      <c r="F3815" s="272">
        <f t="shared" si="1143"/>
        <v>0</v>
      </c>
      <c r="G3815" s="275">
        <f t="shared" si="1145"/>
        <v>0</v>
      </c>
    </row>
    <row r="3816" spans="1:141" s="276" customFormat="1" ht="24" customHeight="1" x14ac:dyDescent="0.2">
      <c r="A3816" s="267" t="str">
        <f t="shared" si="1141"/>
        <v/>
      </c>
      <c r="B3816" s="268" t="str">
        <f t="shared" si="1144"/>
        <v/>
      </c>
      <c r="C3816" s="269"/>
      <c r="D3816" s="270" t="str">
        <f t="shared" si="1142"/>
        <v/>
      </c>
      <c r="E3816" s="271"/>
      <c r="F3816" s="272">
        <f t="shared" si="1143"/>
        <v>0</v>
      </c>
      <c r="G3816" s="275">
        <f t="shared" si="1145"/>
        <v>0</v>
      </c>
    </row>
    <row r="3817" spans="1:141" s="276" customFormat="1" ht="24" customHeight="1" x14ac:dyDescent="0.2">
      <c r="A3817" s="267" t="str">
        <f t="shared" si="1141"/>
        <v/>
      </c>
      <c r="B3817" s="268" t="str">
        <f t="shared" si="1144"/>
        <v/>
      </c>
      <c r="C3817" s="269"/>
      <c r="D3817" s="270" t="str">
        <f t="shared" si="1142"/>
        <v/>
      </c>
      <c r="E3817" s="271"/>
      <c r="F3817" s="272">
        <f t="shared" si="1143"/>
        <v>0</v>
      </c>
      <c r="G3817" s="275">
        <f t="shared" si="1145"/>
        <v>0</v>
      </c>
    </row>
    <row r="3818" spans="1:141" s="276" customFormat="1" ht="24" customHeight="1" x14ac:dyDescent="0.2">
      <c r="A3818" s="267" t="str">
        <f t="shared" si="1141"/>
        <v/>
      </c>
      <c r="B3818" s="268" t="str">
        <f t="shared" si="1144"/>
        <v/>
      </c>
      <c r="C3818" s="269"/>
      <c r="D3818" s="270" t="str">
        <f t="shared" si="1142"/>
        <v/>
      </c>
      <c r="E3818" s="271"/>
      <c r="F3818" s="272">
        <f t="shared" si="1143"/>
        <v>0</v>
      </c>
      <c r="G3818" s="275">
        <f t="shared" si="1145"/>
        <v>0</v>
      </c>
    </row>
    <row r="3819" spans="1:141" s="276" customFormat="1" ht="24" customHeight="1" x14ac:dyDescent="0.2">
      <c r="A3819" s="267" t="str">
        <f t="shared" si="1141"/>
        <v/>
      </c>
      <c r="B3819" s="268" t="str">
        <f t="shared" si="1144"/>
        <v/>
      </c>
      <c r="C3819" s="269"/>
      <c r="D3819" s="270" t="str">
        <f t="shared" si="1142"/>
        <v/>
      </c>
      <c r="E3819" s="271"/>
      <c r="F3819" s="272">
        <f t="shared" si="1143"/>
        <v>0</v>
      </c>
      <c r="G3819" s="275">
        <f t="shared" si="1145"/>
        <v>0</v>
      </c>
    </row>
    <row r="3820" spans="1:141" s="276" customFormat="1" ht="24" customHeight="1" x14ac:dyDescent="0.2">
      <c r="A3820" s="267" t="str">
        <f t="shared" si="1141"/>
        <v/>
      </c>
      <c r="B3820" s="268" t="str">
        <f t="shared" si="1144"/>
        <v/>
      </c>
      <c r="C3820" s="269"/>
      <c r="D3820" s="270" t="str">
        <f t="shared" si="1142"/>
        <v/>
      </c>
      <c r="E3820" s="271"/>
      <c r="F3820" s="272">
        <f t="shared" si="1143"/>
        <v>0</v>
      </c>
      <c r="G3820" s="275">
        <f t="shared" si="1145"/>
        <v>0</v>
      </c>
    </row>
    <row r="3821" spans="1:141" s="276" customFormat="1" ht="24" customHeight="1" x14ac:dyDescent="0.2">
      <c r="A3821" s="267" t="str">
        <f t="shared" si="1141"/>
        <v/>
      </c>
      <c r="B3821" s="268" t="str">
        <f t="shared" si="1144"/>
        <v/>
      </c>
      <c r="C3821" s="269"/>
      <c r="D3821" s="270" t="str">
        <f t="shared" si="1142"/>
        <v/>
      </c>
      <c r="E3821" s="271"/>
      <c r="F3821" s="272">
        <f t="shared" si="1143"/>
        <v>0</v>
      </c>
      <c r="G3821" s="275">
        <f t="shared" si="1145"/>
        <v>0</v>
      </c>
    </row>
    <row r="3822" spans="1:141" s="276" customFormat="1" ht="24" customHeight="1" x14ac:dyDescent="0.2">
      <c r="A3822" s="267" t="str">
        <f t="shared" si="1141"/>
        <v/>
      </c>
      <c r="B3822" s="268" t="str">
        <f t="shared" si="1144"/>
        <v/>
      </c>
      <c r="C3822" s="269"/>
      <c r="D3822" s="270" t="str">
        <f t="shared" si="1142"/>
        <v/>
      </c>
      <c r="E3822" s="271"/>
      <c r="F3822" s="272">
        <f t="shared" si="1143"/>
        <v>0</v>
      </c>
      <c r="G3822" s="275">
        <f t="shared" si="1145"/>
        <v>0</v>
      </c>
    </row>
    <row r="3823" spans="1:141" s="276" customFormat="1" ht="24" customHeight="1" x14ac:dyDescent="0.2">
      <c r="A3823" s="267" t="str">
        <f t="shared" si="1141"/>
        <v/>
      </c>
      <c r="B3823" s="268" t="str">
        <f t="shared" si="1144"/>
        <v/>
      </c>
      <c r="C3823" s="269"/>
      <c r="D3823" s="270" t="str">
        <f t="shared" si="1142"/>
        <v/>
      </c>
      <c r="E3823" s="271"/>
      <c r="F3823" s="272">
        <f t="shared" si="1143"/>
        <v>0</v>
      </c>
      <c r="G3823" s="275">
        <f t="shared" si="1145"/>
        <v>0</v>
      </c>
    </row>
    <row r="3824" spans="1:141" s="276" customFormat="1" ht="24" customHeight="1" x14ac:dyDescent="0.2">
      <c r="A3824" s="267" t="str">
        <f t="shared" si="1141"/>
        <v/>
      </c>
      <c r="B3824" s="268" t="str">
        <f t="shared" si="1144"/>
        <v/>
      </c>
      <c r="C3824" s="269"/>
      <c r="D3824" s="270" t="str">
        <f t="shared" si="1142"/>
        <v/>
      </c>
      <c r="E3824" s="271"/>
      <c r="F3824" s="272">
        <f t="shared" si="1143"/>
        <v>0</v>
      </c>
      <c r="G3824" s="275">
        <f t="shared" si="1145"/>
        <v>0</v>
      </c>
    </row>
    <row r="3825" spans="1:7" s="276" customFormat="1" ht="24" customHeight="1" x14ac:dyDescent="0.2">
      <c r="A3825" s="267" t="str">
        <f t="shared" si="1141"/>
        <v/>
      </c>
      <c r="B3825" s="268" t="str">
        <f t="shared" si="1144"/>
        <v/>
      </c>
      <c r="C3825" s="269"/>
      <c r="D3825" s="270" t="str">
        <f t="shared" si="1142"/>
        <v/>
      </c>
      <c r="E3825" s="271"/>
      <c r="F3825" s="272">
        <f t="shared" si="1143"/>
        <v>0</v>
      </c>
      <c r="G3825" s="275">
        <f t="shared" si="1145"/>
        <v>0</v>
      </c>
    </row>
    <row r="3826" spans="1:7" s="276" customFormat="1" ht="24" customHeight="1" x14ac:dyDescent="0.2">
      <c r="A3826" s="267" t="str">
        <f t="shared" si="1141"/>
        <v/>
      </c>
      <c r="B3826" s="268" t="str">
        <f t="shared" si="1144"/>
        <v/>
      </c>
      <c r="C3826" s="269"/>
      <c r="D3826" s="270" t="str">
        <f t="shared" si="1142"/>
        <v/>
      </c>
      <c r="E3826" s="271"/>
      <c r="F3826" s="273">
        <f t="shared" si="1143"/>
        <v>0</v>
      </c>
      <c r="G3826" s="275">
        <f t="shared" si="1145"/>
        <v>0</v>
      </c>
    </row>
    <row r="3827" spans="1:7" ht="24" customHeight="1" x14ac:dyDescent="0.2">
      <c r="A3827" s="125"/>
      <c r="B3827" s="99"/>
      <c r="C3827" s="99"/>
      <c r="D3827" s="110"/>
      <c r="E3827" s="111"/>
      <c r="F3827" s="188" t="s">
        <v>33</v>
      </c>
      <c r="G3827" s="126">
        <f>SUBTOTAL(9,G3813:G3826)</f>
        <v>0</v>
      </c>
    </row>
    <row r="3828" spans="1:7" ht="24" customHeight="1" x14ac:dyDescent="0.2">
      <c r="A3828" s="125"/>
      <c r="B3828" s="99"/>
      <c r="C3828" s="127" t="s">
        <v>722</v>
      </c>
      <c r="D3828" s="110"/>
      <c r="E3828" s="111"/>
      <c r="F3828" s="112"/>
      <c r="G3828" s="128"/>
    </row>
    <row r="3829" spans="1:7" s="276" customFormat="1" ht="24" customHeight="1" x14ac:dyDescent="0.2">
      <c r="A3829" s="267" t="str">
        <f t="shared" ref="A3829:A3836" si="1146">IFERROR(VLOOKUP(C3829,Tabla_Insumos,4,FALSE),"")</f>
        <v/>
      </c>
      <c r="B3829" s="268" t="str">
        <f t="shared" ref="B3829:B3836" si="1147">IFERROR(VLOOKUP(C3829,Tabla_Insumos,5,FALSE),"")</f>
        <v/>
      </c>
      <c r="C3829" s="269"/>
      <c r="D3829" s="270" t="str">
        <f t="shared" ref="D3829:D3836" si="1148">IFERROR(VLOOKUP(C3829,Tabla_Insumos,2,FALSE),"")</f>
        <v/>
      </c>
      <c r="E3829" s="271"/>
      <c r="F3829" s="274">
        <f t="shared" ref="F3829:F3836" si="1149">IFERROR(VLOOKUP(C3829,Tabla_Insumos,3,FALSE),0)</f>
        <v>0</v>
      </c>
      <c r="G3829" s="275">
        <f>ROUND(E3829*F3829,2)</f>
        <v>0</v>
      </c>
    </row>
    <row r="3830" spans="1:7" s="276" customFormat="1" ht="24" customHeight="1" x14ac:dyDescent="0.2">
      <c r="A3830" s="267" t="str">
        <f t="shared" si="1146"/>
        <v/>
      </c>
      <c r="B3830" s="268" t="str">
        <f t="shared" si="1147"/>
        <v/>
      </c>
      <c r="C3830" s="269"/>
      <c r="D3830" s="270" t="str">
        <f t="shared" si="1148"/>
        <v/>
      </c>
      <c r="E3830" s="271"/>
      <c r="F3830" s="274">
        <f t="shared" si="1149"/>
        <v>0</v>
      </c>
      <c r="G3830" s="275">
        <f>ROUND(E3830*F3830,2)</f>
        <v>0</v>
      </c>
    </row>
    <row r="3831" spans="1:7" s="276" customFormat="1" ht="24" customHeight="1" x14ac:dyDescent="0.2">
      <c r="A3831" s="267" t="str">
        <f t="shared" si="1146"/>
        <v/>
      </c>
      <c r="B3831" s="268" t="str">
        <f t="shared" si="1147"/>
        <v/>
      </c>
      <c r="C3831" s="269"/>
      <c r="D3831" s="270" t="str">
        <f t="shared" si="1148"/>
        <v/>
      </c>
      <c r="E3831" s="271"/>
      <c r="F3831" s="274">
        <f t="shared" si="1149"/>
        <v>0</v>
      </c>
      <c r="G3831" s="275">
        <f t="shared" ref="G3831:G3836" si="1150">ROUND(E3831*F3831,2)</f>
        <v>0</v>
      </c>
    </row>
    <row r="3832" spans="1:7" s="276" customFormat="1" ht="24" customHeight="1" x14ac:dyDescent="0.2">
      <c r="A3832" s="267" t="str">
        <f t="shared" si="1146"/>
        <v/>
      </c>
      <c r="B3832" s="268" t="str">
        <f t="shared" si="1147"/>
        <v/>
      </c>
      <c r="C3832" s="269"/>
      <c r="D3832" s="270" t="str">
        <f t="shared" si="1148"/>
        <v/>
      </c>
      <c r="E3832" s="271"/>
      <c r="F3832" s="274">
        <f t="shared" si="1149"/>
        <v>0</v>
      </c>
      <c r="G3832" s="275">
        <f t="shared" si="1150"/>
        <v>0</v>
      </c>
    </row>
    <row r="3833" spans="1:7" s="276" customFormat="1" ht="24" customHeight="1" x14ac:dyDescent="0.2">
      <c r="A3833" s="267" t="str">
        <f t="shared" si="1146"/>
        <v/>
      </c>
      <c r="B3833" s="268" t="str">
        <f t="shared" si="1147"/>
        <v/>
      </c>
      <c r="C3833" s="269"/>
      <c r="D3833" s="270" t="str">
        <f t="shared" si="1148"/>
        <v/>
      </c>
      <c r="E3833" s="271"/>
      <c r="F3833" s="272">
        <f t="shared" si="1149"/>
        <v>0</v>
      </c>
      <c r="G3833" s="275">
        <f t="shared" si="1150"/>
        <v>0</v>
      </c>
    </row>
    <row r="3834" spans="1:7" s="276" customFormat="1" ht="24" customHeight="1" x14ac:dyDescent="0.2">
      <c r="A3834" s="267" t="str">
        <f t="shared" si="1146"/>
        <v/>
      </c>
      <c r="B3834" s="268" t="str">
        <f t="shared" si="1147"/>
        <v/>
      </c>
      <c r="C3834" s="269"/>
      <c r="D3834" s="270" t="str">
        <f t="shared" si="1148"/>
        <v/>
      </c>
      <c r="E3834" s="271"/>
      <c r="F3834" s="272">
        <f t="shared" si="1149"/>
        <v>0</v>
      </c>
      <c r="G3834" s="275">
        <f t="shared" si="1150"/>
        <v>0</v>
      </c>
    </row>
    <row r="3835" spans="1:7" s="276" customFormat="1" ht="24" customHeight="1" x14ac:dyDescent="0.2">
      <c r="A3835" s="267" t="str">
        <f t="shared" si="1146"/>
        <v/>
      </c>
      <c r="B3835" s="268" t="str">
        <f t="shared" si="1147"/>
        <v/>
      </c>
      <c r="C3835" s="269"/>
      <c r="D3835" s="270" t="str">
        <f t="shared" si="1148"/>
        <v/>
      </c>
      <c r="E3835" s="271"/>
      <c r="F3835" s="272">
        <f t="shared" si="1149"/>
        <v>0</v>
      </c>
      <c r="G3835" s="275">
        <f t="shared" si="1150"/>
        <v>0</v>
      </c>
    </row>
    <row r="3836" spans="1:7" s="276" customFormat="1" ht="24" customHeight="1" x14ac:dyDescent="0.2">
      <c r="A3836" s="267" t="str">
        <f t="shared" si="1146"/>
        <v/>
      </c>
      <c r="B3836" s="268" t="str">
        <f t="shared" si="1147"/>
        <v/>
      </c>
      <c r="C3836" s="269"/>
      <c r="D3836" s="270" t="str">
        <f t="shared" si="1148"/>
        <v/>
      </c>
      <c r="E3836" s="271"/>
      <c r="F3836" s="272">
        <f t="shared" si="1149"/>
        <v>0</v>
      </c>
      <c r="G3836" s="275">
        <f t="shared" si="1150"/>
        <v>0</v>
      </c>
    </row>
    <row r="3837" spans="1:7" ht="24" customHeight="1" x14ac:dyDescent="0.2">
      <c r="A3837" s="125"/>
      <c r="B3837" s="99"/>
      <c r="C3837" s="99"/>
      <c r="D3837" s="110"/>
      <c r="E3837" s="111"/>
      <c r="F3837" s="188" t="s">
        <v>34</v>
      </c>
      <c r="G3837" s="126">
        <f>SUBTOTAL(9,G3829:G3836)</f>
        <v>0</v>
      </c>
    </row>
    <row r="3838" spans="1:7" ht="24" customHeight="1" x14ac:dyDescent="0.2">
      <c r="A3838" s="125"/>
      <c r="B3838" s="99"/>
      <c r="C3838" s="127" t="s">
        <v>723</v>
      </c>
      <c r="D3838" s="110"/>
      <c r="E3838" s="111"/>
      <c r="F3838" s="112"/>
      <c r="G3838" s="128"/>
    </row>
    <row r="3839" spans="1:7" s="276" customFormat="1" ht="24" customHeight="1" x14ac:dyDescent="0.2">
      <c r="A3839" s="267" t="str">
        <f t="shared" ref="A3839:A3847" si="1151">IFERROR(VLOOKUP(C3839,Tabla_Insumos,4,FALSE),"")</f>
        <v/>
      </c>
      <c r="B3839" s="268" t="str">
        <f t="shared" ref="B3839:B3847" si="1152">IFERROR(VLOOKUP(C3839,Tabla_Insumos,5,FALSE),"")</f>
        <v/>
      </c>
      <c r="C3839" s="269"/>
      <c r="D3839" s="270" t="str">
        <f t="shared" ref="D3839:D3847" si="1153">IFERROR(VLOOKUP(C3839,Tabla_Insumos,2,FALSE),"")</f>
        <v/>
      </c>
      <c r="E3839" s="271"/>
      <c r="F3839" s="272">
        <f t="shared" ref="F3839:F3847" si="1154">IFERROR(VLOOKUP(C3839,Tabla_Insumos,3,FALSE),0)</f>
        <v>0</v>
      </c>
      <c r="G3839" s="275">
        <f t="shared" ref="G3839:G3847" si="1155">ROUND(E3839*F3839,2)</f>
        <v>0</v>
      </c>
    </row>
    <row r="3840" spans="1:7" s="276" customFormat="1" ht="24" customHeight="1" x14ac:dyDescent="0.2">
      <c r="A3840" s="267" t="str">
        <f t="shared" si="1151"/>
        <v/>
      </c>
      <c r="B3840" s="268" t="str">
        <f t="shared" si="1152"/>
        <v/>
      </c>
      <c r="C3840" s="269"/>
      <c r="D3840" s="270" t="str">
        <f t="shared" si="1153"/>
        <v/>
      </c>
      <c r="E3840" s="271"/>
      <c r="F3840" s="272">
        <f t="shared" si="1154"/>
        <v>0</v>
      </c>
      <c r="G3840" s="275">
        <f t="shared" si="1155"/>
        <v>0</v>
      </c>
    </row>
    <row r="3841" spans="1:8" s="276" customFormat="1" ht="24" customHeight="1" x14ac:dyDescent="0.2">
      <c r="A3841" s="267" t="str">
        <f t="shared" si="1151"/>
        <v/>
      </c>
      <c r="B3841" s="268" t="str">
        <f t="shared" si="1152"/>
        <v/>
      </c>
      <c r="C3841" s="269"/>
      <c r="D3841" s="270" t="str">
        <f t="shared" si="1153"/>
        <v/>
      </c>
      <c r="E3841" s="271"/>
      <c r="F3841" s="272">
        <f t="shared" si="1154"/>
        <v>0</v>
      </c>
      <c r="G3841" s="275">
        <f t="shared" si="1155"/>
        <v>0</v>
      </c>
    </row>
    <row r="3842" spans="1:8" s="276" customFormat="1" ht="24" customHeight="1" x14ac:dyDescent="0.2">
      <c r="A3842" s="267" t="str">
        <f t="shared" si="1151"/>
        <v/>
      </c>
      <c r="B3842" s="268" t="str">
        <f t="shared" si="1152"/>
        <v/>
      </c>
      <c r="C3842" s="269"/>
      <c r="D3842" s="270" t="str">
        <f t="shared" si="1153"/>
        <v/>
      </c>
      <c r="E3842" s="271"/>
      <c r="F3842" s="272">
        <f t="shared" si="1154"/>
        <v>0</v>
      </c>
      <c r="G3842" s="275">
        <f t="shared" si="1155"/>
        <v>0</v>
      </c>
    </row>
    <row r="3843" spans="1:8" s="276" customFormat="1" ht="24" customHeight="1" x14ac:dyDescent="0.2">
      <c r="A3843" s="267" t="str">
        <f t="shared" si="1151"/>
        <v/>
      </c>
      <c r="B3843" s="268" t="str">
        <f t="shared" si="1152"/>
        <v/>
      </c>
      <c r="C3843" s="269"/>
      <c r="D3843" s="270" t="str">
        <f t="shared" si="1153"/>
        <v/>
      </c>
      <c r="E3843" s="271"/>
      <c r="F3843" s="272">
        <f t="shared" si="1154"/>
        <v>0</v>
      </c>
      <c r="G3843" s="275">
        <f t="shared" si="1155"/>
        <v>0</v>
      </c>
    </row>
    <row r="3844" spans="1:8" s="276" customFormat="1" ht="24" customHeight="1" x14ac:dyDescent="0.2">
      <c r="A3844" s="267" t="str">
        <f t="shared" si="1151"/>
        <v/>
      </c>
      <c r="B3844" s="268" t="str">
        <f t="shared" si="1152"/>
        <v/>
      </c>
      <c r="C3844" s="269"/>
      <c r="D3844" s="270" t="str">
        <f t="shared" si="1153"/>
        <v/>
      </c>
      <c r="E3844" s="271"/>
      <c r="F3844" s="272">
        <f t="shared" si="1154"/>
        <v>0</v>
      </c>
      <c r="G3844" s="275">
        <f t="shared" si="1155"/>
        <v>0</v>
      </c>
    </row>
    <row r="3845" spans="1:8" s="276" customFormat="1" ht="24" customHeight="1" x14ac:dyDescent="0.2">
      <c r="A3845" s="267" t="str">
        <f t="shared" si="1151"/>
        <v/>
      </c>
      <c r="B3845" s="268" t="str">
        <f t="shared" si="1152"/>
        <v/>
      </c>
      <c r="C3845" s="269"/>
      <c r="D3845" s="270" t="str">
        <f t="shared" si="1153"/>
        <v/>
      </c>
      <c r="E3845" s="271"/>
      <c r="F3845" s="272">
        <f t="shared" si="1154"/>
        <v>0</v>
      </c>
      <c r="G3845" s="275">
        <f t="shared" si="1155"/>
        <v>0</v>
      </c>
    </row>
    <row r="3846" spans="1:8" s="276" customFormat="1" ht="24" customHeight="1" x14ac:dyDescent="0.2">
      <c r="A3846" s="267" t="str">
        <f t="shared" si="1151"/>
        <v/>
      </c>
      <c r="B3846" s="268" t="str">
        <f t="shared" si="1152"/>
        <v/>
      </c>
      <c r="C3846" s="269"/>
      <c r="D3846" s="270" t="str">
        <f t="shared" si="1153"/>
        <v/>
      </c>
      <c r="E3846" s="271"/>
      <c r="F3846" s="272">
        <f t="shared" si="1154"/>
        <v>0</v>
      </c>
      <c r="G3846" s="275">
        <f t="shared" si="1155"/>
        <v>0</v>
      </c>
    </row>
    <row r="3847" spans="1:8" s="276" customFormat="1" ht="24" customHeight="1" x14ac:dyDescent="0.2">
      <c r="A3847" s="267" t="str">
        <f t="shared" si="1151"/>
        <v/>
      </c>
      <c r="B3847" s="268" t="str">
        <f t="shared" si="1152"/>
        <v/>
      </c>
      <c r="C3847" s="269"/>
      <c r="D3847" s="270" t="str">
        <f t="shared" si="1153"/>
        <v/>
      </c>
      <c r="E3847" s="271"/>
      <c r="F3847" s="272">
        <f t="shared" si="1154"/>
        <v>0</v>
      </c>
      <c r="G3847" s="275">
        <f t="shared" si="1155"/>
        <v>0</v>
      </c>
    </row>
    <row r="3848" spans="1:8" ht="24" customHeight="1" x14ac:dyDescent="0.2">
      <c r="A3848" s="129"/>
      <c r="B3848" s="110"/>
      <c r="C3848" s="99"/>
      <c r="D3848" s="110"/>
      <c r="E3848" s="111"/>
      <c r="F3848" s="188" t="s">
        <v>35</v>
      </c>
      <c r="G3848" s="126">
        <f>SUBTOTAL(9,G3839:G3847)</f>
        <v>0</v>
      </c>
    </row>
    <row r="3849" spans="1:8" ht="24" customHeight="1" thickBot="1" x14ac:dyDescent="0.25">
      <c r="A3849" s="130"/>
      <c r="B3849" s="131"/>
      <c r="C3849" s="132"/>
      <c r="D3849" s="131"/>
      <c r="E3849" s="133"/>
      <c r="F3849" s="134"/>
      <c r="G3849" s="135"/>
    </row>
    <row r="3850" spans="1:8" ht="24" customHeight="1" thickBot="1" x14ac:dyDescent="0.25">
      <c r="A3850" s="136" t="str">
        <f>B3808</f>
        <v>25.5</v>
      </c>
      <c r="B3850" s="137" t="str">
        <f>C3808</f>
        <v>Patio de Juegos existente a refaccionar</v>
      </c>
      <c r="C3850" s="138"/>
      <c r="D3850" s="138" t="s">
        <v>36</v>
      </c>
      <c r="E3850" s="139"/>
      <c r="F3850" s="140" t="s">
        <v>37</v>
      </c>
      <c r="G3850" s="141">
        <f>SUBTOTAL(9,G3813:G3849)</f>
        <v>0</v>
      </c>
    </row>
    <row r="3851" spans="1:8" ht="24" customHeight="1" thickTop="1" thickBot="1" x14ac:dyDescent="0.25"/>
    <row r="3852" spans="1:8" ht="24" customHeight="1" thickTop="1" x14ac:dyDescent="0.2">
      <c r="A3852" s="173" t="s">
        <v>39</v>
      </c>
      <c r="B3852" s="174"/>
      <c r="C3852" s="174"/>
      <c r="D3852" s="174"/>
      <c r="E3852" s="174"/>
      <c r="F3852" s="174"/>
      <c r="G3852" s="175"/>
      <c r="H3852" s="100">
        <f>COUNTIF($A$2:A3858,"ANALISIS DE PRECIOS")</f>
        <v>78</v>
      </c>
    </row>
    <row r="3853" spans="1:8" ht="24" customHeight="1" x14ac:dyDescent="0.2">
      <c r="A3853" s="101" t="s">
        <v>719</v>
      </c>
      <c r="B3853" s="102" t="str">
        <f>Comitente</f>
        <v>DIRECCIÓN DE INFRAESTRUCTURA ESCOLAR</v>
      </c>
      <c r="C3853" s="96"/>
      <c r="D3853" s="103"/>
      <c r="E3853" s="103"/>
      <c r="F3853" s="104"/>
      <c r="G3853" s="105"/>
    </row>
    <row r="3854" spans="1:8" ht="24" customHeight="1" x14ac:dyDescent="0.2">
      <c r="A3854" s="101" t="s">
        <v>720</v>
      </c>
      <c r="B3854" s="102">
        <f>Contratista</f>
        <v>0</v>
      </c>
      <c r="C3854" s="97"/>
      <c r="D3854" s="97"/>
      <c r="E3854" s="97"/>
      <c r="F3854" s="106"/>
      <c r="G3854" s="107"/>
    </row>
    <row r="3855" spans="1:8" ht="24" customHeight="1" x14ac:dyDescent="0.2">
      <c r="A3855" s="101" t="s">
        <v>26</v>
      </c>
      <c r="B3855" s="102" t="str">
        <f>Obra</f>
        <v>ESCUELA BATALLA DE TUCUMAN</v>
      </c>
      <c r="C3855" s="97"/>
      <c r="D3855" s="97"/>
      <c r="E3855" s="97"/>
      <c r="F3855" s="106" t="s">
        <v>40</v>
      </c>
      <c r="G3855" s="108">
        <f>Fecha_Base</f>
        <v>0</v>
      </c>
    </row>
    <row r="3856" spans="1:8" ht="24" customHeight="1" x14ac:dyDescent="0.2">
      <c r="A3856" s="109" t="s">
        <v>718</v>
      </c>
      <c r="B3856" s="98" t="str">
        <f>Ubicación</f>
        <v>Calle Mendoza y Calle Nº17 - Pocito</v>
      </c>
      <c r="C3856" s="98"/>
      <c r="D3856" s="110"/>
      <c r="E3856" s="111"/>
      <c r="F3856" s="112"/>
      <c r="G3856" s="113"/>
    </row>
    <row r="3857" spans="1:141" ht="24" customHeight="1" x14ac:dyDescent="0.2">
      <c r="A3857" s="109" t="s">
        <v>41</v>
      </c>
      <c r="B3857" s="114" t="str">
        <f>IFERROR(VALUE(LEFT(B3858,FIND("-",B3858)-1)),"")</f>
        <v/>
      </c>
      <c r="C3857" s="99" t="str">
        <f>IFERROR(VLOOKUP(B3857,Tabla_CyP,2,FALSE),"")</f>
        <v/>
      </c>
      <c r="E3857" s="111"/>
      <c r="F3857" s="112"/>
      <c r="G3857" s="113"/>
    </row>
    <row r="3858" spans="1:141" ht="24" customHeight="1" x14ac:dyDescent="0.2">
      <c r="A3858" s="109" t="s">
        <v>27</v>
      </c>
      <c r="B3858" s="115" t="str">
        <f>IFERROR(VLOOKUP(COUNTIF($A$2:A3858,"ANALISIS DE PRECIOS"),Tabla_NumeroItem,4,FALSE),"")</f>
        <v>25.6</v>
      </c>
      <c r="C3858" s="99" t="str">
        <f>IFERROR(VLOOKUP(B3858,Tabla_CyP,2,FALSE),"")</f>
        <v>Construcción existente a terminar</v>
      </c>
      <c r="D3858" s="110"/>
      <c r="E3858" s="111"/>
      <c r="F3858" s="106" t="s">
        <v>28</v>
      </c>
      <c r="G3858" s="116" t="str">
        <f>IFERROR(VLOOKUP(B3858,Tabla_CyP,4,FALSE),"")</f>
        <v>gl</v>
      </c>
    </row>
    <row r="3859" spans="1:141" ht="24" customHeight="1" x14ac:dyDescent="0.2">
      <c r="A3859" s="109"/>
      <c r="B3859" s="98"/>
      <c r="C3859" s="99"/>
      <c r="D3859" s="110"/>
      <c r="E3859" s="111"/>
      <c r="F3859" s="112"/>
      <c r="G3859" s="113"/>
    </row>
    <row r="3860" spans="1:141" ht="24" customHeight="1" x14ac:dyDescent="0.2">
      <c r="A3860" s="381" t="s">
        <v>584</v>
      </c>
      <c r="B3860" s="382"/>
      <c r="C3860" s="383" t="s">
        <v>0</v>
      </c>
      <c r="D3860" s="383" t="s">
        <v>29</v>
      </c>
      <c r="E3860" s="385" t="s">
        <v>30</v>
      </c>
      <c r="F3860" s="387" t="s">
        <v>31</v>
      </c>
      <c r="G3860" s="389" t="s">
        <v>32</v>
      </c>
    </row>
    <row r="3861" spans="1:141" s="119" customFormat="1" ht="24" customHeight="1" x14ac:dyDescent="0.2">
      <c r="A3861" s="117" t="s">
        <v>585</v>
      </c>
      <c r="B3861" s="118" t="s">
        <v>586</v>
      </c>
      <c r="C3861" s="384"/>
      <c r="D3861" s="384"/>
      <c r="E3861" s="386"/>
      <c r="F3861" s="388"/>
      <c r="G3861" s="390"/>
      <c r="I3861" s="277"/>
      <c r="J3861" s="277"/>
      <c r="K3861" s="277"/>
      <c r="L3861" s="277"/>
      <c r="M3861" s="277"/>
      <c r="N3861" s="277"/>
      <c r="O3861" s="277"/>
      <c r="P3861" s="277"/>
      <c r="Q3861" s="277"/>
      <c r="R3861" s="277"/>
      <c r="S3861" s="277"/>
      <c r="T3861" s="277"/>
      <c r="U3861" s="277"/>
      <c r="V3861" s="277"/>
      <c r="W3861" s="277"/>
      <c r="X3861" s="277"/>
      <c r="Y3861" s="277"/>
      <c r="Z3861" s="277"/>
      <c r="AA3861" s="277"/>
      <c r="AB3861" s="277"/>
      <c r="AC3861" s="277"/>
      <c r="AD3861" s="277"/>
      <c r="AE3861" s="277"/>
      <c r="AF3861" s="277"/>
      <c r="AG3861" s="277"/>
      <c r="AH3861" s="277"/>
      <c r="AI3861" s="277"/>
      <c r="AJ3861" s="277"/>
      <c r="AK3861" s="277"/>
      <c r="AL3861" s="277"/>
      <c r="AM3861" s="277"/>
      <c r="AN3861" s="277"/>
      <c r="AO3861" s="277"/>
      <c r="AP3861" s="277"/>
      <c r="AQ3861" s="277"/>
      <c r="AR3861" s="277"/>
      <c r="AS3861" s="277"/>
      <c r="AT3861" s="277"/>
      <c r="AU3861" s="277"/>
      <c r="AV3861" s="277"/>
      <c r="AW3861" s="277"/>
      <c r="AX3861" s="277"/>
      <c r="AY3861" s="277"/>
      <c r="AZ3861" s="277"/>
      <c r="BA3861" s="277"/>
      <c r="BB3861" s="277"/>
      <c r="BC3861" s="277"/>
      <c r="BD3861" s="277"/>
      <c r="BE3861" s="277"/>
      <c r="BF3861" s="277"/>
      <c r="BG3861" s="277"/>
      <c r="BH3861" s="277"/>
      <c r="BI3861" s="277"/>
      <c r="BJ3861" s="277"/>
      <c r="BK3861" s="277"/>
      <c r="BL3861" s="277"/>
      <c r="BM3861" s="277"/>
      <c r="BN3861" s="277"/>
      <c r="BO3861" s="277"/>
      <c r="BP3861" s="277"/>
      <c r="BQ3861" s="277"/>
      <c r="BR3861" s="277"/>
      <c r="BS3861" s="277"/>
      <c r="BT3861" s="277"/>
      <c r="BU3861" s="277"/>
      <c r="BV3861" s="277"/>
      <c r="BW3861" s="277"/>
      <c r="BX3861" s="277"/>
      <c r="BY3861" s="277"/>
      <c r="BZ3861" s="277"/>
      <c r="CA3861" s="277"/>
      <c r="CB3861" s="277"/>
      <c r="CC3861" s="277"/>
      <c r="CD3861" s="277"/>
      <c r="CE3861" s="277"/>
      <c r="CF3861" s="277"/>
      <c r="CG3861" s="277"/>
      <c r="CH3861" s="277"/>
      <c r="CI3861" s="277"/>
      <c r="CJ3861" s="277"/>
      <c r="CK3861" s="277"/>
      <c r="CL3861" s="277"/>
      <c r="CM3861" s="277"/>
      <c r="CN3861" s="277"/>
      <c r="CO3861" s="277"/>
      <c r="CP3861" s="277"/>
      <c r="CQ3861" s="277"/>
      <c r="CR3861" s="277"/>
      <c r="CS3861" s="277"/>
      <c r="CT3861" s="277"/>
      <c r="CU3861" s="277"/>
      <c r="CV3861" s="277"/>
      <c r="CW3861" s="277"/>
      <c r="CX3861" s="277"/>
      <c r="CY3861" s="277"/>
      <c r="CZ3861" s="277"/>
      <c r="DA3861" s="277"/>
      <c r="DB3861" s="277"/>
      <c r="DC3861" s="277"/>
      <c r="DD3861" s="277"/>
      <c r="DE3861" s="277"/>
      <c r="DF3861" s="277"/>
      <c r="DG3861" s="277"/>
      <c r="DH3861" s="277"/>
      <c r="DI3861" s="277"/>
      <c r="DJ3861" s="277"/>
      <c r="DK3861" s="277"/>
      <c r="DL3861" s="277"/>
      <c r="DM3861" s="277"/>
      <c r="DN3861" s="277"/>
      <c r="DO3861" s="277"/>
      <c r="DP3861" s="277"/>
      <c r="DQ3861" s="277"/>
      <c r="DR3861" s="277"/>
      <c r="DS3861" s="277"/>
      <c r="DT3861" s="277"/>
      <c r="DU3861" s="277"/>
      <c r="DV3861" s="277"/>
      <c r="DW3861" s="277"/>
      <c r="DX3861" s="277"/>
      <c r="DY3861" s="277"/>
      <c r="DZ3861" s="277"/>
      <c r="EA3861" s="277"/>
      <c r="EB3861" s="277"/>
      <c r="EC3861" s="277"/>
      <c r="ED3861" s="277"/>
      <c r="EE3861" s="277"/>
      <c r="EF3861" s="277"/>
      <c r="EG3861" s="277"/>
      <c r="EH3861" s="277"/>
      <c r="EI3861" s="277"/>
      <c r="EJ3861" s="277"/>
      <c r="EK3861" s="277"/>
    </row>
    <row r="3862" spans="1:141" ht="24" customHeight="1" x14ac:dyDescent="0.2">
      <c r="A3862" s="187"/>
      <c r="B3862" s="120"/>
      <c r="C3862" s="185" t="s">
        <v>721</v>
      </c>
      <c r="D3862" s="121"/>
      <c r="E3862" s="122"/>
      <c r="F3862" s="123"/>
      <c r="G3862" s="124"/>
    </row>
    <row r="3863" spans="1:141" s="276" customFormat="1" ht="24" customHeight="1" x14ac:dyDescent="0.2">
      <c r="A3863" s="267" t="str">
        <f t="shared" ref="A3863:A3876" si="1156">IFERROR(VLOOKUP(C3863,Tabla_Insumos,4,FALSE),"")</f>
        <v/>
      </c>
      <c r="B3863" s="268" t="str">
        <f>IFERROR(VLOOKUP(C3863,Tabla_Insumos,5,FALSE),"")</f>
        <v/>
      </c>
      <c r="C3863" s="269"/>
      <c r="D3863" s="270" t="str">
        <f t="shared" ref="D3863:D3876" si="1157">IFERROR(VLOOKUP(C3863,Tabla_Insumos,2,FALSE),"")</f>
        <v/>
      </c>
      <c r="E3863" s="271"/>
      <c r="F3863" s="272">
        <f t="shared" ref="F3863:F3876" si="1158">IFERROR(VLOOKUP(C3863,Tabla_Insumos,3,FALSE),0)</f>
        <v>0</v>
      </c>
      <c r="G3863" s="275">
        <f>ROUND(E3863*F3863,2)</f>
        <v>0</v>
      </c>
    </row>
    <row r="3864" spans="1:141" s="276" customFormat="1" ht="24" customHeight="1" x14ac:dyDescent="0.2">
      <c r="A3864" s="267" t="str">
        <f t="shared" si="1156"/>
        <v/>
      </c>
      <c r="B3864" s="268" t="str">
        <f t="shared" ref="B3864:B3876" si="1159">IFERROR(VLOOKUP(C3864,Tabla_Insumos,5,FALSE),"")</f>
        <v/>
      </c>
      <c r="C3864" s="269"/>
      <c r="D3864" s="270" t="str">
        <f t="shared" si="1157"/>
        <v/>
      </c>
      <c r="E3864" s="271"/>
      <c r="F3864" s="272">
        <f t="shared" si="1158"/>
        <v>0</v>
      </c>
      <c r="G3864" s="275">
        <f t="shared" ref="G3864:G3876" si="1160">ROUND(E3864*F3864,2)</f>
        <v>0</v>
      </c>
    </row>
    <row r="3865" spans="1:141" s="276" customFormat="1" ht="24" customHeight="1" x14ac:dyDescent="0.2">
      <c r="A3865" s="267" t="str">
        <f t="shared" si="1156"/>
        <v/>
      </c>
      <c r="B3865" s="268" t="str">
        <f t="shared" si="1159"/>
        <v/>
      </c>
      <c r="C3865" s="269"/>
      <c r="D3865" s="270" t="str">
        <f t="shared" si="1157"/>
        <v/>
      </c>
      <c r="E3865" s="271"/>
      <c r="F3865" s="272">
        <f t="shared" si="1158"/>
        <v>0</v>
      </c>
      <c r="G3865" s="275">
        <f t="shared" si="1160"/>
        <v>0</v>
      </c>
    </row>
    <row r="3866" spans="1:141" s="276" customFormat="1" ht="24" customHeight="1" x14ac:dyDescent="0.2">
      <c r="A3866" s="267" t="str">
        <f t="shared" si="1156"/>
        <v/>
      </c>
      <c r="B3866" s="268" t="str">
        <f t="shared" si="1159"/>
        <v/>
      </c>
      <c r="C3866" s="269"/>
      <c r="D3866" s="270" t="str">
        <f t="shared" si="1157"/>
        <v/>
      </c>
      <c r="E3866" s="271"/>
      <c r="F3866" s="272">
        <f t="shared" si="1158"/>
        <v>0</v>
      </c>
      <c r="G3866" s="275">
        <f t="shared" si="1160"/>
        <v>0</v>
      </c>
    </row>
    <row r="3867" spans="1:141" s="276" customFormat="1" ht="24" customHeight="1" x14ac:dyDescent="0.2">
      <c r="A3867" s="267" t="str">
        <f t="shared" si="1156"/>
        <v/>
      </c>
      <c r="B3867" s="268" t="str">
        <f t="shared" si="1159"/>
        <v/>
      </c>
      <c r="C3867" s="269"/>
      <c r="D3867" s="270" t="str">
        <f t="shared" si="1157"/>
        <v/>
      </c>
      <c r="E3867" s="271"/>
      <c r="F3867" s="272">
        <f t="shared" si="1158"/>
        <v>0</v>
      </c>
      <c r="G3867" s="275">
        <f t="shared" si="1160"/>
        <v>0</v>
      </c>
    </row>
    <row r="3868" spans="1:141" s="276" customFormat="1" ht="24" customHeight="1" x14ac:dyDescent="0.2">
      <c r="A3868" s="267" t="str">
        <f t="shared" si="1156"/>
        <v/>
      </c>
      <c r="B3868" s="268" t="str">
        <f t="shared" si="1159"/>
        <v/>
      </c>
      <c r="C3868" s="269"/>
      <c r="D3868" s="270" t="str">
        <f t="shared" si="1157"/>
        <v/>
      </c>
      <c r="E3868" s="271"/>
      <c r="F3868" s="272">
        <f t="shared" si="1158"/>
        <v>0</v>
      </c>
      <c r="G3868" s="275">
        <f t="shared" si="1160"/>
        <v>0</v>
      </c>
    </row>
    <row r="3869" spans="1:141" s="276" customFormat="1" ht="24" customHeight="1" x14ac:dyDescent="0.2">
      <c r="A3869" s="267" t="str">
        <f t="shared" si="1156"/>
        <v/>
      </c>
      <c r="B3869" s="268" t="str">
        <f t="shared" si="1159"/>
        <v/>
      </c>
      <c r="C3869" s="269"/>
      <c r="D3869" s="270" t="str">
        <f t="shared" si="1157"/>
        <v/>
      </c>
      <c r="E3869" s="271"/>
      <c r="F3869" s="272">
        <f t="shared" si="1158"/>
        <v>0</v>
      </c>
      <c r="G3869" s="275">
        <f t="shared" si="1160"/>
        <v>0</v>
      </c>
    </row>
    <row r="3870" spans="1:141" s="276" customFormat="1" ht="24" customHeight="1" x14ac:dyDescent="0.2">
      <c r="A3870" s="267" t="str">
        <f t="shared" si="1156"/>
        <v/>
      </c>
      <c r="B3870" s="268" t="str">
        <f t="shared" si="1159"/>
        <v/>
      </c>
      <c r="C3870" s="269"/>
      <c r="D3870" s="270" t="str">
        <f t="shared" si="1157"/>
        <v/>
      </c>
      <c r="E3870" s="271"/>
      <c r="F3870" s="272">
        <f t="shared" si="1158"/>
        <v>0</v>
      </c>
      <c r="G3870" s="275">
        <f t="shared" si="1160"/>
        <v>0</v>
      </c>
    </row>
    <row r="3871" spans="1:141" s="276" customFormat="1" ht="24" customHeight="1" x14ac:dyDescent="0.2">
      <c r="A3871" s="267" t="str">
        <f t="shared" si="1156"/>
        <v/>
      </c>
      <c r="B3871" s="268" t="str">
        <f t="shared" si="1159"/>
        <v/>
      </c>
      <c r="C3871" s="269"/>
      <c r="D3871" s="270" t="str">
        <f t="shared" si="1157"/>
        <v/>
      </c>
      <c r="E3871" s="271"/>
      <c r="F3871" s="272">
        <f t="shared" si="1158"/>
        <v>0</v>
      </c>
      <c r="G3871" s="275">
        <f t="shared" si="1160"/>
        <v>0</v>
      </c>
    </row>
    <row r="3872" spans="1:141" s="276" customFormat="1" ht="24" customHeight="1" x14ac:dyDescent="0.2">
      <c r="A3872" s="267" t="str">
        <f t="shared" si="1156"/>
        <v/>
      </c>
      <c r="B3872" s="268" t="str">
        <f t="shared" si="1159"/>
        <v/>
      </c>
      <c r="C3872" s="269"/>
      <c r="D3872" s="270" t="str">
        <f t="shared" si="1157"/>
        <v/>
      </c>
      <c r="E3872" s="271"/>
      <c r="F3872" s="272">
        <f t="shared" si="1158"/>
        <v>0</v>
      </c>
      <c r="G3872" s="275">
        <f t="shared" si="1160"/>
        <v>0</v>
      </c>
    </row>
    <row r="3873" spans="1:7" s="276" customFormat="1" ht="24" customHeight="1" x14ac:dyDescent="0.2">
      <c r="A3873" s="267" t="str">
        <f t="shared" si="1156"/>
        <v/>
      </c>
      <c r="B3873" s="268" t="str">
        <f t="shared" si="1159"/>
        <v/>
      </c>
      <c r="C3873" s="269"/>
      <c r="D3873" s="270" t="str">
        <f t="shared" si="1157"/>
        <v/>
      </c>
      <c r="E3873" s="271"/>
      <c r="F3873" s="272">
        <f t="shared" si="1158"/>
        <v>0</v>
      </c>
      <c r="G3873" s="275">
        <f t="shared" si="1160"/>
        <v>0</v>
      </c>
    </row>
    <row r="3874" spans="1:7" s="276" customFormat="1" ht="24" customHeight="1" x14ac:dyDescent="0.2">
      <c r="A3874" s="267" t="str">
        <f t="shared" si="1156"/>
        <v/>
      </c>
      <c r="B3874" s="268" t="str">
        <f t="shared" si="1159"/>
        <v/>
      </c>
      <c r="C3874" s="269"/>
      <c r="D3874" s="270" t="str">
        <f t="shared" si="1157"/>
        <v/>
      </c>
      <c r="E3874" s="271"/>
      <c r="F3874" s="272">
        <f t="shared" si="1158"/>
        <v>0</v>
      </c>
      <c r="G3874" s="275">
        <f t="shared" si="1160"/>
        <v>0</v>
      </c>
    </row>
    <row r="3875" spans="1:7" s="276" customFormat="1" ht="24" customHeight="1" x14ac:dyDescent="0.2">
      <c r="A3875" s="267" t="str">
        <f t="shared" si="1156"/>
        <v/>
      </c>
      <c r="B3875" s="268" t="str">
        <f t="shared" si="1159"/>
        <v/>
      </c>
      <c r="C3875" s="269"/>
      <c r="D3875" s="270" t="str">
        <f t="shared" si="1157"/>
        <v/>
      </c>
      <c r="E3875" s="271"/>
      <c r="F3875" s="272">
        <f t="shared" si="1158"/>
        <v>0</v>
      </c>
      <c r="G3875" s="275">
        <f t="shared" si="1160"/>
        <v>0</v>
      </c>
    </row>
    <row r="3876" spans="1:7" s="276" customFormat="1" ht="24" customHeight="1" x14ac:dyDescent="0.2">
      <c r="A3876" s="267" t="str">
        <f t="shared" si="1156"/>
        <v/>
      </c>
      <c r="B3876" s="268" t="str">
        <f t="shared" si="1159"/>
        <v/>
      </c>
      <c r="C3876" s="269"/>
      <c r="D3876" s="270" t="str">
        <f t="shared" si="1157"/>
        <v/>
      </c>
      <c r="E3876" s="271"/>
      <c r="F3876" s="273">
        <f t="shared" si="1158"/>
        <v>0</v>
      </c>
      <c r="G3876" s="275">
        <f t="shared" si="1160"/>
        <v>0</v>
      </c>
    </row>
    <row r="3877" spans="1:7" ht="24" customHeight="1" x14ac:dyDescent="0.2">
      <c r="A3877" s="125"/>
      <c r="B3877" s="99"/>
      <c r="C3877" s="99"/>
      <c r="D3877" s="110"/>
      <c r="E3877" s="111"/>
      <c r="F3877" s="188" t="s">
        <v>33</v>
      </c>
      <c r="G3877" s="126">
        <f>SUBTOTAL(9,G3863:G3876)</f>
        <v>0</v>
      </c>
    </row>
    <row r="3878" spans="1:7" ht="24" customHeight="1" x14ac:dyDescent="0.2">
      <c r="A3878" s="125"/>
      <c r="B3878" s="99"/>
      <c r="C3878" s="127" t="s">
        <v>722</v>
      </c>
      <c r="D3878" s="110"/>
      <c r="E3878" s="111"/>
      <c r="F3878" s="112"/>
      <c r="G3878" s="128"/>
    </row>
    <row r="3879" spans="1:7" s="276" customFormat="1" ht="24" customHeight="1" x14ac:dyDescent="0.2">
      <c r="A3879" s="267" t="str">
        <f t="shared" ref="A3879:A3886" si="1161">IFERROR(VLOOKUP(C3879,Tabla_Insumos,4,FALSE),"")</f>
        <v/>
      </c>
      <c r="B3879" s="268" t="str">
        <f t="shared" ref="B3879:B3886" si="1162">IFERROR(VLOOKUP(C3879,Tabla_Insumos,5,FALSE),"")</f>
        <v/>
      </c>
      <c r="C3879" s="269"/>
      <c r="D3879" s="270" t="str">
        <f t="shared" ref="D3879:D3886" si="1163">IFERROR(VLOOKUP(C3879,Tabla_Insumos,2,FALSE),"")</f>
        <v/>
      </c>
      <c r="E3879" s="271"/>
      <c r="F3879" s="274">
        <f t="shared" ref="F3879:F3886" si="1164">IFERROR(VLOOKUP(C3879,Tabla_Insumos,3,FALSE),0)</f>
        <v>0</v>
      </c>
      <c r="G3879" s="275">
        <f>ROUND(E3879*F3879,2)</f>
        <v>0</v>
      </c>
    </row>
    <row r="3880" spans="1:7" s="276" customFormat="1" ht="24" customHeight="1" x14ac:dyDescent="0.2">
      <c r="A3880" s="267" t="str">
        <f t="shared" si="1161"/>
        <v/>
      </c>
      <c r="B3880" s="268" t="str">
        <f t="shared" si="1162"/>
        <v/>
      </c>
      <c r="C3880" s="269"/>
      <c r="D3880" s="270" t="str">
        <f t="shared" si="1163"/>
        <v/>
      </c>
      <c r="E3880" s="271"/>
      <c r="F3880" s="274">
        <f t="shared" si="1164"/>
        <v>0</v>
      </c>
      <c r="G3880" s="275">
        <f>ROUND(E3880*F3880,2)</f>
        <v>0</v>
      </c>
    </row>
    <row r="3881" spans="1:7" s="276" customFormat="1" ht="24" customHeight="1" x14ac:dyDescent="0.2">
      <c r="A3881" s="267" t="str">
        <f t="shared" si="1161"/>
        <v/>
      </c>
      <c r="B3881" s="268" t="str">
        <f t="shared" si="1162"/>
        <v/>
      </c>
      <c r="C3881" s="269"/>
      <c r="D3881" s="270" t="str">
        <f t="shared" si="1163"/>
        <v/>
      </c>
      <c r="E3881" s="271"/>
      <c r="F3881" s="274">
        <f t="shared" si="1164"/>
        <v>0</v>
      </c>
      <c r="G3881" s="275">
        <f t="shared" ref="G3881:G3886" si="1165">ROUND(E3881*F3881,2)</f>
        <v>0</v>
      </c>
    </row>
    <row r="3882" spans="1:7" s="276" customFormat="1" ht="24" customHeight="1" x14ac:dyDescent="0.2">
      <c r="A3882" s="267" t="str">
        <f t="shared" si="1161"/>
        <v/>
      </c>
      <c r="B3882" s="268" t="str">
        <f t="shared" si="1162"/>
        <v/>
      </c>
      <c r="C3882" s="269"/>
      <c r="D3882" s="270" t="str">
        <f t="shared" si="1163"/>
        <v/>
      </c>
      <c r="E3882" s="271"/>
      <c r="F3882" s="274">
        <f t="shared" si="1164"/>
        <v>0</v>
      </c>
      <c r="G3882" s="275">
        <f t="shared" si="1165"/>
        <v>0</v>
      </c>
    </row>
    <row r="3883" spans="1:7" s="276" customFormat="1" ht="24" customHeight="1" x14ac:dyDescent="0.2">
      <c r="A3883" s="267" t="str">
        <f t="shared" si="1161"/>
        <v/>
      </c>
      <c r="B3883" s="268" t="str">
        <f t="shared" si="1162"/>
        <v/>
      </c>
      <c r="C3883" s="269"/>
      <c r="D3883" s="270" t="str">
        <f t="shared" si="1163"/>
        <v/>
      </c>
      <c r="E3883" s="271"/>
      <c r="F3883" s="272">
        <f t="shared" si="1164"/>
        <v>0</v>
      </c>
      <c r="G3883" s="275">
        <f t="shared" si="1165"/>
        <v>0</v>
      </c>
    </row>
    <row r="3884" spans="1:7" s="276" customFormat="1" ht="24" customHeight="1" x14ac:dyDescent="0.2">
      <c r="A3884" s="267" t="str">
        <f t="shared" si="1161"/>
        <v/>
      </c>
      <c r="B3884" s="268" t="str">
        <f t="shared" si="1162"/>
        <v/>
      </c>
      <c r="C3884" s="269"/>
      <c r="D3884" s="270" t="str">
        <f t="shared" si="1163"/>
        <v/>
      </c>
      <c r="E3884" s="271"/>
      <c r="F3884" s="272">
        <f t="shared" si="1164"/>
        <v>0</v>
      </c>
      <c r="G3884" s="275">
        <f t="shared" si="1165"/>
        <v>0</v>
      </c>
    </row>
    <row r="3885" spans="1:7" s="276" customFormat="1" ht="24" customHeight="1" x14ac:dyDescent="0.2">
      <c r="A3885" s="267" t="str">
        <f t="shared" si="1161"/>
        <v/>
      </c>
      <c r="B3885" s="268" t="str">
        <f t="shared" si="1162"/>
        <v/>
      </c>
      <c r="C3885" s="269"/>
      <c r="D3885" s="270" t="str">
        <f t="shared" si="1163"/>
        <v/>
      </c>
      <c r="E3885" s="271"/>
      <c r="F3885" s="272">
        <f t="shared" si="1164"/>
        <v>0</v>
      </c>
      <c r="G3885" s="275">
        <f t="shared" si="1165"/>
        <v>0</v>
      </c>
    </row>
    <row r="3886" spans="1:7" s="276" customFormat="1" ht="24" customHeight="1" x14ac:dyDescent="0.2">
      <c r="A3886" s="267" t="str">
        <f t="shared" si="1161"/>
        <v/>
      </c>
      <c r="B3886" s="268" t="str">
        <f t="shared" si="1162"/>
        <v/>
      </c>
      <c r="C3886" s="269"/>
      <c r="D3886" s="270" t="str">
        <f t="shared" si="1163"/>
        <v/>
      </c>
      <c r="E3886" s="271"/>
      <c r="F3886" s="272">
        <f t="shared" si="1164"/>
        <v>0</v>
      </c>
      <c r="G3886" s="275">
        <f t="shared" si="1165"/>
        <v>0</v>
      </c>
    </row>
    <row r="3887" spans="1:7" ht="24" customHeight="1" x14ac:dyDescent="0.2">
      <c r="A3887" s="125"/>
      <c r="B3887" s="99"/>
      <c r="C3887" s="99"/>
      <c r="D3887" s="110"/>
      <c r="E3887" s="111"/>
      <c r="F3887" s="188" t="s">
        <v>34</v>
      </c>
      <c r="G3887" s="126">
        <f>SUBTOTAL(9,G3879:G3886)</f>
        <v>0</v>
      </c>
    </row>
    <row r="3888" spans="1:7" ht="24" customHeight="1" x14ac:dyDescent="0.2">
      <c r="A3888" s="125"/>
      <c r="B3888" s="99"/>
      <c r="C3888" s="127" t="s">
        <v>723</v>
      </c>
      <c r="D3888" s="110"/>
      <c r="E3888" s="111"/>
      <c r="F3888" s="112"/>
      <c r="G3888" s="128"/>
    </row>
    <row r="3889" spans="1:8" s="276" customFormat="1" ht="24" customHeight="1" x14ac:dyDescent="0.2">
      <c r="A3889" s="267" t="str">
        <f t="shared" ref="A3889:A3897" si="1166">IFERROR(VLOOKUP(C3889,Tabla_Insumos,4,FALSE),"")</f>
        <v/>
      </c>
      <c r="B3889" s="268" t="str">
        <f t="shared" ref="B3889:B3897" si="1167">IFERROR(VLOOKUP(C3889,Tabla_Insumos,5,FALSE),"")</f>
        <v/>
      </c>
      <c r="C3889" s="269"/>
      <c r="D3889" s="270" t="str">
        <f t="shared" ref="D3889:D3897" si="1168">IFERROR(VLOOKUP(C3889,Tabla_Insumos,2,FALSE),"")</f>
        <v/>
      </c>
      <c r="E3889" s="271"/>
      <c r="F3889" s="272">
        <f t="shared" ref="F3889:F3897" si="1169">IFERROR(VLOOKUP(C3889,Tabla_Insumos,3,FALSE),0)</f>
        <v>0</v>
      </c>
      <c r="G3889" s="275">
        <f t="shared" ref="G3889:G3897" si="1170">ROUND(E3889*F3889,2)</f>
        <v>0</v>
      </c>
    </row>
    <row r="3890" spans="1:8" s="276" customFormat="1" ht="24" customHeight="1" x14ac:dyDescent="0.2">
      <c r="A3890" s="267" t="str">
        <f t="shared" si="1166"/>
        <v/>
      </c>
      <c r="B3890" s="268" t="str">
        <f t="shared" si="1167"/>
        <v/>
      </c>
      <c r="C3890" s="269"/>
      <c r="D3890" s="270" t="str">
        <f t="shared" si="1168"/>
        <v/>
      </c>
      <c r="E3890" s="271"/>
      <c r="F3890" s="272">
        <f t="shared" si="1169"/>
        <v>0</v>
      </c>
      <c r="G3890" s="275">
        <f t="shared" si="1170"/>
        <v>0</v>
      </c>
    </row>
    <row r="3891" spans="1:8" s="276" customFormat="1" ht="24" customHeight="1" x14ac:dyDescent="0.2">
      <c r="A3891" s="267" t="str">
        <f t="shared" si="1166"/>
        <v/>
      </c>
      <c r="B3891" s="268" t="str">
        <f t="shared" si="1167"/>
        <v/>
      </c>
      <c r="C3891" s="269"/>
      <c r="D3891" s="270" t="str">
        <f t="shared" si="1168"/>
        <v/>
      </c>
      <c r="E3891" s="271"/>
      <c r="F3891" s="272">
        <f t="shared" si="1169"/>
        <v>0</v>
      </c>
      <c r="G3891" s="275">
        <f t="shared" si="1170"/>
        <v>0</v>
      </c>
    </row>
    <row r="3892" spans="1:8" s="276" customFormat="1" ht="24" customHeight="1" x14ac:dyDescent="0.2">
      <c r="A3892" s="267" t="str">
        <f t="shared" si="1166"/>
        <v/>
      </c>
      <c r="B3892" s="268" t="str">
        <f t="shared" si="1167"/>
        <v/>
      </c>
      <c r="C3892" s="269"/>
      <c r="D3892" s="270" t="str">
        <f t="shared" si="1168"/>
        <v/>
      </c>
      <c r="E3892" s="271"/>
      <c r="F3892" s="272">
        <f t="shared" si="1169"/>
        <v>0</v>
      </c>
      <c r="G3892" s="275">
        <f t="shared" si="1170"/>
        <v>0</v>
      </c>
    </row>
    <row r="3893" spans="1:8" s="276" customFormat="1" ht="24" customHeight="1" x14ac:dyDescent="0.2">
      <c r="A3893" s="267" t="str">
        <f t="shared" si="1166"/>
        <v/>
      </c>
      <c r="B3893" s="268" t="str">
        <f t="shared" si="1167"/>
        <v/>
      </c>
      <c r="C3893" s="269"/>
      <c r="D3893" s="270" t="str">
        <f t="shared" si="1168"/>
        <v/>
      </c>
      <c r="E3893" s="271"/>
      <c r="F3893" s="272">
        <f t="shared" si="1169"/>
        <v>0</v>
      </c>
      <c r="G3893" s="275">
        <f t="shared" si="1170"/>
        <v>0</v>
      </c>
    </row>
    <row r="3894" spans="1:8" s="276" customFormat="1" ht="24" customHeight="1" x14ac:dyDescent="0.2">
      <c r="A3894" s="267" t="str">
        <f t="shared" si="1166"/>
        <v/>
      </c>
      <c r="B3894" s="268" t="str">
        <f t="shared" si="1167"/>
        <v/>
      </c>
      <c r="C3894" s="269"/>
      <c r="D3894" s="270" t="str">
        <f t="shared" si="1168"/>
        <v/>
      </c>
      <c r="E3894" s="271"/>
      <c r="F3894" s="272">
        <f t="shared" si="1169"/>
        <v>0</v>
      </c>
      <c r="G3894" s="275">
        <f t="shared" si="1170"/>
        <v>0</v>
      </c>
    </row>
    <row r="3895" spans="1:8" s="276" customFormat="1" ht="24" customHeight="1" x14ac:dyDescent="0.2">
      <c r="A3895" s="267" t="str">
        <f t="shared" si="1166"/>
        <v/>
      </c>
      <c r="B3895" s="268" t="str">
        <f t="shared" si="1167"/>
        <v/>
      </c>
      <c r="C3895" s="269"/>
      <c r="D3895" s="270" t="str">
        <f t="shared" si="1168"/>
        <v/>
      </c>
      <c r="E3895" s="271"/>
      <c r="F3895" s="272">
        <f t="shared" si="1169"/>
        <v>0</v>
      </c>
      <c r="G3895" s="275">
        <f t="shared" si="1170"/>
        <v>0</v>
      </c>
    </row>
    <row r="3896" spans="1:8" s="276" customFormat="1" ht="24" customHeight="1" x14ac:dyDescent="0.2">
      <c r="A3896" s="267" t="str">
        <f t="shared" si="1166"/>
        <v/>
      </c>
      <c r="B3896" s="268" t="str">
        <f t="shared" si="1167"/>
        <v/>
      </c>
      <c r="C3896" s="269"/>
      <c r="D3896" s="270" t="str">
        <f t="shared" si="1168"/>
        <v/>
      </c>
      <c r="E3896" s="271"/>
      <c r="F3896" s="272">
        <f t="shared" si="1169"/>
        <v>0</v>
      </c>
      <c r="G3896" s="275">
        <f t="shared" si="1170"/>
        <v>0</v>
      </c>
    </row>
    <row r="3897" spans="1:8" s="276" customFormat="1" ht="24" customHeight="1" x14ac:dyDescent="0.2">
      <c r="A3897" s="267" t="str">
        <f t="shared" si="1166"/>
        <v/>
      </c>
      <c r="B3897" s="268" t="str">
        <f t="shared" si="1167"/>
        <v/>
      </c>
      <c r="C3897" s="269"/>
      <c r="D3897" s="270" t="str">
        <f t="shared" si="1168"/>
        <v/>
      </c>
      <c r="E3897" s="271"/>
      <c r="F3897" s="272">
        <f t="shared" si="1169"/>
        <v>0</v>
      </c>
      <c r="G3897" s="275">
        <f t="shared" si="1170"/>
        <v>0</v>
      </c>
    </row>
    <row r="3898" spans="1:8" ht="24" customHeight="1" x14ac:dyDescent="0.2">
      <c r="A3898" s="129"/>
      <c r="B3898" s="110"/>
      <c r="C3898" s="99"/>
      <c r="D3898" s="110"/>
      <c r="E3898" s="111"/>
      <c r="F3898" s="188" t="s">
        <v>35</v>
      </c>
      <c r="G3898" s="126">
        <f>SUBTOTAL(9,G3889:G3897)</f>
        <v>0</v>
      </c>
    </row>
    <row r="3899" spans="1:8" ht="24" customHeight="1" thickBot="1" x14ac:dyDescent="0.25">
      <c r="A3899" s="130"/>
      <c r="B3899" s="131"/>
      <c r="C3899" s="132"/>
      <c r="D3899" s="131"/>
      <c r="E3899" s="133"/>
      <c r="F3899" s="134"/>
      <c r="G3899" s="135"/>
    </row>
    <row r="3900" spans="1:8" ht="24" customHeight="1" thickBot="1" x14ac:dyDescent="0.25">
      <c r="A3900" s="136" t="str">
        <f>B3858</f>
        <v>25.6</v>
      </c>
      <c r="B3900" s="137" t="str">
        <f>C3858</f>
        <v>Construcción existente a terminar</v>
      </c>
      <c r="C3900" s="138"/>
      <c r="D3900" s="138" t="s">
        <v>36</v>
      </c>
      <c r="E3900" s="139"/>
      <c r="F3900" s="140" t="s">
        <v>37</v>
      </c>
      <c r="G3900" s="141">
        <f>SUBTOTAL(9,G3863:G3899)</f>
        <v>0</v>
      </c>
    </row>
    <row r="3901" spans="1:8" ht="24" customHeight="1" thickTop="1" thickBot="1" x14ac:dyDescent="0.25"/>
    <row r="3902" spans="1:8" ht="24" customHeight="1" thickTop="1" x14ac:dyDescent="0.2">
      <c r="A3902" s="173" t="s">
        <v>39</v>
      </c>
      <c r="B3902" s="174"/>
      <c r="C3902" s="174"/>
      <c r="D3902" s="174"/>
      <c r="E3902" s="174"/>
      <c r="F3902" s="174"/>
      <c r="G3902" s="175"/>
      <c r="H3902" s="100">
        <f>COUNTIF($A$2:A3908,"ANALISIS DE PRECIOS")</f>
        <v>79</v>
      </c>
    </row>
    <row r="3903" spans="1:8" ht="24" customHeight="1" x14ac:dyDescent="0.2">
      <c r="A3903" s="101" t="s">
        <v>719</v>
      </c>
      <c r="B3903" s="102" t="str">
        <f>Comitente</f>
        <v>DIRECCIÓN DE INFRAESTRUCTURA ESCOLAR</v>
      </c>
      <c r="C3903" s="96"/>
      <c r="D3903" s="103"/>
      <c r="E3903" s="103"/>
      <c r="F3903" s="104"/>
      <c r="G3903" s="105"/>
    </row>
    <row r="3904" spans="1:8" ht="24" customHeight="1" x14ac:dyDescent="0.2">
      <c r="A3904" s="101" t="s">
        <v>720</v>
      </c>
      <c r="B3904" s="102">
        <f>Contratista</f>
        <v>0</v>
      </c>
      <c r="C3904" s="97"/>
      <c r="D3904" s="97"/>
      <c r="E3904" s="97"/>
      <c r="F3904" s="106"/>
      <c r="G3904" s="107"/>
    </row>
    <row r="3905" spans="1:141" ht="24" customHeight="1" x14ac:dyDescent="0.2">
      <c r="A3905" s="101" t="s">
        <v>26</v>
      </c>
      <c r="B3905" s="102" t="str">
        <f>Obra</f>
        <v>ESCUELA BATALLA DE TUCUMAN</v>
      </c>
      <c r="C3905" s="97"/>
      <c r="D3905" s="97"/>
      <c r="E3905" s="97"/>
      <c r="F3905" s="106" t="s">
        <v>40</v>
      </c>
      <c r="G3905" s="108">
        <f>Fecha_Base</f>
        <v>0</v>
      </c>
    </row>
    <row r="3906" spans="1:141" ht="24" customHeight="1" x14ac:dyDescent="0.2">
      <c r="A3906" s="109" t="s">
        <v>718</v>
      </c>
      <c r="B3906" s="98" t="str">
        <f>Ubicación</f>
        <v>Calle Mendoza y Calle Nº17 - Pocito</v>
      </c>
      <c r="C3906" s="98"/>
      <c r="D3906" s="110"/>
      <c r="E3906" s="111"/>
      <c r="F3906" s="112"/>
      <c r="G3906" s="113"/>
    </row>
    <row r="3907" spans="1:141" ht="24" customHeight="1" x14ac:dyDescent="0.2">
      <c r="A3907" s="109" t="s">
        <v>41</v>
      </c>
      <c r="B3907" s="114" t="str">
        <f>IFERROR(VALUE(LEFT(B3908,FIND("-",B3908)-1)),"")</f>
        <v/>
      </c>
      <c r="C3907" s="99" t="str">
        <f>IFERROR(VLOOKUP(B3907,Tabla_CyP,2,FALSE),"")</f>
        <v/>
      </c>
      <c r="E3907" s="111"/>
      <c r="F3907" s="112"/>
      <c r="G3907" s="113"/>
    </row>
    <row r="3908" spans="1:141" ht="24" customHeight="1" x14ac:dyDescent="0.2">
      <c r="A3908" s="109" t="s">
        <v>27</v>
      </c>
      <c r="B3908" s="115" t="str">
        <f>IFERROR(VLOOKUP(COUNTIF($A$2:A3908,"ANALISIS DE PRECIOS"),Tabla_NumeroItem,4,FALSE),"")</f>
        <v>25.7</v>
      </c>
      <c r="C3908" s="99" t="str">
        <f>IFERROR(VLOOKUP(B3908,Tabla_CyP,2,FALSE),"")</f>
        <v>Galería existente a terminar</v>
      </c>
      <c r="D3908" s="110"/>
      <c r="E3908" s="111"/>
      <c r="F3908" s="106" t="s">
        <v>28</v>
      </c>
      <c r="G3908" s="116" t="str">
        <f>IFERROR(VLOOKUP(B3908,Tabla_CyP,4,FALSE),"")</f>
        <v>gl</v>
      </c>
    </row>
    <row r="3909" spans="1:141" ht="24" customHeight="1" x14ac:dyDescent="0.2">
      <c r="A3909" s="109"/>
      <c r="B3909" s="98"/>
      <c r="C3909" s="99"/>
      <c r="D3909" s="110"/>
      <c r="E3909" s="111"/>
      <c r="F3909" s="112"/>
      <c r="G3909" s="113"/>
    </row>
    <row r="3910" spans="1:141" ht="24" customHeight="1" x14ac:dyDescent="0.2">
      <c r="A3910" s="381" t="s">
        <v>584</v>
      </c>
      <c r="B3910" s="382"/>
      <c r="C3910" s="383" t="s">
        <v>0</v>
      </c>
      <c r="D3910" s="383" t="s">
        <v>29</v>
      </c>
      <c r="E3910" s="385" t="s">
        <v>30</v>
      </c>
      <c r="F3910" s="387" t="s">
        <v>31</v>
      </c>
      <c r="G3910" s="389" t="s">
        <v>32</v>
      </c>
    </row>
    <row r="3911" spans="1:141" s="119" customFormat="1" ht="24" customHeight="1" x14ac:dyDescent="0.2">
      <c r="A3911" s="117" t="s">
        <v>585</v>
      </c>
      <c r="B3911" s="118" t="s">
        <v>586</v>
      </c>
      <c r="C3911" s="384"/>
      <c r="D3911" s="384"/>
      <c r="E3911" s="386"/>
      <c r="F3911" s="388"/>
      <c r="G3911" s="390"/>
      <c r="I3911" s="277"/>
      <c r="J3911" s="277"/>
      <c r="K3911" s="277"/>
      <c r="L3911" s="277"/>
      <c r="M3911" s="277"/>
      <c r="N3911" s="277"/>
      <c r="O3911" s="277"/>
      <c r="P3911" s="277"/>
      <c r="Q3911" s="277"/>
      <c r="R3911" s="277"/>
      <c r="S3911" s="277"/>
      <c r="T3911" s="277"/>
      <c r="U3911" s="277"/>
      <c r="V3911" s="277"/>
      <c r="W3911" s="277"/>
      <c r="X3911" s="277"/>
      <c r="Y3911" s="277"/>
      <c r="Z3911" s="277"/>
      <c r="AA3911" s="277"/>
      <c r="AB3911" s="277"/>
      <c r="AC3911" s="277"/>
      <c r="AD3911" s="277"/>
      <c r="AE3911" s="277"/>
      <c r="AF3911" s="277"/>
      <c r="AG3911" s="277"/>
      <c r="AH3911" s="277"/>
      <c r="AI3911" s="277"/>
      <c r="AJ3911" s="277"/>
      <c r="AK3911" s="277"/>
      <c r="AL3911" s="277"/>
      <c r="AM3911" s="277"/>
      <c r="AN3911" s="277"/>
      <c r="AO3911" s="277"/>
      <c r="AP3911" s="277"/>
      <c r="AQ3911" s="277"/>
      <c r="AR3911" s="277"/>
      <c r="AS3911" s="277"/>
      <c r="AT3911" s="277"/>
      <c r="AU3911" s="277"/>
      <c r="AV3911" s="277"/>
      <c r="AW3911" s="277"/>
      <c r="AX3911" s="277"/>
      <c r="AY3911" s="277"/>
      <c r="AZ3911" s="277"/>
      <c r="BA3911" s="277"/>
      <c r="BB3911" s="277"/>
      <c r="BC3911" s="277"/>
      <c r="BD3911" s="277"/>
      <c r="BE3911" s="277"/>
      <c r="BF3911" s="277"/>
      <c r="BG3911" s="277"/>
      <c r="BH3911" s="277"/>
      <c r="BI3911" s="277"/>
      <c r="BJ3911" s="277"/>
      <c r="BK3911" s="277"/>
      <c r="BL3911" s="277"/>
      <c r="BM3911" s="277"/>
      <c r="BN3911" s="277"/>
      <c r="BO3911" s="277"/>
      <c r="BP3911" s="277"/>
      <c r="BQ3911" s="277"/>
      <c r="BR3911" s="277"/>
      <c r="BS3911" s="277"/>
      <c r="BT3911" s="277"/>
      <c r="BU3911" s="277"/>
      <c r="BV3911" s="277"/>
      <c r="BW3911" s="277"/>
      <c r="BX3911" s="277"/>
      <c r="BY3911" s="277"/>
      <c r="BZ3911" s="277"/>
      <c r="CA3911" s="277"/>
      <c r="CB3911" s="277"/>
      <c r="CC3911" s="277"/>
      <c r="CD3911" s="277"/>
      <c r="CE3911" s="277"/>
      <c r="CF3911" s="277"/>
      <c r="CG3911" s="277"/>
      <c r="CH3911" s="277"/>
      <c r="CI3911" s="277"/>
      <c r="CJ3911" s="277"/>
      <c r="CK3911" s="277"/>
      <c r="CL3911" s="277"/>
      <c r="CM3911" s="277"/>
      <c r="CN3911" s="277"/>
      <c r="CO3911" s="277"/>
      <c r="CP3911" s="277"/>
      <c r="CQ3911" s="277"/>
      <c r="CR3911" s="277"/>
      <c r="CS3911" s="277"/>
      <c r="CT3911" s="277"/>
      <c r="CU3911" s="277"/>
      <c r="CV3911" s="277"/>
      <c r="CW3911" s="277"/>
      <c r="CX3911" s="277"/>
      <c r="CY3911" s="277"/>
      <c r="CZ3911" s="277"/>
      <c r="DA3911" s="277"/>
      <c r="DB3911" s="277"/>
      <c r="DC3911" s="277"/>
      <c r="DD3911" s="277"/>
      <c r="DE3911" s="277"/>
      <c r="DF3911" s="277"/>
      <c r="DG3911" s="277"/>
      <c r="DH3911" s="277"/>
      <c r="DI3911" s="277"/>
      <c r="DJ3911" s="277"/>
      <c r="DK3911" s="277"/>
      <c r="DL3911" s="277"/>
      <c r="DM3911" s="277"/>
      <c r="DN3911" s="277"/>
      <c r="DO3911" s="277"/>
      <c r="DP3911" s="277"/>
      <c r="DQ3911" s="277"/>
      <c r="DR3911" s="277"/>
      <c r="DS3911" s="277"/>
      <c r="DT3911" s="277"/>
      <c r="DU3911" s="277"/>
      <c r="DV3911" s="277"/>
      <c r="DW3911" s="277"/>
      <c r="DX3911" s="277"/>
      <c r="DY3911" s="277"/>
      <c r="DZ3911" s="277"/>
      <c r="EA3911" s="277"/>
      <c r="EB3911" s="277"/>
      <c r="EC3911" s="277"/>
      <c r="ED3911" s="277"/>
      <c r="EE3911" s="277"/>
      <c r="EF3911" s="277"/>
      <c r="EG3911" s="277"/>
      <c r="EH3911" s="277"/>
      <c r="EI3911" s="277"/>
      <c r="EJ3911" s="277"/>
      <c r="EK3911" s="277"/>
    </row>
    <row r="3912" spans="1:141" ht="24" customHeight="1" x14ac:dyDescent="0.2">
      <c r="A3912" s="187"/>
      <c r="B3912" s="120"/>
      <c r="C3912" s="185" t="s">
        <v>721</v>
      </c>
      <c r="D3912" s="121"/>
      <c r="E3912" s="122"/>
      <c r="F3912" s="123"/>
      <c r="G3912" s="124"/>
    </row>
    <row r="3913" spans="1:141" s="276" customFormat="1" ht="24" customHeight="1" x14ac:dyDescent="0.2">
      <c r="A3913" s="267" t="str">
        <f t="shared" ref="A3913:A3926" si="1171">IFERROR(VLOOKUP(C3913,Tabla_Insumos,4,FALSE),"")</f>
        <v/>
      </c>
      <c r="B3913" s="268" t="str">
        <f>IFERROR(VLOOKUP(C3913,Tabla_Insumos,5,FALSE),"")</f>
        <v/>
      </c>
      <c r="C3913" s="269"/>
      <c r="D3913" s="270" t="str">
        <f t="shared" ref="D3913:D3926" si="1172">IFERROR(VLOOKUP(C3913,Tabla_Insumos,2,FALSE),"")</f>
        <v/>
      </c>
      <c r="E3913" s="271"/>
      <c r="F3913" s="272">
        <f t="shared" ref="F3913:F3926" si="1173">IFERROR(VLOOKUP(C3913,Tabla_Insumos,3,FALSE),0)</f>
        <v>0</v>
      </c>
      <c r="G3913" s="275">
        <f>ROUND(E3913*F3913,2)</f>
        <v>0</v>
      </c>
    </row>
    <row r="3914" spans="1:141" s="276" customFormat="1" ht="24" customHeight="1" x14ac:dyDescent="0.2">
      <c r="A3914" s="267" t="str">
        <f t="shared" si="1171"/>
        <v/>
      </c>
      <c r="B3914" s="268" t="str">
        <f t="shared" ref="B3914:B3926" si="1174">IFERROR(VLOOKUP(C3914,Tabla_Insumos,5,FALSE),"")</f>
        <v/>
      </c>
      <c r="C3914" s="269"/>
      <c r="D3914" s="270" t="str">
        <f t="shared" si="1172"/>
        <v/>
      </c>
      <c r="E3914" s="271"/>
      <c r="F3914" s="272">
        <f t="shared" si="1173"/>
        <v>0</v>
      </c>
      <c r="G3914" s="275">
        <f t="shared" ref="G3914:G3926" si="1175">ROUND(E3914*F3914,2)</f>
        <v>0</v>
      </c>
    </row>
    <row r="3915" spans="1:141" s="276" customFormat="1" ht="24" customHeight="1" x14ac:dyDescent="0.2">
      <c r="A3915" s="267" t="str">
        <f t="shared" si="1171"/>
        <v/>
      </c>
      <c r="B3915" s="268" t="str">
        <f t="shared" si="1174"/>
        <v/>
      </c>
      <c r="C3915" s="269"/>
      <c r="D3915" s="270" t="str">
        <f t="shared" si="1172"/>
        <v/>
      </c>
      <c r="E3915" s="271"/>
      <c r="F3915" s="272">
        <f t="shared" si="1173"/>
        <v>0</v>
      </c>
      <c r="G3915" s="275">
        <f t="shared" si="1175"/>
        <v>0</v>
      </c>
    </row>
    <row r="3916" spans="1:141" s="276" customFormat="1" ht="24" customHeight="1" x14ac:dyDescent="0.2">
      <c r="A3916" s="267" t="str">
        <f t="shared" si="1171"/>
        <v/>
      </c>
      <c r="B3916" s="268" t="str">
        <f t="shared" si="1174"/>
        <v/>
      </c>
      <c r="C3916" s="269"/>
      <c r="D3916" s="270" t="str">
        <f t="shared" si="1172"/>
        <v/>
      </c>
      <c r="E3916" s="271"/>
      <c r="F3916" s="272">
        <f t="shared" si="1173"/>
        <v>0</v>
      </c>
      <c r="G3916" s="275">
        <f t="shared" si="1175"/>
        <v>0</v>
      </c>
    </row>
    <row r="3917" spans="1:141" s="276" customFormat="1" ht="24" customHeight="1" x14ac:dyDescent="0.2">
      <c r="A3917" s="267" t="str">
        <f t="shared" si="1171"/>
        <v/>
      </c>
      <c r="B3917" s="268" t="str">
        <f t="shared" si="1174"/>
        <v/>
      </c>
      <c r="C3917" s="269"/>
      <c r="D3917" s="270" t="str">
        <f t="shared" si="1172"/>
        <v/>
      </c>
      <c r="E3917" s="271"/>
      <c r="F3917" s="272">
        <f t="shared" si="1173"/>
        <v>0</v>
      </c>
      <c r="G3917" s="275">
        <f t="shared" si="1175"/>
        <v>0</v>
      </c>
    </row>
    <row r="3918" spans="1:141" s="276" customFormat="1" ht="24" customHeight="1" x14ac:dyDescent="0.2">
      <c r="A3918" s="267" t="str">
        <f t="shared" si="1171"/>
        <v/>
      </c>
      <c r="B3918" s="268" t="str">
        <f t="shared" si="1174"/>
        <v/>
      </c>
      <c r="C3918" s="269"/>
      <c r="D3918" s="270" t="str">
        <f t="shared" si="1172"/>
        <v/>
      </c>
      <c r="E3918" s="271"/>
      <c r="F3918" s="272">
        <f t="shared" si="1173"/>
        <v>0</v>
      </c>
      <c r="G3918" s="275">
        <f t="shared" si="1175"/>
        <v>0</v>
      </c>
    </row>
    <row r="3919" spans="1:141" s="276" customFormat="1" ht="24" customHeight="1" x14ac:dyDescent="0.2">
      <c r="A3919" s="267" t="str">
        <f t="shared" si="1171"/>
        <v/>
      </c>
      <c r="B3919" s="268" t="str">
        <f t="shared" si="1174"/>
        <v/>
      </c>
      <c r="C3919" s="269"/>
      <c r="D3919" s="270" t="str">
        <f t="shared" si="1172"/>
        <v/>
      </c>
      <c r="E3919" s="271"/>
      <c r="F3919" s="272">
        <f t="shared" si="1173"/>
        <v>0</v>
      </c>
      <c r="G3919" s="275">
        <f t="shared" si="1175"/>
        <v>0</v>
      </c>
    </row>
    <row r="3920" spans="1:141" s="276" customFormat="1" ht="24" customHeight="1" x14ac:dyDescent="0.2">
      <c r="A3920" s="267" t="str">
        <f t="shared" si="1171"/>
        <v/>
      </c>
      <c r="B3920" s="268" t="str">
        <f t="shared" si="1174"/>
        <v/>
      </c>
      <c r="C3920" s="269"/>
      <c r="D3920" s="270" t="str">
        <f t="shared" si="1172"/>
        <v/>
      </c>
      <c r="E3920" s="271"/>
      <c r="F3920" s="272">
        <f t="shared" si="1173"/>
        <v>0</v>
      </c>
      <c r="G3920" s="275">
        <f t="shared" si="1175"/>
        <v>0</v>
      </c>
    </row>
    <row r="3921" spans="1:7" s="276" customFormat="1" ht="24" customHeight="1" x14ac:dyDescent="0.2">
      <c r="A3921" s="267" t="str">
        <f t="shared" si="1171"/>
        <v/>
      </c>
      <c r="B3921" s="268" t="str">
        <f t="shared" si="1174"/>
        <v/>
      </c>
      <c r="C3921" s="269"/>
      <c r="D3921" s="270" t="str">
        <f t="shared" si="1172"/>
        <v/>
      </c>
      <c r="E3921" s="271"/>
      <c r="F3921" s="272">
        <f t="shared" si="1173"/>
        <v>0</v>
      </c>
      <c r="G3921" s="275">
        <f t="shared" si="1175"/>
        <v>0</v>
      </c>
    </row>
    <row r="3922" spans="1:7" s="276" customFormat="1" ht="24" customHeight="1" x14ac:dyDescent="0.2">
      <c r="A3922" s="267" t="str">
        <f t="shared" si="1171"/>
        <v/>
      </c>
      <c r="B3922" s="268" t="str">
        <f t="shared" si="1174"/>
        <v/>
      </c>
      <c r="C3922" s="269"/>
      <c r="D3922" s="270" t="str">
        <f t="shared" si="1172"/>
        <v/>
      </c>
      <c r="E3922" s="271"/>
      <c r="F3922" s="272">
        <f t="shared" si="1173"/>
        <v>0</v>
      </c>
      <c r="G3922" s="275">
        <f t="shared" si="1175"/>
        <v>0</v>
      </c>
    </row>
    <row r="3923" spans="1:7" s="276" customFormat="1" ht="24" customHeight="1" x14ac:dyDescent="0.2">
      <c r="A3923" s="267" t="str">
        <f t="shared" si="1171"/>
        <v/>
      </c>
      <c r="B3923" s="268" t="str">
        <f t="shared" si="1174"/>
        <v/>
      </c>
      <c r="C3923" s="269"/>
      <c r="D3923" s="270" t="str">
        <f t="shared" si="1172"/>
        <v/>
      </c>
      <c r="E3923" s="271"/>
      <c r="F3923" s="272">
        <f t="shared" si="1173"/>
        <v>0</v>
      </c>
      <c r="G3923" s="275">
        <f t="shared" si="1175"/>
        <v>0</v>
      </c>
    </row>
    <row r="3924" spans="1:7" s="276" customFormat="1" ht="24" customHeight="1" x14ac:dyDescent="0.2">
      <c r="A3924" s="267" t="str">
        <f t="shared" si="1171"/>
        <v/>
      </c>
      <c r="B3924" s="268" t="str">
        <f t="shared" si="1174"/>
        <v/>
      </c>
      <c r="C3924" s="269"/>
      <c r="D3924" s="270" t="str">
        <f t="shared" si="1172"/>
        <v/>
      </c>
      <c r="E3924" s="271"/>
      <c r="F3924" s="272">
        <f t="shared" si="1173"/>
        <v>0</v>
      </c>
      <c r="G3924" s="275">
        <f t="shared" si="1175"/>
        <v>0</v>
      </c>
    </row>
    <row r="3925" spans="1:7" s="276" customFormat="1" ht="24" customHeight="1" x14ac:dyDescent="0.2">
      <c r="A3925" s="267" t="str">
        <f t="shared" si="1171"/>
        <v/>
      </c>
      <c r="B3925" s="268" t="str">
        <f t="shared" si="1174"/>
        <v/>
      </c>
      <c r="C3925" s="269"/>
      <c r="D3925" s="270" t="str">
        <f t="shared" si="1172"/>
        <v/>
      </c>
      <c r="E3925" s="271"/>
      <c r="F3925" s="272">
        <f t="shared" si="1173"/>
        <v>0</v>
      </c>
      <c r="G3925" s="275">
        <f t="shared" si="1175"/>
        <v>0</v>
      </c>
    </row>
    <row r="3926" spans="1:7" s="276" customFormat="1" ht="24" customHeight="1" x14ac:dyDescent="0.2">
      <c r="A3926" s="267" t="str">
        <f t="shared" si="1171"/>
        <v/>
      </c>
      <c r="B3926" s="268" t="str">
        <f t="shared" si="1174"/>
        <v/>
      </c>
      <c r="C3926" s="269"/>
      <c r="D3926" s="270" t="str">
        <f t="shared" si="1172"/>
        <v/>
      </c>
      <c r="E3926" s="271"/>
      <c r="F3926" s="273">
        <f t="shared" si="1173"/>
        <v>0</v>
      </c>
      <c r="G3926" s="275">
        <f t="shared" si="1175"/>
        <v>0</v>
      </c>
    </row>
    <row r="3927" spans="1:7" ht="24" customHeight="1" x14ac:dyDescent="0.2">
      <c r="A3927" s="125"/>
      <c r="B3927" s="99"/>
      <c r="C3927" s="99"/>
      <c r="D3927" s="110"/>
      <c r="E3927" s="111"/>
      <c r="F3927" s="188" t="s">
        <v>33</v>
      </c>
      <c r="G3927" s="126">
        <f>SUBTOTAL(9,G3913:G3926)</f>
        <v>0</v>
      </c>
    </row>
    <row r="3928" spans="1:7" ht="24" customHeight="1" x14ac:dyDescent="0.2">
      <c r="A3928" s="125"/>
      <c r="B3928" s="99"/>
      <c r="C3928" s="127" t="s">
        <v>722</v>
      </c>
      <c r="D3928" s="110"/>
      <c r="E3928" s="111"/>
      <c r="F3928" s="112"/>
      <c r="G3928" s="128"/>
    </row>
    <row r="3929" spans="1:7" s="276" customFormat="1" ht="24" customHeight="1" x14ac:dyDescent="0.2">
      <c r="A3929" s="267" t="str">
        <f t="shared" ref="A3929:A3936" si="1176">IFERROR(VLOOKUP(C3929,Tabla_Insumos,4,FALSE),"")</f>
        <v/>
      </c>
      <c r="B3929" s="268" t="str">
        <f t="shared" ref="B3929:B3936" si="1177">IFERROR(VLOOKUP(C3929,Tabla_Insumos,5,FALSE),"")</f>
        <v/>
      </c>
      <c r="C3929" s="269"/>
      <c r="D3929" s="270" t="str">
        <f t="shared" ref="D3929:D3936" si="1178">IFERROR(VLOOKUP(C3929,Tabla_Insumos,2,FALSE),"")</f>
        <v/>
      </c>
      <c r="E3929" s="271"/>
      <c r="F3929" s="274">
        <f t="shared" ref="F3929:F3936" si="1179">IFERROR(VLOOKUP(C3929,Tabla_Insumos,3,FALSE),0)</f>
        <v>0</v>
      </c>
      <c r="G3929" s="275">
        <f>ROUND(E3929*F3929,2)</f>
        <v>0</v>
      </c>
    </row>
    <row r="3930" spans="1:7" s="276" customFormat="1" ht="24" customHeight="1" x14ac:dyDescent="0.2">
      <c r="A3930" s="267" t="str">
        <f t="shared" si="1176"/>
        <v/>
      </c>
      <c r="B3930" s="268" t="str">
        <f t="shared" si="1177"/>
        <v/>
      </c>
      <c r="C3930" s="269"/>
      <c r="D3930" s="270" t="str">
        <f t="shared" si="1178"/>
        <v/>
      </c>
      <c r="E3930" s="271"/>
      <c r="F3930" s="274">
        <f t="shared" si="1179"/>
        <v>0</v>
      </c>
      <c r="G3930" s="275">
        <f>ROUND(E3930*F3930,2)</f>
        <v>0</v>
      </c>
    </row>
    <row r="3931" spans="1:7" s="276" customFormat="1" ht="24" customHeight="1" x14ac:dyDescent="0.2">
      <c r="A3931" s="267" t="str">
        <f t="shared" si="1176"/>
        <v/>
      </c>
      <c r="B3931" s="268" t="str">
        <f t="shared" si="1177"/>
        <v/>
      </c>
      <c r="C3931" s="269"/>
      <c r="D3931" s="270" t="str">
        <f t="shared" si="1178"/>
        <v/>
      </c>
      <c r="E3931" s="271"/>
      <c r="F3931" s="274">
        <f t="shared" si="1179"/>
        <v>0</v>
      </c>
      <c r="G3931" s="275">
        <f t="shared" ref="G3931:G3936" si="1180">ROUND(E3931*F3931,2)</f>
        <v>0</v>
      </c>
    </row>
    <row r="3932" spans="1:7" s="276" customFormat="1" ht="24" customHeight="1" x14ac:dyDescent="0.2">
      <c r="A3932" s="267" t="str">
        <f t="shared" si="1176"/>
        <v/>
      </c>
      <c r="B3932" s="268" t="str">
        <f t="shared" si="1177"/>
        <v/>
      </c>
      <c r="C3932" s="269"/>
      <c r="D3932" s="270" t="str">
        <f t="shared" si="1178"/>
        <v/>
      </c>
      <c r="E3932" s="271"/>
      <c r="F3932" s="274">
        <f t="shared" si="1179"/>
        <v>0</v>
      </c>
      <c r="G3932" s="275">
        <f t="shared" si="1180"/>
        <v>0</v>
      </c>
    </row>
    <row r="3933" spans="1:7" s="276" customFormat="1" ht="24" customHeight="1" x14ac:dyDescent="0.2">
      <c r="A3933" s="267" t="str">
        <f t="shared" si="1176"/>
        <v/>
      </c>
      <c r="B3933" s="268" t="str">
        <f t="shared" si="1177"/>
        <v/>
      </c>
      <c r="C3933" s="269"/>
      <c r="D3933" s="270" t="str">
        <f t="shared" si="1178"/>
        <v/>
      </c>
      <c r="E3933" s="271"/>
      <c r="F3933" s="272">
        <f t="shared" si="1179"/>
        <v>0</v>
      </c>
      <c r="G3933" s="275">
        <f t="shared" si="1180"/>
        <v>0</v>
      </c>
    </row>
    <row r="3934" spans="1:7" s="276" customFormat="1" ht="24" customHeight="1" x14ac:dyDescent="0.2">
      <c r="A3934" s="267" t="str">
        <f t="shared" si="1176"/>
        <v/>
      </c>
      <c r="B3934" s="268" t="str">
        <f t="shared" si="1177"/>
        <v/>
      </c>
      <c r="C3934" s="269"/>
      <c r="D3934" s="270" t="str">
        <f t="shared" si="1178"/>
        <v/>
      </c>
      <c r="E3934" s="271"/>
      <c r="F3934" s="272">
        <f t="shared" si="1179"/>
        <v>0</v>
      </c>
      <c r="G3934" s="275">
        <f t="shared" si="1180"/>
        <v>0</v>
      </c>
    </row>
    <row r="3935" spans="1:7" s="276" customFormat="1" ht="24" customHeight="1" x14ac:dyDescent="0.2">
      <c r="A3935" s="267" t="str">
        <f t="shared" si="1176"/>
        <v/>
      </c>
      <c r="B3935" s="268" t="str">
        <f t="shared" si="1177"/>
        <v/>
      </c>
      <c r="C3935" s="269"/>
      <c r="D3935" s="270" t="str">
        <f t="shared" si="1178"/>
        <v/>
      </c>
      <c r="E3935" s="271"/>
      <c r="F3935" s="272">
        <f t="shared" si="1179"/>
        <v>0</v>
      </c>
      <c r="G3935" s="275">
        <f t="shared" si="1180"/>
        <v>0</v>
      </c>
    </row>
    <row r="3936" spans="1:7" s="276" customFormat="1" ht="24" customHeight="1" x14ac:dyDescent="0.2">
      <c r="A3936" s="267" t="str">
        <f t="shared" si="1176"/>
        <v/>
      </c>
      <c r="B3936" s="268" t="str">
        <f t="shared" si="1177"/>
        <v/>
      </c>
      <c r="C3936" s="269"/>
      <c r="D3936" s="270" t="str">
        <f t="shared" si="1178"/>
        <v/>
      </c>
      <c r="E3936" s="271"/>
      <c r="F3936" s="272">
        <f t="shared" si="1179"/>
        <v>0</v>
      </c>
      <c r="G3936" s="275">
        <f t="shared" si="1180"/>
        <v>0</v>
      </c>
    </row>
    <row r="3937" spans="1:8" ht="24" customHeight="1" x14ac:dyDescent="0.2">
      <c r="A3937" s="125"/>
      <c r="B3937" s="99"/>
      <c r="C3937" s="99"/>
      <c r="D3937" s="110"/>
      <c r="E3937" s="111"/>
      <c r="F3937" s="188" t="s">
        <v>34</v>
      </c>
      <c r="G3937" s="126">
        <f>SUBTOTAL(9,G3929:G3936)</f>
        <v>0</v>
      </c>
    </row>
    <row r="3938" spans="1:8" ht="24" customHeight="1" x14ac:dyDescent="0.2">
      <c r="A3938" s="125"/>
      <c r="B3938" s="99"/>
      <c r="C3938" s="127" t="s">
        <v>723</v>
      </c>
      <c r="D3938" s="110"/>
      <c r="E3938" s="111"/>
      <c r="F3938" s="112"/>
      <c r="G3938" s="128"/>
    </row>
    <row r="3939" spans="1:8" s="276" customFormat="1" ht="24" customHeight="1" x14ac:dyDescent="0.2">
      <c r="A3939" s="267" t="str">
        <f t="shared" ref="A3939:A3947" si="1181">IFERROR(VLOOKUP(C3939,Tabla_Insumos,4,FALSE),"")</f>
        <v/>
      </c>
      <c r="B3939" s="268" t="str">
        <f t="shared" ref="B3939:B3947" si="1182">IFERROR(VLOOKUP(C3939,Tabla_Insumos,5,FALSE),"")</f>
        <v/>
      </c>
      <c r="C3939" s="269"/>
      <c r="D3939" s="270" t="str">
        <f t="shared" ref="D3939:D3947" si="1183">IFERROR(VLOOKUP(C3939,Tabla_Insumos,2,FALSE),"")</f>
        <v/>
      </c>
      <c r="E3939" s="271"/>
      <c r="F3939" s="272">
        <f t="shared" ref="F3939:F3947" si="1184">IFERROR(VLOOKUP(C3939,Tabla_Insumos,3,FALSE),0)</f>
        <v>0</v>
      </c>
      <c r="G3939" s="275">
        <f t="shared" ref="G3939:G3947" si="1185">ROUND(E3939*F3939,2)</f>
        <v>0</v>
      </c>
    </row>
    <row r="3940" spans="1:8" s="276" customFormat="1" ht="24" customHeight="1" x14ac:dyDescent="0.2">
      <c r="A3940" s="267" t="str">
        <f t="shared" si="1181"/>
        <v/>
      </c>
      <c r="B3940" s="268" t="str">
        <f t="shared" si="1182"/>
        <v/>
      </c>
      <c r="C3940" s="269"/>
      <c r="D3940" s="270" t="str">
        <f t="shared" si="1183"/>
        <v/>
      </c>
      <c r="E3940" s="271"/>
      <c r="F3940" s="272">
        <f t="shared" si="1184"/>
        <v>0</v>
      </c>
      <c r="G3940" s="275">
        <f t="shared" si="1185"/>
        <v>0</v>
      </c>
    </row>
    <row r="3941" spans="1:8" s="276" customFormat="1" ht="24" customHeight="1" x14ac:dyDescent="0.2">
      <c r="A3941" s="267" t="str">
        <f t="shared" si="1181"/>
        <v/>
      </c>
      <c r="B3941" s="268" t="str">
        <f t="shared" si="1182"/>
        <v/>
      </c>
      <c r="C3941" s="269"/>
      <c r="D3941" s="270" t="str">
        <f t="shared" si="1183"/>
        <v/>
      </c>
      <c r="E3941" s="271"/>
      <c r="F3941" s="272">
        <f t="shared" si="1184"/>
        <v>0</v>
      </c>
      <c r="G3941" s="275">
        <f t="shared" si="1185"/>
        <v>0</v>
      </c>
    </row>
    <row r="3942" spans="1:8" s="276" customFormat="1" ht="24" customHeight="1" x14ac:dyDescent="0.2">
      <c r="A3942" s="267" t="str">
        <f t="shared" si="1181"/>
        <v/>
      </c>
      <c r="B3942" s="268" t="str">
        <f t="shared" si="1182"/>
        <v/>
      </c>
      <c r="C3942" s="269"/>
      <c r="D3942" s="270" t="str">
        <f t="shared" si="1183"/>
        <v/>
      </c>
      <c r="E3942" s="271"/>
      <c r="F3942" s="272">
        <f t="shared" si="1184"/>
        <v>0</v>
      </c>
      <c r="G3942" s="275">
        <f t="shared" si="1185"/>
        <v>0</v>
      </c>
    </row>
    <row r="3943" spans="1:8" s="276" customFormat="1" ht="24" customHeight="1" x14ac:dyDescent="0.2">
      <c r="A3943" s="267" t="str">
        <f t="shared" si="1181"/>
        <v/>
      </c>
      <c r="B3943" s="268" t="str">
        <f t="shared" si="1182"/>
        <v/>
      </c>
      <c r="C3943" s="269"/>
      <c r="D3943" s="270" t="str">
        <f t="shared" si="1183"/>
        <v/>
      </c>
      <c r="E3943" s="271"/>
      <c r="F3943" s="272">
        <f t="shared" si="1184"/>
        <v>0</v>
      </c>
      <c r="G3943" s="275">
        <f t="shared" si="1185"/>
        <v>0</v>
      </c>
    </row>
    <row r="3944" spans="1:8" s="276" customFormat="1" ht="24" customHeight="1" x14ac:dyDescent="0.2">
      <c r="A3944" s="267" t="str">
        <f t="shared" si="1181"/>
        <v/>
      </c>
      <c r="B3944" s="268" t="str">
        <f t="shared" si="1182"/>
        <v/>
      </c>
      <c r="C3944" s="269"/>
      <c r="D3944" s="270" t="str">
        <f t="shared" si="1183"/>
        <v/>
      </c>
      <c r="E3944" s="271"/>
      <c r="F3944" s="272">
        <f t="shared" si="1184"/>
        <v>0</v>
      </c>
      <c r="G3944" s="275">
        <f t="shared" si="1185"/>
        <v>0</v>
      </c>
    </row>
    <row r="3945" spans="1:8" s="276" customFormat="1" ht="24" customHeight="1" x14ac:dyDescent="0.2">
      <c r="A3945" s="267" t="str">
        <f t="shared" si="1181"/>
        <v/>
      </c>
      <c r="B3945" s="268" t="str">
        <f t="shared" si="1182"/>
        <v/>
      </c>
      <c r="C3945" s="269"/>
      <c r="D3945" s="270" t="str">
        <f t="shared" si="1183"/>
        <v/>
      </c>
      <c r="E3945" s="271"/>
      <c r="F3945" s="272">
        <f t="shared" si="1184"/>
        <v>0</v>
      </c>
      <c r="G3945" s="275">
        <f t="shared" si="1185"/>
        <v>0</v>
      </c>
    </row>
    <row r="3946" spans="1:8" s="276" customFormat="1" ht="24" customHeight="1" x14ac:dyDescent="0.2">
      <c r="A3946" s="267" t="str">
        <f t="shared" si="1181"/>
        <v/>
      </c>
      <c r="B3946" s="268" t="str">
        <f t="shared" si="1182"/>
        <v/>
      </c>
      <c r="C3946" s="269"/>
      <c r="D3946" s="270" t="str">
        <f t="shared" si="1183"/>
        <v/>
      </c>
      <c r="E3946" s="271"/>
      <c r="F3946" s="272">
        <f t="shared" si="1184"/>
        <v>0</v>
      </c>
      <c r="G3946" s="275">
        <f t="shared" si="1185"/>
        <v>0</v>
      </c>
    </row>
    <row r="3947" spans="1:8" s="276" customFormat="1" ht="24" customHeight="1" x14ac:dyDescent="0.2">
      <c r="A3947" s="267" t="str">
        <f t="shared" si="1181"/>
        <v/>
      </c>
      <c r="B3947" s="268" t="str">
        <f t="shared" si="1182"/>
        <v/>
      </c>
      <c r="C3947" s="269"/>
      <c r="D3947" s="270" t="str">
        <f t="shared" si="1183"/>
        <v/>
      </c>
      <c r="E3947" s="271"/>
      <c r="F3947" s="272">
        <f t="shared" si="1184"/>
        <v>0</v>
      </c>
      <c r="G3947" s="275">
        <f t="shared" si="1185"/>
        <v>0</v>
      </c>
    </row>
    <row r="3948" spans="1:8" ht="24" customHeight="1" x14ac:dyDescent="0.2">
      <c r="A3948" s="129"/>
      <c r="B3948" s="110"/>
      <c r="C3948" s="99"/>
      <c r="D3948" s="110"/>
      <c r="E3948" s="111"/>
      <c r="F3948" s="188" t="s">
        <v>35</v>
      </c>
      <c r="G3948" s="126">
        <f>SUBTOTAL(9,G3939:G3947)</f>
        <v>0</v>
      </c>
    </row>
    <row r="3949" spans="1:8" ht="24" customHeight="1" thickBot="1" x14ac:dyDescent="0.25">
      <c r="A3949" s="130"/>
      <c r="B3949" s="131"/>
      <c r="C3949" s="132"/>
      <c r="D3949" s="131"/>
      <c r="E3949" s="133"/>
      <c r="F3949" s="134"/>
      <c r="G3949" s="135"/>
    </row>
    <row r="3950" spans="1:8" ht="24" customHeight="1" thickBot="1" x14ac:dyDescent="0.25">
      <c r="A3950" s="136" t="str">
        <f>B3908</f>
        <v>25.7</v>
      </c>
      <c r="B3950" s="137" t="str">
        <f>C3908</f>
        <v>Galería existente a terminar</v>
      </c>
      <c r="C3950" s="138"/>
      <c r="D3950" s="138" t="s">
        <v>36</v>
      </c>
      <c r="E3950" s="139"/>
      <c r="F3950" s="140" t="s">
        <v>37</v>
      </c>
      <c r="G3950" s="141">
        <f>SUBTOTAL(9,G3913:G3949)</f>
        <v>0</v>
      </c>
    </row>
    <row r="3951" spans="1:8" ht="24" customHeight="1" thickTop="1" thickBot="1" x14ac:dyDescent="0.25"/>
    <row r="3952" spans="1:8" ht="24" customHeight="1" thickTop="1" x14ac:dyDescent="0.2">
      <c r="A3952" s="173" t="s">
        <v>39</v>
      </c>
      <c r="B3952" s="174"/>
      <c r="C3952" s="174"/>
      <c r="D3952" s="174"/>
      <c r="E3952" s="174"/>
      <c r="F3952" s="174"/>
      <c r="G3952" s="175"/>
      <c r="H3952" s="100">
        <f>COUNTIF($A$2:A3958,"ANALISIS DE PRECIOS")</f>
        <v>80</v>
      </c>
    </row>
    <row r="3953" spans="1:141" ht="24" customHeight="1" x14ac:dyDescent="0.2">
      <c r="A3953" s="101" t="s">
        <v>719</v>
      </c>
      <c r="B3953" s="102" t="str">
        <f>Comitente</f>
        <v>DIRECCIÓN DE INFRAESTRUCTURA ESCOLAR</v>
      </c>
      <c r="C3953" s="96"/>
      <c r="D3953" s="103"/>
      <c r="E3953" s="103"/>
      <c r="F3953" s="104"/>
      <c r="G3953" s="105"/>
    </row>
    <row r="3954" spans="1:141" ht="24" customHeight="1" x14ac:dyDescent="0.2">
      <c r="A3954" s="101" t="s">
        <v>720</v>
      </c>
      <c r="B3954" s="102">
        <f>Contratista</f>
        <v>0</v>
      </c>
      <c r="C3954" s="97"/>
      <c r="D3954" s="97"/>
      <c r="E3954" s="97"/>
      <c r="F3954" s="106"/>
      <c r="G3954" s="107"/>
    </row>
    <row r="3955" spans="1:141" ht="24" customHeight="1" x14ac:dyDescent="0.2">
      <c r="A3955" s="101" t="s">
        <v>26</v>
      </c>
      <c r="B3955" s="102" t="str">
        <f>Obra</f>
        <v>ESCUELA BATALLA DE TUCUMAN</v>
      </c>
      <c r="C3955" s="97"/>
      <c r="D3955" s="97"/>
      <c r="E3955" s="97"/>
      <c r="F3955" s="106" t="s">
        <v>40</v>
      </c>
      <c r="G3955" s="108">
        <f>Fecha_Base</f>
        <v>0</v>
      </c>
    </row>
    <row r="3956" spans="1:141" ht="24" customHeight="1" x14ac:dyDescent="0.2">
      <c r="A3956" s="109" t="s">
        <v>718</v>
      </c>
      <c r="B3956" s="98" t="str">
        <f>Ubicación</f>
        <v>Calle Mendoza y Calle Nº17 - Pocito</v>
      </c>
      <c r="C3956" s="98"/>
      <c r="D3956" s="110"/>
      <c r="E3956" s="111"/>
      <c r="F3956" s="112"/>
      <c r="G3956" s="113"/>
    </row>
    <row r="3957" spans="1:141" ht="24" customHeight="1" x14ac:dyDescent="0.2">
      <c r="A3957" s="109" t="s">
        <v>41</v>
      </c>
      <c r="B3957" s="114" t="str">
        <f>IFERROR(VALUE(LEFT(B3958,FIND("-",B3958)-1)),"")</f>
        <v/>
      </c>
      <c r="C3957" s="99" t="str">
        <f>IFERROR(VLOOKUP(B3957,Tabla_CyP,2,FALSE),"")</f>
        <v/>
      </c>
      <c r="E3957" s="111"/>
      <c r="F3957" s="112"/>
      <c r="G3957" s="113"/>
    </row>
    <row r="3958" spans="1:141" ht="24" customHeight="1" x14ac:dyDescent="0.2">
      <c r="A3958" s="109" t="s">
        <v>27</v>
      </c>
      <c r="B3958" s="115" t="str">
        <f>IFERROR(VLOOKUP(COUNTIF($A$2:A3958,"ANALISIS DE PRECIOS"),Tabla_NumeroItem,4,FALSE),"")</f>
        <v>25.8</v>
      </c>
      <c r="C3958" s="99" t="str">
        <f>IFERROR(VLOOKUP(B3958,Tabla_CyP,2,FALSE),"")</f>
        <v>Consolidación de terraplen (talud)</v>
      </c>
      <c r="D3958" s="110"/>
      <c r="E3958" s="111"/>
      <c r="F3958" s="106" t="s">
        <v>28</v>
      </c>
      <c r="G3958" s="116" t="str">
        <f>IFERROR(VLOOKUP(B3958,Tabla_CyP,4,FALSE),"")</f>
        <v>m3</v>
      </c>
    </row>
    <row r="3959" spans="1:141" ht="24" customHeight="1" x14ac:dyDescent="0.2">
      <c r="A3959" s="109"/>
      <c r="B3959" s="98"/>
      <c r="C3959" s="99"/>
      <c r="D3959" s="110"/>
      <c r="E3959" s="111"/>
      <c r="F3959" s="112"/>
      <c r="G3959" s="113"/>
    </row>
    <row r="3960" spans="1:141" ht="24" customHeight="1" x14ac:dyDescent="0.2">
      <c r="A3960" s="381" t="s">
        <v>584</v>
      </c>
      <c r="B3960" s="382"/>
      <c r="C3960" s="383" t="s">
        <v>0</v>
      </c>
      <c r="D3960" s="383" t="s">
        <v>29</v>
      </c>
      <c r="E3960" s="385" t="s">
        <v>30</v>
      </c>
      <c r="F3960" s="387" t="s">
        <v>31</v>
      </c>
      <c r="G3960" s="389" t="s">
        <v>32</v>
      </c>
    </row>
    <row r="3961" spans="1:141" s="119" customFormat="1" ht="24" customHeight="1" x14ac:dyDescent="0.2">
      <c r="A3961" s="117" t="s">
        <v>585</v>
      </c>
      <c r="B3961" s="118" t="s">
        <v>586</v>
      </c>
      <c r="C3961" s="384"/>
      <c r="D3961" s="384"/>
      <c r="E3961" s="386"/>
      <c r="F3961" s="388"/>
      <c r="G3961" s="390"/>
      <c r="I3961" s="277"/>
      <c r="J3961" s="277"/>
      <c r="K3961" s="277"/>
      <c r="L3961" s="277"/>
      <c r="M3961" s="277"/>
      <c r="N3961" s="277"/>
      <c r="O3961" s="277"/>
      <c r="P3961" s="277"/>
      <c r="Q3961" s="277"/>
      <c r="R3961" s="277"/>
      <c r="S3961" s="277"/>
      <c r="T3961" s="277"/>
      <c r="U3961" s="277"/>
      <c r="V3961" s="277"/>
      <c r="W3961" s="277"/>
      <c r="X3961" s="277"/>
      <c r="Y3961" s="277"/>
      <c r="Z3961" s="277"/>
      <c r="AA3961" s="277"/>
      <c r="AB3961" s="277"/>
      <c r="AC3961" s="277"/>
      <c r="AD3961" s="277"/>
      <c r="AE3961" s="277"/>
      <c r="AF3961" s="277"/>
      <c r="AG3961" s="277"/>
      <c r="AH3961" s="277"/>
      <c r="AI3961" s="277"/>
      <c r="AJ3961" s="277"/>
      <c r="AK3961" s="277"/>
      <c r="AL3961" s="277"/>
      <c r="AM3961" s="277"/>
      <c r="AN3961" s="277"/>
      <c r="AO3961" s="277"/>
      <c r="AP3961" s="277"/>
      <c r="AQ3961" s="277"/>
      <c r="AR3961" s="277"/>
      <c r="AS3961" s="277"/>
      <c r="AT3961" s="277"/>
      <c r="AU3961" s="277"/>
      <c r="AV3961" s="277"/>
      <c r="AW3961" s="277"/>
      <c r="AX3961" s="277"/>
      <c r="AY3961" s="277"/>
      <c r="AZ3961" s="277"/>
      <c r="BA3961" s="277"/>
      <c r="BB3961" s="277"/>
      <c r="BC3961" s="277"/>
      <c r="BD3961" s="277"/>
      <c r="BE3961" s="277"/>
      <c r="BF3961" s="277"/>
      <c r="BG3961" s="277"/>
      <c r="BH3961" s="277"/>
      <c r="BI3961" s="277"/>
      <c r="BJ3961" s="277"/>
      <c r="BK3961" s="277"/>
      <c r="BL3961" s="277"/>
      <c r="BM3961" s="277"/>
      <c r="BN3961" s="277"/>
      <c r="BO3961" s="277"/>
      <c r="BP3961" s="277"/>
      <c r="BQ3961" s="277"/>
      <c r="BR3961" s="277"/>
      <c r="BS3961" s="277"/>
      <c r="BT3961" s="277"/>
      <c r="BU3961" s="277"/>
      <c r="BV3961" s="277"/>
      <c r="BW3961" s="277"/>
      <c r="BX3961" s="277"/>
      <c r="BY3961" s="277"/>
      <c r="BZ3961" s="277"/>
      <c r="CA3961" s="277"/>
      <c r="CB3961" s="277"/>
      <c r="CC3961" s="277"/>
      <c r="CD3961" s="277"/>
      <c r="CE3961" s="277"/>
      <c r="CF3961" s="277"/>
      <c r="CG3961" s="277"/>
      <c r="CH3961" s="277"/>
      <c r="CI3961" s="277"/>
      <c r="CJ3961" s="277"/>
      <c r="CK3961" s="277"/>
      <c r="CL3961" s="277"/>
      <c r="CM3961" s="277"/>
      <c r="CN3961" s="277"/>
      <c r="CO3961" s="277"/>
      <c r="CP3961" s="277"/>
      <c r="CQ3961" s="277"/>
      <c r="CR3961" s="277"/>
      <c r="CS3961" s="277"/>
      <c r="CT3961" s="277"/>
      <c r="CU3961" s="277"/>
      <c r="CV3961" s="277"/>
      <c r="CW3961" s="277"/>
      <c r="CX3961" s="277"/>
      <c r="CY3961" s="277"/>
      <c r="CZ3961" s="277"/>
      <c r="DA3961" s="277"/>
      <c r="DB3961" s="277"/>
      <c r="DC3961" s="277"/>
      <c r="DD3961" s="277"/>
      <c r="DE3961" s="277"/>
      <c r="DF3961" s="277"/>
      <c r="DG3961" s="277"/>
      <c r="DH3961" s="277"/>
      <c r="DI3961" s="277"/>
      <c r="DJ3961" s="277"/>
      <c r="DK3961" s="277"/>
      <c r="DL3961" s="277"/>
      <c r="DM3961" s="277"/>
      <c r="DN3961" s="277"/>
      <c r="DO3961" s="277"/>
      <c r="DP3961" s="277"/>
      <c r="DQ3961" s="277"/>
      <c r="DR3961" s="277"/>
      <c r="DS3961" s="277"/>
      <c r="DT3961" s="277"/>
      <c r="DU3961" s="277"/>
      <c r="DV3961" s="277"/>
      <c r="DW3961" s="277"/>
      <c r="DX3961" s="277"/>
      <c r="DY3961" s="277"/>
      <c r="DZ3961" s="277"/>
      <c r="EA3961" s="277"/>
      <c r="EB3961" s="277"/>
      <c r="EC3961" s="277"/>
      <c r="ED3961" s="277"/>
      <c r="EE3961" s="277"/>
      <c r="EF3961" s="277"/>
      <c r="EG3961" s="277"/>
      <c r="EH3961" s="277"/>
      <c r="EI3961" s="277"/>
      <c r="EJ3961" s="277"/>
      <c r="EK3961" s="277"/>
    </row>
    <row r="3962" spans="1:141" ht="24" customHeight="1" x14ac:dyDescent="0.2">
      <c r="A3962" s="187"/>
      <c r="B3962" s="120"/>
      <c r="C3962" s="185" t="s">
        <v>721</v>
      </c>
      <c r="D3962" s="121"/>
      <c r="E3962" s="122"/>
      <c r="F3962" s="123"/>
      <c r="G3962" s="124"/>
    </row>
    <row r="3963" spans="1:141" s="276" customFormat="1" ht="24" customHeight="1" x14ac:dyDescent="0.2">
      <c r="A3963" s="267" t="str">
        <f t="shared" ref="A3963:A3976" si="1186">IFERROR(VLOOKUP(C3963,Tabla_Insumos,4,FALSE),"")</f>
        <v/>
      </c>
      <c r="B3963" s="268" t="str">
        <f>IFERROR(VLOOKUP(C3963,Tabla_Insumos,5,FALSE),"")</f>
        <v/>
      </c>
      <c r="C3963" s="269"/>
      <c r="D3963" s="270" t="str">
        <f t="shared" ref="D3963:D3976" si="1187">IFERROR(VLOOKUP(C3963,Tabla_Insumos,2,FALSE),"")</f>
        <v/>
      </c>
      <c r="E3963" s="271"/>
      <c r="F3963" s="272">
        <f t="shared" ref="F3963:F3976" si="1188">IFERROR(VLOOKUP(C3963,Tabla_Insumos,3,FALSE),0)</f>
        <v>0</v>
      </c>
      <c r="G3963" s="275">
        <f>ROUND(E3963*F3963,2)</f>
        <v>0</v>
      </c>
    </row>
    <row r="3964" spans="1:141" s="276" customFormat="1" ht="24" customHeight="1" x14ac:dyDescent="0.2">
      <c r="A3964" s="267" t="str">
        <f t="shared" si="1186"/>
        <v/>
      </c>
      <c r="B3964" s="268" t="str">
        <f t="shared" ref="B3964:B3976" si="1189">IFERROR(VLOOKUP(C3964,Tabla_Insumos,5,FALSE),"")</f>
        <v/>
      </c>
      <c r="C3964" s="269"/>
      <c r="D3964" s="270" t="str">
        <f t="shared" si="1187"/>
        <v/>
      </c>
      <c r="E3964" s="271"/>
      <c r="F3964" s="272">
        <f t="shared" si="1188"/>
        <v>0</v>
      </c>
      <c r="G3964" s="275">
        <f t="shared" ref="G3964:G3976" si="1190">ROUND(E3964*F3964,2)</f>
        <v>0</v>
      </c>
    </row>
    <row r="3965" spans="1:141" s="276" customFormat="1" ht="24" customHeight="1" x14ac:dyDescent="0.2">
      <c r="A3965" s="267" t="str">
        <f t="shared" si="1186"/>
        <v/>
      </c>
      <c r="B3965" s="268" t="str">
        <f t="shared" si="1189"/>
        <v/>
      </c>
      <c r="C3965" s="269"/>
      <c r="D3965" s="270" t="str">
        <f t="shared" si="1187"/>
        <v/>
      </c>
      <c r="E3965" s="271"/>
      <c r="F3965" s="272">
        <f t="shared" si="1188"/>
        <v>0</v>
      </c>
      <c r="G3965" s="275">
        <f t="shared" si="1190"/>
        <v>0</v>
      </c>
    </row>
    <row r="3966" spans="1:141" s="276" customFormat="1" ht="24" customHeight="1" x14ac:dyDescent="0.2">
      <c r="A3966" s="267" t="str">
        <f t="shared" si="1186"/>
        <v/>
      </c>
      <c r="B3966" s="268" t="str">
        <f t="shared" si="1189"/>
        <v/>
      </c>
      <c r="C3966" s="269"/>
      <c r="D3966" s="270" t="str">
        <f t="shared" si="1187"/>
        <v/>
      </c>
      <c r="E3966" s="271"/>
      <c r="F3966" s="272">
        <f t="shared" si="1188"/>
        <v>0</v>
      </c>
      <c r="G3966" s="275">
        <f t="shared" si="1190"/>
        <v>0</v>
      </c>
    </row>
    <row r="3967" spans="1:141" s="276" customFormat="1" ht="24" customHeight="1" x14ac:dyDescent="0.2">
      <c r="A3967" s="267" t="str">
        <f t="shared" si="1186"/>
        <v/>
      </c>
      <c r="B3967" s="268" t="str">
        <f t="shared" si="1189"/>
        <v/>
      </c>
      <c r="C3967" s="269"/>
      <c r="D3967" s="270" t="str">
        <f t="shared" si="1187"/>
        <v/>
      </c>
      <c r="E3967" s="271"/>
      <c r="F3967" s="272">
        <f t="shared" si="1188"/>
        <v>0</v>
      </c>
      <c r="G3967" s="275">
        <f t="shared" si="1190"/>
        <v>0</v>
      </c>
    </row>
    <row r="3968" spans="1:141" s="276" customFormat="1" ht="24" customHeight="1" x14ac:dyDescent="0.2">
      <c r="A3968" s="267" t="str">
        <f t="shared" si="1186"/>
        <v/>
      </c>
      <c r="B3968" s="268" t="str">
        <f t="shared" si="1189"/>
        <v/>
      </c>
      <c r="C3968" s="269"/>
      <c r="D3968" s="270" t="str">
        <f t="shared" si="1187"/>
        <v/>
      </c>
      <c r="E3968" s="271"/>
      <c r="F3968" s="272">
        <f t="shared" si="1188"/>
        <v>0</v>
      </c>
      <c r="G3968" s="275">
        <f t="shared" si="1190"/>
        <v>0</v>
      </c>
    </row>
    <row r="3969" spans="1:7" s="276" customFormat="1" ht="24" customHeight="1" x14ac:dyDescent="0.2">
      <c r="A3969" s="267" t="str">
        <f t="shared" si="1186"/>
        <v/>
      </c>
      <c r="B3969" s="268" t="str">
        <f t="shared" si="1189"/>
        <v/>
      </c>
      <c r="C3969" s="269"/>
      <c r="D3969" s="270" t="str">
        <f t="shared" si="1187"/>
        <v/>
      </c>
      <c r="E3969" s="271"/>
      <c r="F3969" s="272">
        <f t="shared" si="1188"/>
        <v>0</v>
      </c>
      <c r="G3969" s="275">
        <f t="shared" si="1190"/>
        <v>0</v>
      </c>
    </row>
    <row r="3970" spans="1:7" s="276" customFormat="1" ht="24" customHeight="1" x14ac:dyDescent="0.2">
      <c r="A3970" s="267" t="str">
        <f t="shared" si="1186"/>
        <v/>
      </c>
      <c r="B3970" s="268" t="str">
        <f t="shared" si="1189"/>
        <v/>
      </c>
      <c r="C3970" s="269"/>
      <c r="D3970" s="270" t="str">
        <f t="shared" si="1187"/>
        <v/>
      </c>
      <c r="E3970" s="271"/>
      <c r="F3970" s="272">
        <f t="shared" si="1188"/>
        <v>0</v>
      </c>
      <c r="G3970" s="275">
        <f t="shared" si="1190"/>
        <v>0</v>
      </c>
    </row>
    <row r="3971" spans="1:7" s="276" customFormat="1" ht="24" customHeight="1" x14ac:dyDescent="0.2">
      <c r="A3971" s="267" t="str">
        <f t="shared" si="1186"/>
        <v/>
      </c>
      <c r="B3971" s="268" t="str">
        <f t="shared" si="1189"/>
        <v/>
      </c>
      <c r="C3971" s="269"/>
      <c r="D3971" s="270" t="str">
        <f t="shared" si="1187"/>
        <v/>
      </c>
      <c r="E3971" s="271"/>
      <c r="F3971" s="272">
        <f t="shared" si="1188"/>
        <v>0</v>
      </c>
      <c r="G3971" s="275">
        <f t="shared" si="1190"/>
        <v>0</v>
      </c>
    </row>
    <row r="3972" spans="1:7" s="276" customFormat="1" ht="24" customHeight="1" x14ac:dyDescent="0.2">
      <c r="A3972" s="267" t="str">
        <f t="shared" si="1186"/>
        <v/>
      </c>
      <c r="B3972" s="268" t="str">
        <f t="shared" si="1189"/>
        <v/>
      </c>
      <c r="C3972" s="269"/>
      <c r="D3972" s="270" t="str">
        <f t="shared" si="1187"/>
        <v/>
      </c>
      <c r="E3972" s="271"/>
      <c r="F3972" s="272">
        <f t="shared" si="1188"/>
        <v>0</v>
      </c>
      <c r="G3972" s="275">
        <f t="shared" si="1190"/>
        <v>0</v>
      </c>
    </row>
    <row r="3973" spans="1:7" s="276" customFormat="1" ht="24" customHeight="1" x14ac:dyDescent="0.2">
      <c r="A3973" s="267" t="str">
        <f t="shared" si="1186"/>
        <v/>
      </c>
      <c r="B3973" s="268" t="str">
        <f t="shared" si="1189"/>
        <v/>
      </c>
      <c r="C3973" s="269"/>
      <c r="D3973" s="270" t="str">
        <f t="shared" si="1187"/>
        <v/>
      </c>
      <c r="E3973" s="271"/>
      <c r="F3973" s="272">
        <f t="shared" si="1188"/>
        <v>0</v>
      </c>
      <c r="G3973" s="275">
        <f t="shared" si="1190"/>
        <v>0</v>
      </c>
    </row>
    <row r="3974" spans="1:7" s="276" customFormat="1" ht="24" customHeight="1" x14ac:dyDescent="0.2">
      <c r="A3974" s="267" t="str">
        <f t="shared" si="1186"/>
        <v/>
      </c>
      <c r="B3974" s="268" t="str">
        <f t="shared" si="1189"/>
        <v/>
      </c>
      <c r="C3974" s="269"/>
      <c r="D3974" s="270" t="str">
        <f t="shared" si="1187"/>
        <v/>
      </c>
      <c r="E3974" s="271"/>
      <c r="F3974" s="272">
        <f t="shared" si="1188"/>
        <v>0</v>
      </c>
      <c r="G3974" s="275">
        <f t="shared" si="1190"/>
        <v>0</v>
      </c>
    </row>
    <row r="3975" spans="1:7" s="276" customFormat="1" ht="24" customHeight="1" x14ac:dyDescent="0.2">
      <c r="A3975" s="267" t="str">
        <f t="shared" si="1186"/>
        <v/>
      </c>
      <c r="B3975" s="268" t="str">
        <f t="shared" si="1189"/>
        <v/>
      </c>
      <c r="C3975" s="269"/>
      <c r="D3975" s="270" t="str">
        <f t="shared" si="1187"/>
        <v/>
      </c>
      <c r="E3975" s="271"/>
      <c r="F3975" s="272">
        <f t="shared" si="1188"/>
        <v>0</v>
      </c>
      <c r="G3975" s="275">
        <f t="shared" si="1190"/>
        <v>0</v>
      </c>
    </row>
    <row r="3976" spans="1:7" s="276" customFormat="1" ht="24" customHeight="1" x14ac:dyDescent="0.2">
      <c r="A3976" s="267" t="str">
        <f t="shared" si="1186"/>
        <v/>
      </c>
      <c r="B3976" s="268" t="str">
        <f t="shared" si="1189"/>
        <v/>
      </c>
      <c r="C3976" s="269"/>
      <c r="D3976" s="270" t="str">
        <f t="shared" si="1187"/>
        <v/>
      </c>
      <c r="E3976" s="271"/>
      <c r="F3976" s="273">
        <f t="shared" si="1188"/>
        <v>0</v>
      </c>
      <c r="G3976" s="275">
        <f t="shared" si="1190"/>
        <v>0</v>
      </c>
    </row>
    <row r="3977" spans="1:7" ht="24" customHeight="1" x14ac:dyDescent="0.2">
      <c r="A3977" s="125"/>
      <c r="B3977" s="99"/>
      <c r="C3977" s="99"/>
      <c r="D3977" s="110"/>
      <c r="E3977" s="111"/>
      <c r="F3977" s="188" t="s">
        <v>33</v>
      </c>
      <c r="G3977" s="126">
        <f>SUBTOTAL(9,G3963:G3976)</f>
        <v>0</v>
      </c>
    </row>
    <row r="3978" spans="1:7" ht="24" customHeight="1" x14ac:dyDescent="0.2">
      <c r="A3978" s="125"/>
      <c r="B3978" s="99"/>
      <c r="C3978" s="127" t="s">
        <v>722</v>
      </c>
      <c r="D3978" s="110"/>
      <c r="E3978" s="111"/>
      <c r="F3978" s="112"/>
      <c r="G3978" s="128"/>
    </row>
    <row r="3979" spans="1:7" s="276" customFormat="1" ht="24" customHeight="1" x14ac:dyDescent="0.2">
      <c r="A3979" s="267" t="str">
        <f t="shared" ref="A3979:A3986" si="1191">IFERROR(VLOOKUP(C3979,Tabla_Insumos,4,FALSE),"")</f>
        <v/>
      </c>
      <c r="B3979" s="268" t="str">
        <f t="shared" ref="B3979:B3986" si="1192">IFERROR(VLOOKUP(C3979,Tabla_Insumos,5,FALSE),"")</f>
        <v/>
      </c>
      <c r="C3979" s="269"/>
      <c r="D3979" s="270" t="str">
        <f t="shared" ref="D3979:D3986" si="1193">IFERROR(VLOOKUP(C3979,Tabla_Insumos,2,FALSE),"")</f>
        <v/>
      </c>
      <c r="E3979" s="271"/>
      <c r="F3979" s="274">
        <f t="shared" ref="F3979:F3986" si="1194">IFERROR(VLOOKUP(C3979,Tabla_Insumos,3,FALSE),0)</f>
        <v>0</v>
      </c>
      <c r="G3979" s="275">
        <f>ROUND(E3979*F3979,2)</f>
        <v>0</v>
      </c>
    </row>
    <row r="3980" spans="1:7" s="276" customFormat="1" ht="24" customHeight="1" x14ac:dyDescent="0.2">
      <c r="A3980" s="267" t="str">
        <f t="shared" si="1191"/>
        <v/>
      </c>
      <c r="B3980" s="268" t="str">
        <f t="shared" si="1192"/>
        <v/>
      </c>
      <c r="C3980" s="269"/>
      <c r="D3980" s="270" t="str">
        <f t="shared" si="1193"/>
        <v/>
      </c>
      <c r="E3980" s="271"/>
      <c r="F3980" s="274">
        <f t="shared" si="1194"/>
        <v>0</v>
      </c>
      <c r="G3980" s="275">
        <f>ROUND(E3980*F3980,2)</f>
        <v>0</v>
      </c>
    </row>
    <row r="3981" spans="1:7" s="276" customFormat="1" ht="24" customHeight="1" x14ac:dyDescent="0.2">
      <c r="A3981" s="267" t="str">
        <f t="shared" si="1191"/>
        <v/>
      </c>
      <c r="B3981" s="268" t="str">
        <f t="shared" si="1192"/>
        <v/>
      </c>
      <c r="C3981" s="269"/>
      <c r="D3981" s="270" t="str">
        <f t="shared" si="1193"/>
        <v/>
      </c>
      <c r="E3981" s="271"/>
      <c r="F3981" s="274">
        <f t="shared" si="1194"/>
        <v>0</v>
      </c>
      <c r="G3981" s="275">
        <f t="shared" ref="G3981:G3986" si="1195">ROUND(E3981*F3981,2)</f>
        <v>0</v>
      </c>
    </row>
    <row r="3982" spans="1:7" s="276" customFormat="1" ht="24" customHeight="1" x14ac:dyDescent="0.2">
      <c r="A3982" s="267" t="str">
        <f t="shared" si="1191"/>
        <v/>
      </c>
      <c r="B3982" s="268" t="str">
        <f t="shared" si="1192"/>
        <v/>
      </c>
      <c r="C3982" s="269"/>
      <c r="D3982" s="270" t="str">
        <f t="shared" si="1193"/>
        <v/>
      </c>
      <c r="E3982" s="271"/>
      <c r="F3982" s="274">
        <f t="shared" si="1194"/>
        <v>0</v>
      </c>
      <c r="G3982" s="275">
        <f t="shared" si="1195"/>
        <v>0</v>
      </c>
    </row>
    <row r="3983" spans="1:7" s="276" customFormat="1" ht="24" customHeight="1" x14ac:dyDescent="0.2">
      <c r="A3983" s="267" t="str">
        <f t="shared" si="1191"/>
        <v/>
      </c>
      <c r="B3983" s="268" t="str">
        <f t="shared" si="1192"/>
        <v/>
      </c>
      <c r="C3983" s="269"/>
      <c r="D3983" s="270" t="str">
        <f t="shared" si="1193"/>
        <v/>
      </c>
      <c r="E3983" s="271"/>
      <c r="F3983" s="272">
        <f t="shared" si="1194"/>
        <v>0</v>
      </c>
      <c r="G3983" s="275">
        <f t="shared" si="1195"/>
        <v>0</v>
      </c>
    </row>
    <row r="3984" spans="1:7" s="276" customFormat="1" ht="24" customHeight="1" x14ac:dyDescent="0.2">
      <c r="A3984" s="267" t="str">
        <f t="shared" si="1191"/>
        <v/>
      </c>
      <c r="B3984" s="268" t="str">
        <f t="shared" si="1192"/>
        <v/>
      </c>
      <c r="C3984" s="269"/>
      <c r="D3984" s="270" t="str">
        <f t="shared" si="1193"/>
        <v/>
      </c>
      <c r="E3984" s="271"/>
      <c r="F3984" s="272">
        <f t="shared" si="1194"/>
        <v>0</v>
      </c>
      <c r="G3984" s="275">
        <f t="shared" si="1195"/>
        <v>0</v>
      </c>
    </row>
    <row r="3985" spans="1:7" s="276" customFormat="1" ht="24" customHeight="1" x14ac:dyDescent="0.2">
      <c r="A3985" s="267" t="str">
        <f t="shared" si="1191"/>
        <v/>
      </c>
      <c r="B3985" s="268" t="str">
        <f t="shared" si="1192"/>
        <v/>
      </c>
      <c r="C3985" s="269"/>
      <c r="D3985" s="270" t="str">
        <f t="shared" si="1193"/>
        <v/>
      </c>
      <c r="E3985" s="271"/>
      <c r="F3985" s="272">
        <f t="shared" si="1194"/>
        <v>0</v>
      </c>
      <c r="G3985" s="275">
        <f t="shared" si="1195"/>
        <v>0</v>
      </c>
    </row>
    <row r="3986" spans="1:7" s="276" customFormat="1" ht="24" customHeight="1" x14ac:dyDescent="0.2">
      <c r="A3986" s="267" t="str">
        <f t="shared" si="1191"/>
        <v/>
      </c>
      <c r="B3986" s="268" t="str">
        <f t="shared" si="1192"/>
        <v/>
      </c>
      <c r="C3986" s="269"/>
      <c r="D3986" s="270" t="str">
        <f t="shared" si="1193"/>
        <v/>
      </c>
      <c r="E3986" s="271"/>
      <c r="F3986" s="272">
        <f t="shared" si="1194"/>
        <v>0</v>
      </c>
      <c r="G3986" s="275">
        <f t="shared" si="1195"/>
        <v>0</v>
      </c>
    </row>
    <row r="3987" spans="1:7" ht="24" customHeight="1" x14ac:dyDescent="0.2">
      <c r="A3987" s="125"/>
      <c r="B3987" s="99"/>
      <c r="C3987" s="99"/>
      <c r="D3987" s="110"/>
      <c r="E3987" s="111"/>
      <c r="F3987" s="188" t="s">
        <v>34</v>
      </c>
      <c r="G3987" s="126">
        <f>SUBTOTAL(9,G3979:G3986)</f>
        <v>0</v>
      </c>
    </row>
    <row r="3988" spans="1:7" ht="24" customHeight="1" x14ac:dyDescent="0.2">
      <c r="A3988" s="125"/>
      <c r="B3988" s="99"/>
      <c r="C3988" s="127" t="s">
        <v>723</v>
      </c>
      <c r="D3988" s="110"/>
      <c r="E3988" s="111"/>
      <c r="F3988" s="112"/>
      <c r="G3988" s="128"/>
    </row>
    <row r="3989" spans="1:7" s="276" customFormat="1" ht="24" customHeight="1" x14ac:dyDescent="0.2">
      <c r="A3989" s="267" t="str">
        <f t="shared" ref="A3989:A3997" si="1196">IFERROR(VLOOKUP(C3989,Tabla_Insumos,4,FALSE),"")</f>
        <v/>
      </c>
      <c r="B3989" s="268" t="str">
        <f t="shared" ref="B3989:B3997" si="1197">IFERROR(VLOOKUP(C3989,Tabla_Insumos,5,FALSE),"")</f>
        <v/>
      </c>
      <c r="C3989" s="269"/>
      <c r="D3989" s="270" t="str">
        <f t="shared" ref="D3989:D3997" si="1198">IFERROR(VLOOKUP(C3989,Tabla_Insumos,2,FALSE),"")</f>
        <v/>
      </c>
      <c r="E3989" s="271"/>
      <c r="F3989" s="272">
        <f t="shared" ref="F3989:F3997" si="1199">IFERROR(VLOOKUP(C3989,Tabla_Insumos,3,FALSE),0)</f>
        <v>0</v>
      </c>
      <c r="G3989" s="275">
        <f t="shared" ref="G3989:G3997" si="1200">ROUND(E3989*F3989,2)</f>
        <v>0</v>
      </c>
    </row>
    <row r="3990" spans="1:7" s="276" customFormat="1" ht="24" customHeight="1" x14ac:dyDescent="0.2">
      <c r="A3990" s="267" t="str">
        <f t="shared" si="1196"/>
        <v/>
      </c>
      <c r="B3990" s="268" t="str">
        <f t="shared" si="1197"/>
        <v/>
      </c>
      <c r="C3990" s="269"/>
      <c r="D3990" s="270" t="str">
        <f t="shared" si="1198"/>
        <v/>
      </c>
      <c r="E3990" s="271"/>
      <c r="F3990" s="272">
        <f t="shared" si="1199"/>
        <v>0</v>
      </c>
      <c r="G3990" s="275">
        <f t="shared" si="1200"/>
        <v>0</v>
      </c>
    </row>
    <row r="3991" spans="1:7" s="276" customFormat="1" ht="24" customHeight="1" x14ac:dyDescent="0.2">
      <c r="A3991" s="267" t="str">
        <f t="shared" si="1196"/>
        <v/>
      </c>
      <c r="B3991" s="268" t="str">
        <f t="shared" si="1197"/>
        <v/>
      </c>
      <c r="C3991" s="269"/>
      <c r="D3991" s="270" t="str">
        <f t="shared" si="1198"/>
        <v/>
      </c>
      <c r="E3991" s="271"/>
      <c r="F3991" s="272">
        <f t="shared" si="1199"/>
        <v>0</v>
      </c>
      <c r="G3991" s="275">
        <f t="shared" si="1200"/>
        <v>0</v>
      </c>
    </row>
    <row r="3992" spans="1:7" s="276" customFormat="1" ht="24" customHeight="1" x14ac:dyDescent="0.2">
      <c r="A3992" s="267" t="str">
        <f t="shared" si="1196"/>
        <v/>
      </c>
      <c r="B3992" s="268" t="str">
        <f t="shared" si="1197"/>
        <v/>
      </c>
      <c r="C3992" s="269"/>
      <c r="D3992" s="270" t="str">
        <f t="shared" si="1198"/>
        <v/>
      </c>
      <c r="E3992" s="271"/>
      <c r="F3992" s="272">
        <f t="shared" si="1199"/>
        <v>0</v>
      </c>
      <c r="G3992" s="275">
        <f t="shared" si="1200"/>
        <v>0</v>
      </c>
    </row>
    <row r="3993" spans="1:7" s="276" customFormat="1" ht="24" customHeight="1" x14ac:dyDescent="0.2">
      <c r="A3993" s="267" t="str">
        <f t="shared" si="1196"/>
        <v/>
      </c>
      <c r="B3993" s="268" t="str">
        <f t="shared" si="1197"/>
        <v/>
      </c>
      <c r="C3993" s="269"/>
      <c r="D3993" s="270" t="str">
        <f t="shared" si="1198"/>
        <v/>
      </c>
      <c r="E3993" s="271"/>
      <c r="F3993" s="272">
        <f t="shared" si="1199"/>
        <v>0</v>
      </c>
      <c r="G3993" s="275">
        <f t="shared" si="1200"/>
        <v>0</v>
      </c>
    </row>
    <row r="3994" spans="1:7" s="276" customFormat="1" ht="24" customHeight="1" x14ac:dyDescent="0.2">
      <c r="A3994" s="267" t="str">
        <f t="shared" si="1196"/>
        <v/>
      </c>
      <c r="B3994" s="268" t="str">
        <f t="shared" si="1197"/>
        <v/>
      </c>
      <c r="C3994" s="269"/>
      <c r="D3994" s="270" t="str">
        <f t="shared" si="1198"/>
        <v/>
      </c>
      <c r="E3994" s="271"/>
      <c r="F3994" s="272">
        <f t="shared" si="1199"/>
        <v>0</v>
      </c>
      <c r="G3994" s="275">
        <f t="shared" si="1200"/>
        <v>0</v>
      </c>
    </row>
    <row r="3995" spans="1:7" s="276" customFormat="1" ht="24" customHeight="1" x14ac:dyDescent="0.2">
      <c r="A3995" s="267" t="str">
        <f t="shared" si="1196"/>
        <v/>
      </c>
      <c r="B3995" s="268" t="str">
        <f t="shared" si="1197"/>
        <v/>
      </c>
      <c r="C3995" s="269"/>
      <c r="D3995" s="270" t="str">
        <f t="shared" si="1198"/>
        <v/>
      </c>
      <c r="E3995" s="271"/>
      <c r="F3995" s="272">
        <f t="shared" si="1199"/>
        <v>0</v>
      </c>
      <c r="G3995" s="275">
        <f t="shared" si="1200"/>
        <v>0</v>
      </c>
    </row>
    <row r="3996" spans="1:7" s="276" customFormat="1" ht="24" customHeight="1" x14ac:dyDescent="0.2">
      <c r="A3996" s="267" t="str">
        <f t="shared" si="1196"/>
        <v/>
      </c>
      <c r="B3996" s="268" t="str">
        <f t="shared" si="1197"/>
        <v/>
      </c>
      <c r="C3996" s="269"/>
      <c r="D3996" s="270" t="str">
        <f t="shared" si="1198"/>
        <v/>
      </c>
      <c r="E3996" s="271"/>
      <c r="F3996" s="272">
        <f t="shared" si="1199"/>
        <v>0</v>
      </c>
      <c r="G3996" s="275">
        <f t="shared" si="1200"/>
        <v>0</v>
      </c>
    </row>
    <row r="3997" spans="1:7" s="276" customFormat="1" ht="24" customHeight="1" x14ac:dyDescent="0.2">
      <c r="A3997" s="267" t="str">
        <f t="shared" si="1196"/>
        <v/>
      </c>
      <c r="B3997" s="268" t="str">
        <f t="shared" si="1197"/>
        <v/>
      </c>
      <c r="C3997" s="269"/>
      <c r="D3997" s="270" t="str">
        <f t="shared" si="1198"/>
        <v/>
      </c>
      <c r="E3997" s="271"/>
      <c r="F3997" s="272">
        <f t="shared" si="1199"/>
        <v>0</v>
      </c>
      <c r="G3997" s="275">
        <f t="shared" si="1200"/>
        <v>0</v>
      </c>
    </row>
    <row r="3998" spans="1:7" ht="24" customHeight="1" x14ac:dyDescent="0.2">
      <c r="A3998" s="129"/>
      <c r="B3998" s="110"/>
      <c r="C3998" s="99"/>
      <c r="D3998" s="110"/>
      <c r="E3998" s="111"/>
      <c r="F3998" s="188" t="s">
        <v>35</v>
      </c>
      <c r="G3998" s="126">
        <f>SUBTOTAL(9,G3989:G3997)</f>
        <v>0</v>
      </c>
    </row>
    <row r="3999" spans="1:7" ht="24" customHeight="1" thickBot="1" x14ac:dyDescent="0.25">
      <c r="A3999" s="130"/>
      <c r="B3999" s="131"/>
      <c r="C3999" s="132"/>
      <c r="D3999" s="131"/>
      <c r="E3999" s="133"/>
      <c r="F3999" s="134"/>
      <c r="G3999" s="135"/>
    </row>
    <row r="4000" spans="1:7" ht="24" customHeight="1" thickBot="1" x14ac:dyDescent="0.25">
      <c r="A4000" s="136" t="str">
        <f>B3958</f>
        <v>25.8</v>
      </c>
      <c r="B4000" s="137" t="str">
        <f>C3958</f>
        <v>Consolidación de terraplen (talud)</v>
      </c>
      <c r="C4000" s="138"/>
      <c r="D4000" s="138" t="s">
        <v>36</v>
      </c>
      <c r="E4000" s="139"/>
      <c r="F4000" s="140" t="s">
        <v>37</v>
      </c>
      <c r="G4000" s="141">
        <f>SUBTOTAL(9,G3963:G3999)</f>
        <v>0</v>
      </c>
    </row>
    <row r="4001" spans="1:141" ht="24" customHeight="1" thickTop="1" thickBot="1" x14ac:dyDescent="0.25"/>
    <row r="4002" spans="1:141" ht="24" customHeight="1" thickTop="1" x14ac:dyDescent="0.2">
      <c r="A4002" s="173" t="s">
        <v>39</v>
      </c>
      <c r="B4002" s="174"/>
      <c r="C4002" s="174"/>
      <c r="D4002" s="174"/>
      <c r="E4002" s="174"/>
      <c r="F4002" s="174"/>
      <c r="G4002" s="175"/>
      <c r="H4002" s="100">
        <f>COUNTIF($A$2:A4008,"ANALISIS DE PRECIOS")</f>
        <v>81</v>
      </c>
    </row>
    <row r="4003" spans="1:141" ht="24" customHeight="1" x14ac:dyDescent="0.2">
      <c r="A4003" s="101" t="s">
        <v>719</v>
      </c>
      <c r="B4003" s="102" t="str">
        <f>Comitente</f>
        <v>DIRECCIÓN DE INFRAESTRUCTURA ESCOLAR</v>
      </c>
      <c r="C4003" s="96"/>
      <c r="D4003" s="103"/>
      <c r="E4003" s="103"/>
      <c r="F4003" s="104"/>
      <c r="G4003" s="105"/>
    </row>
    <row r="4004" spans="1:141" ht="24" customHeight="1" x14ac:dyDescent="0.2">
      <c r="A4004" s="101" t="s">
        <v>720</v>
      </c>
      <c r="B4004" s="102">
        <f>Contratista</f>
        <v>0</v>
      </c>
      <c r="C4004" s="97"/>
      <c r="D4004" s="97"/>
      <c r="E4004" s="97"/>
      <c r="F4004" s="106"/>
      <c r="G4004" s="107"/>
    </row>
    <row r="4005" spans="1:141" ht="24" customHeight="1" x14ac:dyDescent="0.2">
      <c r="A4005" s="101" t="s">
        <v>26</v>
      </c>
      <c r="B4005" s="102" t="str">
        <f>Obra</f>
        <v>ESCUELA BATALLA DE TUCUMAN</v>
      </c>
      <c r="C4005" s="97"/>
      <c r="D4005" s="97"/>
      <c r="E4005" s="97"/>
      <c r="F4005" s="106" t="s">
        <v>40</v>
      </c>
      <c r="G4005" s="108">
        <f>Fecha_Base</f>
        <v>0</v>
      </c>
    </row>
    <row r="4006" spans="1:141" ht="24" customHeight="1" x14ac:dyDescent="0.2">
      <c r="A4006" s="109" t="s">
        <v>718</v>
      </c>
      <c r="B4006" s="98" t="str">
        <f>Ubicación</f>
        <v>Calle Mendoza y Calle Nº17 - Pocito</v>
      </c>
      <c r="C4006" s="98"/>
      <c r="D4006" s="110"/>
      <c r="E4006" s="111"/>
      <c r="F4006" s="112"/>
      <c r="G4006" s="113"/>
    </row>
    <row r="4007" spans="1:141" ht="24" customHeight="1" x14ac:dyDescent="0.2">
      <c r="A4007" s="109" t="s">
        <v>41</v>
      </c>
      <c r="B4007" s="114" t="str">
        <f>IFERROR(VALUE(LEFT(B4008,FIND("-",B4008)-1)),"")</f>
        <v/>
      </c>
      <c r="C4007" s="99" t="str">
        <f>IFERROR(VLOOKUP(B4007,Tabla_CyP,2,FALSE),"")</f>
        <v/>
      </c>
      <c r="E4007" s="111"/>
      <c r="F4007" s="112"/>
      <c r="G4007" s="113"/>
    </row>
    <row r="4008" spans="1:141" ht="24" customHeight="1" x14ac:dyDescent="0.2">
      <c r="A4008" s="109" t="s">
        <v>27</v>
      </c>
      <c r="B4008" s="115" t="str">
        <f>IFERROR(VLOOKUP(COUNTIF($A$2:A4008,"ANALISIS DE PRECIOS"),Tabla_NumeroItem,4,FALSE),"")</f>
        <v>25.9</v>
      </c>
      <c r="C4008" s="99" t="str">
        <f>IFERROR(VLOOKUP(B4008,Tabla_CyP,2,FALSE),"")</f>
        <v>Instalación eléctrica en el Edificio existente (Sector de Jinz)</v>
      </c>
      <c r="D4008" s="110"/>
      <c r="E4008" s="111"/>
      <c r="F4008" s="106" t="s">
        <v>28</v>
      </c>
      <c r="G4008" s="116" t="str">
        <f>IFERROR(VLOOKUP(B4008,Tabla_CyP,4,FALSE),"")</f>
        <v>gl</v>
      </c>
    </row>
    <row r="4009" spans="1:141" ht="24" customHeight="1" x14ac:dyDescent="0.2">
      <c r="A4009" s="109"/>
      <c r="B4009" s="98"/>
      <c r="C4009" s="99"/>
      <c r="D4009" s="110"/>
      <c r="E4009" s="111"/>
      <c r="F4009" s="112"/>
      <c r="G4009" s="113"/>
    </row>
    <row r="4010" spans="1:141" ht="24" customHeight="1" x14ac:dyDescent="0.2">
      <c r="A4010" s="381" t="s">
        <v>584</v>
      </c>
      <c r="B4010" s="382"/>
      <c r="C4010" s="383" t="s">
        <v>0</v>
      </c>
      <c r="D4010" s="383" t="s">
        <v>29</v>
      </c>
      <c r="E4010" s="385" t="s">
        <v>30</v>
      </c>
      <c r="F4010" s="387" t="s">
        <v>31</v>
      </c>
      <c r="G4010" s="389" t="s">
        <v>32</v>
      </c>
    </row>
    <row r="4011" spans="1:141" s="119" customFormat="1" ht="24" customHeight="1" x14ac:dyDescent="0.2">
      <c r="A4011" s="117" t="s">
        <v>585</v>
      </c>
      <c r="B4011" s="118" t="s">
        <v>586</v>
      </c>
      <c r="C4011" s="384"/>
      <c r="D4011" s="384"/>
      <c r="E4011" s="386"/>
      <c r="F4011" s="388"/>
      <c r="G4011" s="390"/>
      <c r="I4011" s="277"/>
      <c r="J4011" s="277"/>
      <c r="K4011" s="277"/>
      <c r="L4011" s="277"/>
      <c r="M4011" s="277"/>
      <c r="N4011" s="277"/>
      <c r="O4011" s="277"/>
      <c r="P4011" s="277"/>
      <c r="Q4011" s="277"/>
      <c r="R4011" s="277"/>
      <c r="S4011" s="277"/>
      <c r="T4011" s="277"/>
      <c r="U4011" s="277"/>
      <c r="V4011" s="277"/>
      <c r="W4011" s="277"/>
      <c r="X4011" s="277"/>
      <c r="Y4011" s="277"/>
      <c r="Z4011" s="277"/>
      <c r="AA4011" s="277"/>
      <c r="AB4011" s="277"/>
      <c r="AC4011" s="277"/>
      <c r="AD4011" s="277"/>
      <c r="AE4011" s="277"/>
      <c r="AF4011" s="277"/>
      <c r="AG4011" s="277"/>
      <c r="AH4011" s="277"/>
      <c r="AI4011" s="277"/>
      <c r="AJ4011" s="277"/>
      <c r="AK4011" s="277"/>
      <c r="AL4011" s="277"/>
      <c r="AM4011" s="277"/>
      <c r="AN4011" s="277"/>
      <c r="AO4011" s="277"/>
      <c r="AP4011" s="277"/>
      <c r="AQ4011" s="277"/>
      <c r="AR4011" s="277"/>
      <c r="AS4011" s="277"/>
      <c r="AT4011" s="277"/>
      <c r="AU4011" s="277"/>
      <c r="AV4011" s="277"/>
      <c r="AW4011" s="277"/>
      <c r="AX4011" s="277"/>
      <c r="AY4011" s="277"/>
      <c r="AZ4011" s="277"/>
      <c r="BA4011" s="277"/>
      <c r="BB4011" s="277"/>
      <c r="BC4011" s="277"/>
      <c r="BD4011" s="277"/>
      <c r="BE4011" s="277"/>
      <c r="BF4011" s="277"/>
      <c r="BG4011" s="277"/>
      <c r="BH4011" s="277"/>
      <c r="BI4011" s="277"/>
      <c r="BJ4011" s="277"/>
      <c r="BK4011" s="277"/>
      <c r="BL4011" s="277"/>
      <c r="BM4011" s="277"/>
      <c r="BN4011" s="277"/>
      <c r="BO4011" s="277"/>
      <c r="BP4011" s="277"/>
      <c r="BQ4011" s="277"/>
      <c r="BR4011" s="277"/>
      <c r="BS4011" s="277"/>
      <c r="BT4011" s="277"/>
      <c r="BU4011" s="277"/>
      <c r="BV4011" s="277"/>
      <c r="BW4011" s="277"/>
      <c r="BX4011" s="277"/>
      <c r="BY4011" s="277"/>
      <c r="BZ4011" s="277"/>
      <c r="CA4011" s="277"/>
      <c r="CB4011" s="277"/>
      <c r="CC4011" s="277"/>
      <c r="CD4011" s="277"/>
      <c r="CE4011" s="277"/>
      <c r="CF4011" s="277"/>
      <c r="CG4011" s="277"/>
      <c r="CH4011" s="277"/>
      <c r="CI4011" s="277"/>
      <c r="CJ4011" s="277"/>
      <c r="CK4011" s="277"/>
      <c r="CL4011" s="277"/>
      <c r="CM4011" s="277"/>
      <c r="CN4011" s="277"/>
      <c r="CO4011" s="277"/>
      <c r="CP4011" s="277"/>
      <c r="CQ4011" s="277"/>
      <c r="CR4011" s="277"/>
      <c r="CS4011" s="277"/>
      <c r="CT4011" s="277"/>
      <c r="CU4011" s="277"/>
      <c r="CV4011" s="277"/>
      <c r="CW4011" s="277"/>
      <c r="CX4011" s="277"/>
      <c r="CY4011" s="277"/>
      <c r="CZ4011" s="277"/>
      <c r="DA4011" s="277"/>
      <c r="DB4011" s="277"/>
      <c r="DC4011" s="277"/>
      <c r="DD4011" s="277"/>
      <c r="DE4011" s="277"/>
      <c r="DF4011" s="277"/>
      <c r="DG4011" s="277"/>
      <c r="DH4011" s="277"/>
      <c r="DI4011" s="277"/>
      <c r="DJ4011" s="277"/>
      <c r="DK4011" s="277"/>
      <c r="DL4011" s="277"/>
      <c r="DM4011" s="277"/>
      <c r="DN4011" s="277"/>
      <c r="DO4011" s="277"/>
      <c r="DP4011" s="277"/>
      <c r="DQ4011" s="277"/>
      <c r="DR4011" s="277"/>
      <c r="DS4011" s="277"/>
      <c r="DT4011" s="277"/>
      <c r="DU4011" s="277"/>
      <c r="DV4011" s="277"/>
      <c r="DW4011" s="277"/>
      <c r="DX4011" s="277"/>
      <c r="DY4011" s="277"/>
      <c r="DZ4011" s="277"/>
      <c r="EA4011" s="277"/>
      <c r="EB4011" s="277"/>
      <c r="EC4011" s="277"/>
      <c r="ED4011" s="277"/>
      <c r="EE4011" s="277"/>
      <c r="EF4011" s="277"/>
      <c r="EG4011" s="277"/>
      <c r="EH4011" s="277"/>
      <c r="EI4011" s="277"/>
      <c r="EJ4011" s="277"/>
      <c r="EK4011" s="277"/>
    </row>
    <row r="4012" spans="1:141" ht="24" customHeight="1" x14ac:dyDescent="0.2">
      <c r="A4012" s="187"/>
      <c r="B4012" s="120"/>
      <c r="C4012" s="185" t="s">
        <v>721</v>
      </c>
      <c r="D4012" s="121"/>
      <c r="E4012" s="122"/>
      <c r="F4012" s="123"/>
      <c r="G4012" s="124"/>
    </row>
    <row r="4013" spans="1:141" s="276" customFormat="1" ht="24" customHeight="1" x14ac:dyDescent="0.2">
      <c r="A4013" s="267" t="str">
        <f t="shared" ref="A4013:A4026" si="1201">IFERROR(VLOOKUP(C4013,Tabla_Insumos,4,FALSE),"")</f>
        <v/>
      </c>
      <c r="B4013" s="268" t="str">
        <f>IFERROR(VLOOKUP(C4013,Tabla_Insumos,5,FALSE),"")</f>
        <v/>
      </c>
      <c r="C4013" s="269"/>
      <c r="D4013" s="270" t="str">
        <f t="shared" ref="D4013:D4026" si="1202">IFERROR(VLOOKUP(C4013,Tabla_Insumos,2,FALSE),"")</f>
        <v/>
      </c>
      <c r="E4013" s="271"/>
      <c r="F4013" s="272">
        <f t="shared" ref="F4013:F4026" si="1203">IFERROR(VLOOKUP(C4013,Tabla_Insumos,3,FALSE),0)</f>
        <v>0</v>
      </c>
      <c r="G4013" s="275">
        <f>ROUND(E4013*F4013,2)</f>
        <v>0</v>
      </c>
    </row>
    <row r="4014" spans="1:141" s="276" customFormat="1" ht="24" customHeight="1" x14ac:dyDescent="0.2">
      <c r="A4014" s="267" t="str">
        <f t="shared" si="1201"/>
        <v/>
      </c>
      <c r="B4014" s="268" t="str">
        <f t="shared" ref="B4014:B4026" si="1204">IFERROR(VLOOKUP(C4014,Tabla_Insumos,5,FALSE),"")</f>
        <v/>
      </c>
      <c r="C4014" s="269"/>
      <c r="D4014" s="270" t="str">
        <f t="shared" si="1202"/>
        <v/>
      </c>
      <c r="E4014" s="271"/>
      <c r="F4014" s="272">
        <f t="shared" si="1203"/>
        <v>0</v>
      </c>
      <c r="G4014" s="275">
        <f t="shared" ref="G4014:G4026" si="1205">ROUND(E4014*F4014,2)</f>
        <v>0</v>
      </c>
    </row>
    <row r="4015" spans="1:141" s="276" customFormat="1" ht="24" customHeight="1" x14ac:dyDescent="0.2">
      <c r="A4015" s="267" t="str">
        <f t="shared" si="1201"/>
        <v/>
      </c>
      <c r="B4015" s="268" t="str">
        <f t="shared" si="1204"/>
        <v/>
      </c>
      <c r="C4015" s="269"/>
      <c r="D4015" s="270" t="str">
        <f t="shared" si="1202"/>
        <v/>
      </c>
      <c r="E4015" s="271"/>
      <c r="F4015" s="272">
        <f t="shared" si="1203"/>
        <v>0</v>
      </c>
      <c r="G4015" s="275">
        <f t="shared" si="1205"/>
        <v>0</v>
      </c>
    </row>
    <row r="4016" spans="1:141" s="276" customFormat="1" ht="24" customHeight="1" x14ac:dyDescent="0.2">
      <c r="A4016" s="267" t="str">
        <f t="shared" si="1201"/>
        <v/>
      </c>
      <c r="B4016" s="268" t="str">
        <f t="shared" si="1204"/>
        <v/>
      </c>
      <c r="C4016" s="269"/>
      <c r="D4016" s="270" t="str">
        <f t="shared" si="1202"/>
        <v/>
      </c>
      <c r="E4016" s="271"/>
      <c r="F4016" s="272">
        <f t="shared" si="1203"/>
        <v>0</v>
      </c>
      <c r="G4016" s="275">
        <f t="shared" si="1205"/>
        <v>0</v>
      </c>
    </row>
    <row r="4017" spans="1:7" s="276" customFormat="1" ht="24" customHeight="1" x14ac:dyDescent="0.2">
      <c r="A4017" s="267" t="str">
        <f t="shared" si="1201"/>
        <v/>
      </c>
      <c r="B4017" s="268" t="str">
        <f t="shared" si="1204"/>
        <v/>
      </c>
      <c r="C4017" s="269"/>
      <c r="D4017" s="270" t="str">
        <f t="shared" si="1202"/>
        <v/>
      </c>
      <c r="E4017" s="271"/>
      <c r="F4017" s="272">
        <f t="shared" si="1203"/>
        <v>0</v>
      </c>
      <c r="G4017" s="275">
        <f t="shared" si="1205"/>
        <v>0</v>
      </c>
    </row>
    <row r="4018" spans="1:7" s="276" customFormat="1" ht="24" customHeight="1" x14ac:dyDescent="0.2">
      <c r="A4018" s="267" t="str">
        <f t="shared" si="1201"/>
        <v/>
      </c>
      <c r="B4018" s="268" t="str">
        <f t="shared" si="1204"/>
        <v/>
      </c>
      <c r="C4018" s="269"/>
      <c r="D4018" s="270" t="str">
        <f t="shared" si="1202"/>
        <v/>
      </c>
      <c r="E4018" s="271"/>
      <c r="F4018" s="272">
        <f t="shared" si="1203"/>
        <v>0</v>
      </c>
      <c r="G4018" s="275">
        <f t="shared" si="1205"/>
        <v>0</v>
      </c>
    </row>
    <row r="4019" spans="1:7" s="276" customFormat="1" ht="24" customHeight="1" x14ac:dyDescent="0.2">
      <c r="A4019" s="267" t="str">
        <f t="shared" si="1201"/>
        <v/>
      </c>
      <c r="B4019" s="268" t="str">
        <f t="shared" si="1204"/>
        <v/>
      </c>
      <c r="C4019" s="269"/>
      <c r="D4019" s="270" t="str">
        <f t="shared" si="1202"/>
        <v/>
      </c>
      <c r="E4019" s="271"/>
      <c r="F4019" s="272">
        <f t="shared" si="1203"/>
        <v>0</v>
      </c>
      <c r="G4019" s="275">
        <f t="shared" si="1205"/>
        <v>0</v>
      </c>
    </row>
    <row r="4020" spans="1:7" s="276" customFormat="1" ht="24" customHeight="1" x14ac:dyDescent="0.2">
      <c r="A4020" s="267" t="str">
        <f t="shared" si="1201"/>
        <v/>
      </c>
      <c r="B4020" s="268" t="str">
        <f t="shared" si="1204"/>
        <v/>
      </c>
      <c r="C4020" s="269"/>
      <c r="D4020" s="270" t="str">
        <f t="shared" si="1202"/>
        <v/>
      </c>
      <c r="E4020" s="271"/>
      <c r="F4020" s="272">
        <f t="shared" si="1203"/>
        <v>0</v>
      </c>
      <c r="G4020" s="275">
        <f t="shared" si="1205"/>
        <v>0</v>
      </c>
    </row>
    <row r="4021" spans="1:7" s="276" customFormat="1" ht="24" customHeight="1" x14ac:dyDescent="0.2">
      <c r="A4021" s="267" t="str">
        <f t="shared" si="1201"/>
        <v/>
      </c>
      <c r="B4021" s="268" t="str">
        <f t="shared" si="1204"/>
        <v/>
      </c>
      <c r="C4021" s="269"/>
      <c r="D4021" s="270" t="str">
        <f t="shared" si="1202"/>
        <v/>
      </c>
      <c r="E4021" s="271"/>
      <c r="F4021" s="272">
        <f t="shared" si="1203"/>
        <v>0</v>
      </c>
      <c r="G4021" s="275">
        <f t="shared" si="1205"/>
        <v>0</v>
      </c>
    </row>
    <row r="4022" spans="1:7" s="276" customFormat="1" ht="24" customHeight="1" x14ac:dyDescent="0.2">
      <c r="A4022" s="267" t="str">
        <f t="shared" si="1201"/>
        <v/>
      </c>
      <c r="B4022" s="268" t="str">
        <f t="shared" si="1204"/>
        <v/>
      </c>
      <c r="C4022" s="269"/>
      <c r="D4022" s="270" t="str">
        <f t="shared" si="1202"/>
        <v/>
      </c>
      <c r="E4022" s="271"/>
      <c r="F4022" s="272">
        <f t="shared" si="1203"/>
        <v>0</v>
      </c>
      <c r="G4022" s="275">
        <f t="shared" si="1205"/>
        <v>0</v>
      </c>
    </row>
    <row r="4023" spans="1:7" s="276" customFormat="1" ht="24" customHeight="1" x14ac:dyDescent="0.2">
      <c r="A4023" s="267" t="str">
        <f t="shared" si="1201"/>
        <v/>
      </c>
      <c r="B4023" s="268" t="str">
        <f t="shared" si="1204"/>
        <v/>
      </c>
      <c r="C4023" s="269"/>
      <c r="D4023" s="270" t="str">
        <f t="shared" si="1202"/>
        <v/>
      </c>
      <c r="E4023" s="271"/>
      <c r="F4023" s="272">
        <f t="shared" si="1203"/>
        <v>0</v>
      </c>
      <c r="G4023" s="275">
        <f t="shared" si="1205"/>
        <v>0</v>
      </c>
    </row>
    <row r="4024" spans="1:7" s="276" customFormat="1" ht="24" customHeight="1" x14ac:dyDescent="0.2">
      <c r="A4024" s="267" t="str">
        <f t="shared" si="1201"/>
        <v/>
      </c>
      <c r="B4024" s="268" t="str">
        <f t="shared" si="1204"/>
        <v/>
      </c>
      <c r="C4024" s="269"/>
      <c r="D4024" s="270" t="str">
        <f t="shared" si="1202"/>
        <v/>
      </c>
      <c r="E4024" s="271"/>
      <c r="F4024" s="272">
        <f t="shared" si="1203"/>
        <v>0</v>
      </c>
      <c r="G4024" s="275">
        <f t="shared" si="1205"/>
        <v>0</v>
      </c>
    </row>
    <row r="4025" spans="1:7" s="276" customFormat="1" ht="24" customHeight="1" x14ac:dyDescent="0.2">
      <c r="A4025" s="267" t="str">
        <f t="shared" si="1201"/>
        <v/>
      </c>
      <c r="B4025" s="268" t="str">
        <f t="shared" si="1204"/>
        <v/>
      </c>
      <c r="C4025" s="269"/>
      <c r="D4025" s="270" t="str">
        <f t="shared" si="1202"/>
        <v/>
      </c>
      <c r="E4025" s="271"/>
      <c r="F4025" s="272">
        <f t="shared" si="1203"/>
        <v>0</v>
      </c>
      <c r="G4025" s="275">
        <f t="shared" si="1205"/>
        <v>0</v>
      </c>
    </row>
    <row r="4026" spans="1:7" s="276" customFormat="1" ht="24" customHeight="1" x14ac:dyDescent="0.2">
      <c r="A4026" s="267" t="str">
        <f t="shared" si="1201"/>
        <v/>
      </c>
      <c r="B4026" s="268" t="str">
        <f t="shared" si="1204"/>
        <v/>
      </c>
      <c r="C4026" s="269"/>
      <c r="D4026" s="270" t="str">
        <f t="shared" si="1202"/>
        <v/>
      </c>
      <c r="E4026" s="271"/>
      <c r="F4026" s="273">
        <f t="shared" si="1203"/>
        <v>0</v>
      </c>
      <c r="G4026" s="275">
        <f t="shared" si="1205"/>
        <v>0</v>
      </c>
    </row>
    <row r="4027" spans="1:7" ht="24" customHeight="1" x14ac:dyDescent="0.2">
      <c r="A4027" s="125"/>
      <c r="B4027" s="99"/>
      <c r="C4027" s="99"/>
      <c r="D4027" s="110"/>
      <c r="E4027" s="111"/>
      <c r="F4027" s="188" t="s">
        <v>33</v>
      </c>
      <c r="G4027" s="126">
        <f>SUBTOTAL(9,G4013:G4026)</f>
        <v>0</v>
      </c>
    </row>
    <row r="4028" spans="1:7" ht="24" customHeight="1" x14ac:dyDescent="0.2">
      <c r="A4028" s="125"/>
      <c r="B4028" s="99"/>
      <c r="C4028" s="127" t="s">
        <v>722</v>
      </c>
      <c r="D4028" s="110"/>
      <c r="E4028" s="111"/>
      <c r="F4028" s="112"/>
      <c r="G4028" s="128"/>
    </row>
    <row r="4029" spans="1:7" s="276" customFormat="1" ht="24" customHeight="1" x14ac:dyDescent="0.2">
      <c r="A4029" s="267" t="str">
        <f t="shared" ref="A4029:A4036" si="1206">IFERROR(VLOOKUP(C4029,Tabla_Insumos,4,FALSE),"")</f>
        <v/>
      </c>
      <c r="B4029" s="268" t="str">
        <f t="shared" ref="B4029:B4036" si="1207">IFERROR(VLOOKUP(C4029,Tabla_Insumos,5,FALSE),"")</f>
        <v/>
      </c>
      <c r="C4029" s="269"/>
      <c r="D4029" s="270" t="str">
        <f t="shared" ref="D4029:D4036" si="1208">IFERROR(VLOOKUP(C4029,Tabla_Insumos,2,FALSE),"")</f>
        <v/>
      </c>
      <c r="E4029" s="271"/>
      <c r="F4029" s="274">
        <f t="shared" ref="F4029:F4036" si="1209">IFERROR(VLOOKUP(C4029,Tabla_Insumos,3,FALSE),0)</f>
        <v>0</v>
      </c>
      <c r="G4029" s="275">
        <f>ROUND(E4029*F4029,2)</f>
        <v>0</v>
      </c>
    </row>
    <row r="4030" spans="1:7" s="276" customFormat="1" ht="24" customHeight="1" x14ac:dyDescent="0.2">
      <c r="A4030" s="267" t="str">
        <f t="shared" si="1206"/>
        <v/>
      </c>
      <c r="B4030" s="268" t="str">
        <f t="shared" si="1207"/>
        <v/>
      </c>
      <c r="C4030" s="269"/>
      <c r="D4030" s="270" t="str">
        <f t="shared" si="1208"/>
        <v/>
      </c>
      <c r="E4030" s="271"/>
      <c r="F4030" s="274">
        <f t="shared" si="1209"/>
        <v>0</v>
      </c>
      <c r="G4030" s="275">
        <f>ROUND(E4030*F4030,2)</f>
        <v>0</v>
      </c>
    </row>
    <row r="4031" spans="1:7" s="276" customFormat="1" ht="24" customHeight="1" x14ac:dyDescent="0.2">
      <c r="A4031" s="267" t="str">
        <f t="shared" si="1206"/>
        <v/>
      </c>
      <c r="B4031" s="268" t="str">
        <f t="shared" si="1207"/>
        <v/>
      </c>
      <c r="C4031" s="269"/>
      <c r="D4031" s="270" t="str">
        <f t="shared" si="1208"/>
        <v/>
      </c>
      <c r="E4031" s="271"/>
      <c r="F4031" s="274">
        <f t="shared" si="1209"/>
        <v>0</v>
      </c>
      <c r="G4031" s="275">
        <f t="shared" ref="G4031:G4036" si="1210">ROUND(E4031*F4031,2)</f>
        <v>0</v>
      </c>
    </row>
    <row r="4032" spans="1:7" s="276" customFormat="1" ht="24" customHeight="1" x14ac:dyDescent="0.2">
      <c r="A4032" s="267" t="str">
        <f t="shared" si="1206"/>
        <v/>
      </c>
      <c r="B4032" s="268" t="str">
        <f t="shared" si="1207"/>
        <v/>
      </c>
      <c r="C4032" s="269"/>
      <c r="D4032" s="270" t="str">
        <f t="shared" si="1208"/>
        <v/>
      </c>
      <c r="E4032" s="271"/>
      <c r="F4032" s="274">
        <f t="shared" si="1209"/>
        <v>0</v>
      </c>
      <c r="G4032" s="275">
        <f t="shared" si="1210"/>
        <v>0</v>
      </c>
    </row>
    <row r="4033" spans="1:7" s="276" customFormat="1" ht="24" customHeight="1" x14ac:dyDescent="0.2">
      <c r="A4033" s="267" t="str">
        <f t="shared" si="1206"/>
        <v/>
      </c>
      <c r="B4033" s="268" t="str">
        <f t="shared" si="1207"/>
        <v/>
      </c>
      <c r="C4033" s="269"/>
      <c r="D4033" s="270" t="str">
        <f t="shared" si="1208"/>
        <v/>
      </c>
      <c r="E4033" s="271"/>
      <c r="F4033" s="272">
        <f t="shared" si="1209"/>
        <v>0</v>
      </c>
      <c r="G4033" s="275">
        <f t="shared" si="1210"/>
        <v>0</v>
      </c>
    </row>
    <row r="4034" spans="1:7" s="276" customFormat="1" ht="24" customHeight="1" x14ac:dyDescent="0.2">
      <c r="A4034" s="267" t="str">
        <f t="shared" si="1206"/>
        <v/>
      </c>
      <c r="B4034" s="268" t="str">
        <f t="shared" si="1207"/>
        <v/>
      </c>
      <c r="C4034" s="269"/>
      <c r="D4034" s="270" t="str">
        <f t="shared" si="1208"/>
        <v/>
      </c>
      <c r="E4034" s="271"/>
      <c r="F4034" s="272">
        <f t="shared" si="1209"/>
        <v>0</v>
      </c>
      <c r="G4034" s="275">
        <f t="shared" si="1210"/>
        <v>0</v>
      </c>
    </row>
    <row r="4035" spans="1:7" s="276" customFormat="1" ht="24" customHeight="1" x14ac:dyDescent="0.2">
      <c r="A4035" s="267" t="str">
        <f t="shared" si="1206"/>
        <v/>
      </c>
      <c r="B4035" s="268" t="str">
        <f t="shared" si="1207"/>
        <v/>
      </c>
      <c r="C4035" s="269"/>
      <c r="D4035" s="270" t="str">
        <f t="shared" si="1208"/>
        <v/>
      </c>
      <c r="E4035" s="271"/>
      <c r="F4035" s="272">
        <f t="shared" si="1209"/>
        <v>0</v>
      </c>
      <c r="G4035" s="275">
        <f t="shared" si="1210"/>
        <v>0</v>
      </c>
    </row>
    <row r="4036" spans="1:7" s="276" customFormat="1" ht="24" customHeight="1" x14ac:dyDescent="0.2">
      <c r="A4036" s="267" t="str">
        <f t="shared" si="1206"/>
        <v/>
      </c>
      <c r="B4036" s="268" t="str">
        <f t="shared" si="1207"/>
        <v/>
      </c>
      <c r="C4036" s="269"/>
      <c r="D4036" s="270" t="str">
        <f t="shared" si="1208"/>
        <v/>
      </c>
      <c r="E4036" s="271"/>
      <c r="F4036" s="272">
        <f t="shared" si="1209"/>
        <v>0</v>
      </c>
      <c r="G4036" s="275">
        <f t="shared" si="1210"/>
        <v>0</v>
      </c>
    </row>
    <row r="4037" spans="1:7" ht="24" customHeight="1" x14ac:dyDescent="0.2">
      <c r="A4037" s="125"/>
      <c r="B4037" s="99"/>
      <c r="C4037" s="99"/>
      <c r="D4037" s="110"/>
      <c r="E4037" s="111"/>
      <c r="F4037" s="188" t="s">
        <v>34</v>
      </c>
      <c r="G4037" s="126">
        <f>SUBTOTAL(9,G4029:G4036)</f>
        <v>0</v>
      </c>
    </row>
    <row r="4038" spans="1:7" ht="24" customHeight="1" x14ac:dyDescent="0.2">
      <c r="A4038" s="125"/>
      <c r="B4038" s="99"/>
      <c r="C4038" s="127" t="s">
        <v>723</v>
      </c>
      <c r="D4038" s="110"/>
      <c r="E4038" s="111"/>
      <c r="F4038" s="112"/>
      <c r="G4038" s="128"/>
    </row>
    <row r="4039" spans="1:7" s="276" customFormat="1" ht="24" customHeight="1" x14ac:dyDescent="0.2">
      <c r="A4039" s="267" t="str">
        <f t="shared" ref="A4039:A4047" si="1211">IFERROR(VLOOKUP(C4039,Tabla_Insumos,4,FALSE),"")</f>
        <v/>
      </c>
      <c r="B4039" s="268" t="str">
        <f t="shared" ref="B4039:B4047" si="1212">IFERROR(VLOOKUP(C4039,Tabla_Insumos,5,FALSE),"")</f>
        <v/>
      </c>
      <c r="C4039" s="269"/>
      <c r="D4039" s="270" t="str">
        <f t="shared" ref="D4039:D4047" si="1213">IFERROR(VLOOKUP(C4039,Tabla_Insumos,2,FALSE),"")</f>
        <v/>
      </c>
      <c r="E4039" s="271"/>
      <c r="F4039" s="272">
        <f t="shared" ref="F4039:F4047" si="1214">IFERROR(VLOOKUP(C4039,Tabla_Insumos,3,FALSE),0)</f>
        <v>0</v>
      </c>
      <c r="G4039" s="275">
        <f t="shared" ref="G4039:G4047" si="1215">ROUND(E4039*F4039,2)</f>
        <v>0</v>
      </c>
    </row>
    <row r="4040" spans="1:7" s="276" customFormat="1" ht="24" customHeight="1" x14ac:dyDescent="0.2">
      <c r="A4040" s="267" t="str">
        <f t="shared" si="1211"/>
        <v/>
      </c>
      <c r="B4040" s="268" t="str">
        <f t="shared" si="1212"/>
        <v/>
      </c>
      <c r="C4040" s="269"/>
      <c r="D4040" s="270" t="str">
        <f t="shared" si="1213"/>
        <v/>
      </c>
      <c r="E4040" s="271"/>
      <c r="F4040" s="272">
        <f t="shared" si="1214"/>
        <v>0</v>
      </c>
      <c r="G4040" s="275">
        <f t="shared" si="1215"/>
        <v>0</v>
      </c>
    </row>
    <row r="4041" spans="1:7" s="276" customFormat="1" ht="24" customHeight="1" x14ac:dyDescent="0.2">
      <c r="A4041" s="267" t="str">
        <f t="shared" si="1211"/>
        <v/>
      </c>
      <c r="B4041" s="268" t="str">
        <f t="shared" si="1212"/>
        <v/>
      </c>
      <c r="C4041" s="269"/>
      <c r="D4041" s="270" t="str">
        <f t="shared" si="1213"/>
        <v/>
      </c>
      <c r="E4041" s="271"/>
      <c r="F4041" s="272">
        <f t="shared" si="1214"/>
        <v>0</v>
      </c>
      <c r="G4041" s="275">
        <f t="shared" si="1215"/>
        <v>0</v>
      </c>
    </row>
    <row r="4042" spans="1:7" s="276" customFormat="1" ht="24" customHeight="1" x14ac:dyDescent="0.2">
      <c r="A4042" s="267" t="str">
        <f t="shared" si="1211"/>
        <v/>
      </c>
      <c r="B4042" s="268" t="str">
        <f t="shared" si="1212"/>
        <v/>
      </c>
      <c r="C4042" s="269"/>
      <c r="D4042" s="270" t="str">
        <f t="shared" si="1213"/>
        <v/>
      </c>
      <c r="E4042" s="271"/>
      <c r="F4042" s="272">
        <f t="shared" si="1214"/>
        <v>0</v>
      </c>
      <c r="G4042" s="275">
        <f t="shared" si="1215"/>
        <v>0</v>
      </c>
    </row>
    <row r="4043" spans="1:7" s="276" customFormat="1" ht="24" customHeight="1" x14ac:dyDescent="0.2">
      <c r="A4043" s="267" t="str">
        <f t="shared" si="1211"/>
        <v/>
      </c>
      <c r="B4043" s="268" t="str">
        <f t="shared" si="1212"/>
        <v/>
      </c>
      <c r="C4043" s="269"/>
      <c r="D4043" s="270" t="str">
        <f t="shared" si="1213"/>
        <v/>
      </c>
      <c r="E4043" s="271"/>
      <c r="F4043" s="272">
        <f t="shared" si="1214"/>
        <v>0</v>
      </c>
      <c r="G4043" s="275">
        <f t="shared" si="1215"/>
        <v>0</v>
      </c>
    </row>
    <row r="4044" spans="1:7" s="276" customFormat="1" ht="24" customHeight="1" x14ac:dyDescent="0.2">
      <c r="A4044" s="267" t="str">
        <f t="shared" si="1211"/>
        <v/>
      </c>
      <c r="B4044" s="268" t="str">
        <f t="shared" si="1212"/>
        <v/>
      </c>
      <c r="C4044" s="269"/>
      <c r="D4044" s="270" t="str">
        <f t="shared" si="1213"/>
        <v/>
      </c>
      <c r="E4044" s="271"/>
      <c r="F4044" s="272">
        <f t="shared" si="1214"/>
        <v>0</v>
      </c>
      <c r="G4044" s="275">
        <f t="shared" si="1215"/>
        <v>0</v>
      </c>
    </row>
    <row r="4045" spans="1:7" s="276" customFormat="1" ht="24" customHeight="1" x14ac:dyDescent="0.2">
      <c r="A4045" s="267" t="str">
        <f t="shared" si="1211"/>
        <v/>
      </c>
      <c r="B4045" s="268" t="str">
        <f t="shared" si="1212"/>
        <v/>
      </c>
      <c r="C4045" s="269"/>
      <c r="D4045" s="270" t="str">
        <f t="shared" si="1213"/>
        <v/>
      </c>
      <c r="E4045" s="271"/>
      <c r="F4045" s="272">
        <f t="shared" si="1214"/>
        <v>0</v>
      </c>
      <c r="G4045" s="275">
        <f t="shared" si="1215"/>
        <v>0</v>
      </c>
    </row>
    <row r="4046" spans="1:7" s="276" customFormat="1" ht="24" customHeight="1" x14ac:dyDescent="0.2">
      <c r="A4046" s="267" t="str">
        <f t="shared" si="1211"/>
        <v/>
      </c>
      <c r="B4046" s="268" t="str">
        <f t="shared" si="1212"/>
        <v/>
      </c>
      <c r="C4046" s="269"/>
      <c r="D4046" s="270" t="str">
        <f t="shared" si="1213"/>
        <v/>
      </c>
      <c r="E4046" s="271"/>
      <c r="F4046" s="272">
        <f t="shared" si="1214"/>
        <v>0</v>
      </c>
      <c r="G4046" s="275">
        <f t="shared" si="1215"/>
        <v>0</v>
      </c>
    </row>
    <row r="4047" spans="1:7" s="276" customFormat="1" ht="24" customHeight="1" x14ac:dyDescent="0.2">
      <c r="A4047" s="267" t="str">
        <f t="shared" si="1211"/>
        <v/>
      </c>
      <c r="B4047" s="268" t="str">
        <f t="shared" si="1212"/>
        <v/>
      </c>
      <c r="C4047" s="269"/>
      <c r="D4047" s="270" t="str">
        <f t="shared" si="1213"/>
        <v/>
      </c>
      <c r="E4047" s="271"/>
      <c r="F4047" s="272">
        <f t="shared" si="1214"/>
        <v>0</v>
      </c>
      <c r="G4047" s="275">
        <f t="shared" si="1215"/>
        <v>0</v>
      </c>
    </row>
    <row r="4048" spans="1:7" ht="24" customHeight="1" x14ac:dyDescent="0.2">
      <c r="A4048" s="129"/>
      <c r="B4048" s="110"/>
      <c r="C4048" s="99"/>
      <c r="D4048" s="110"/>
      <c r="E4048" s="111"/>
      <c r="F4048" s="188" t="s">
        <v>35</v>
      </c>
      <c r="G4048" s="126">
        <f>SUBTOTAL(9,G4039:G4047)</f>
        <v>0</v>
      </c>
    </row>
    <row r="4049" spans="1:141" ht="24" customHeight="1" thickBot="1" x14ac:dyDescent="0.25">
      <c r="A4049" s="130"/>
      <c r="B4049" s="131"/>
      <c r="C4049" s="132"/>
      <c r="D4049" s="131"/>
      <c r="E4049" s="133"/>
      <c r="F4049" s="134"/>
      <c r="G4049" s="135"/>
    </row>
    <row r="4050" spans="1:141" ht="24" customHeight="1" thickBot="1" x14ac:dyDescent="0.25">
      <c r="A4050" s="136" t="str">
        <f>B4008</f>
        <v>25.9</v>
      </c>
      <c r="B4050" s="137" t="str">
        <f>C4008</f>
        <v>Instalación eléctrica en el Edificio existente (Sector de Jinz)</v>
      </c>
      <c r="C4050" s="138"/>
      <c r="D4050" s="138" t="s">
        <v>36</v>
      </c>
      <c r="E4050" s="139"/>
      <c r="F4050" s="140" t="s">
        <v>37</v>
      </c>
      <c r="G4050" s="141">
        <f>SUBTOTAL(9,G4013:G4049)</f>
        <v>0</v>
      </c>
    </row>
    <row r="4051" spans="1:141" ht="24" customHeight="1" thickTop="1" thickBot="1" x14ac:dyDescent="0.25"/>
    <row r="4052" spans="1:141" ht="24" customHeight="1" thickTop="1" x14ac:dyDescent="0.2">
      <c r="A4052" s="173" t="s">
        <v>39</v>
      </c>
      <c r="B4052" s="174"/>
      <c r="C4052" s="174"/>
      <c r="D4052" s="174"/>
      <c r="E4052" s="174"/>
      <c r="F4052" s="174"/>
      <c r="G4052" s="175"/>
      <c r="H4052" s="100">
        <f>COUNTIF($A$2:A4058,"ANALISIS DE PRECIOS")</f>
        <v>82</v>
      </c>
    </row>
    <row r="4053" spans="1:141" ht="24" customHeight="1" x14ac:dyDescent="0.2">
      <c r="A4053" s="101" t="s">
        <v>719</v>
      </c>
      <c r="B4053" s="102" t="str">
        <f>Comitente</f>
        <v>DIRECCIÓN DE INFRAESTRUCTURA ESCOLAR</v>
      </c>
      <c r="C4053" s="96"/>
      <c r="D4053" s="103"/>
      <c r="E4053" s="103"/>
      <c r="F4053" s="104"/>
      <c r="G4053" s="105"/>
    </row>
    <row r="4054" spans="1:141" ht="24" customHeight="1" x14ac:dyDescent="0.2">
      <c r="A4054" s="101" t="s">
        <v>720</v>
      </c>
      <c r="B4054" s="102">
        <f>Contratista</f>
        <v>0</v>
      </c>
      <c r="C4054" s="97"/>
      <c r="D4054" s="97"/>
      <c r="E4054" s="97"/>
      <c r="F4054" s="106"/>
      <c r="G4054" s="107"/>
    </row>
    <row r="4055" spans="1:141" ht="24" customHeight="1" x14ac:dyDescent="0.2">
      <c r="A4055" s="101" t="s">
        <v>26</v>
      </c>
      <c r="B4055" s="102" t="str">
        <f>Obra</f>
        <v>ESCUELA BATALLA DE TUCUMAN</v>
      </c>
      <c r="C4055" s="97"/>
      <c r="D4055" s="97"/>
      <c r="E4055" s="97"/>
      <c r="F4055" s="106" t="s">
        <v>40</v>
      </c>
      <c r="G4055" s="108">
        <f>Fecha_Base</f>
        <v>0</v>
      </c>
    </row>
    <row r="4056" spans="1:141" ht="24" customHeight="1" x14ac:dyDescent="0.2">
      <c r="A4056" s="109" t="s">
        <v>718</v>
      </c>
      <c r="B4056" s="98" t="str">
        <f>Ubicación</f>
        <v>Calle Mendoza y Calle Nº17 - Pocito</v>
      </c>
      <c r="C4056" s="98"/>
      <c r="D4056" s="110"/>
      <c r="E4056" s="111"/>
      <c r="F4056" s="112"/>
      <c r="G4056" s="113"/>
    </row>
    <row r="4057" spans="1:141" ht="24" customHeight="1" x14ac:dyDescent="0.2">
      <c r="A4057" s="109" t="s">
        <v>41</v>
      </c>
      <c r="B4057" s="114" t="str">
        <f>IFERROR(VALUE(LEFT(B4058,FIND("-",B4058)-1)),"")</f>
        <v/>
      </c>
      <c r="C4057" s="99" t="str">
        <f>IFERROR(VLOOKUP(B4057,Tabla_CyP,2,FALSE),"")</f>
        <v/>
      </c>
      <c r="E4057" s="111"/>
      <c r="F4057" s="112"/>
      <c r="G4057" s="113"/>
    </row>
    <row r="4058" spans="1:141" ht="24" customHeight="1" x14ac:dyDescent="0.2">
      <c r="A4058" s="109" t="s">
        <v>27</v>
      </c>
      <c r="B4058" s="115" t="str">
        <f>IFERROR(VLOOKUP(COUNTIF($A$2:A4058,"ANALISIS DE PRECIOS"),Tabla_NumeroItem,4,FALSE),"")</f>
        <v>25.10</v>
      </c>
      <c r="C4058" s="99" t="str">
        <f>IFERROR(VLOOKUP(B4058,Tabla_CyP,2,FALSE),"")</f>
        <v>Conexión de Instalación Sanitaria nueva a la instalación existente</v>
      </c>
      <c r="D4058" s="110"/>
      <c r="E4058" s="111"/>
      <c r="F4058" s="106" t="s">
        <v>28</v>
      </c>
      <c r="G4058" s="116" t="str">
        <f>IFERROR(VLOOKUP(B4058,Tabla_CyP,4,FALSE),"")</f>
        <v>gl</v>
      </c>
    </row>
    <row r="4059" spans="1:141" ht="24" customHeight="1" x14ac:dyDescent="0.2">
      <c r="A4059" s="109"/>
      <c r="B4059" s="98"/>
      <c r="C4059" s="99"/>
      <c r="D4059" s="110"/>
      <c r="E4059" s="111"/>
      <c r="F4059" s="112"/>
      <c r="G4059" s="113"/>
    </row>
    <row r="4060" spans="1:141" ht="24" customHeight="1" x14ac:dyDescent="0.2">
      <c r="A4060" s="381" t="s">
        <v>584</v>
      </c>
      <c r="B4060" s="382"/>
      <c r="C4060" s="383" t="s">
        <v>0</v>
      </c>
      <c r="D4060" s="383" t="s">
        <v>29</v>
      </c>
      <c r="E4060" s="385" t="s">
        <v>30</v>
      </c>
      <c r="F4060" s="387" t="s">
        <v>31</v>
      </c>
      <c r="G4060" s="389" t="s">
        <v>32</v>
      </c>
    </row>
    <row r="4061" spans="1:141" s="119" customFormat="1" ht="24" customHeight="1" x14ac:dyDescent="0.2">
      <c r="A4061" s="117" t="s">
        <v>585</v>
      </c>
      <c r="B4061" s="118" t="s">
        <v>586</v>
      </c>
      <c r="C4061" s="384"/>
      <c r="D4061" s="384"/>
      <c r="E4061" s="386"/>
      <c r="F4061" s="388"/>
      <c r="G4061" s="390"/>
      <c r="I4061" s="277"/>
      <c r="J4061" s="277"/>
      <c r="K4061" s="277"/>
      <c r="L4061" s="277"/>
      <c r="M4061" s="277"/>
      <c r="N4061" s="277"/>
      <c r="O4061" s="277"/>
      <c r="P4061" s="277"/>
      <c r="Q4061" s="277"/>
      <c r="R4061" s="277"/>
      <c r="S4061" s="277"/>
      <c r="T4061" s="277"/>
      <c r="U4061" s="277"/>
      <c r="V4061" s="277"/>
      <c r="W4061" s="277"/>
      <c r="X4061" s="277"/>
      <c r="Y4061" s="277"/>
      <c r="Z4061" s="277"/>
      <c r="AA4061" s="277"/>
      <c r="AB4061" s="277"/>
      <c r="AC4061" s="277"/>
      <c r="AD4061" s="277"/>
      <c r="AE4061" s="277"/>
      <c r="AF4061" s="277"/>
      <c r="AG4061" s="277"/>
      <c r="AH4061" s="277"/>
      <c r="AI4061" s="277"/>
      <c r="AJ4061" s="277"/>
      <c r="AK4061" s="277"/>
      <c r="AL4061" s="277"/>
      <c r="AM4061" s="277"/>
      <c r="AN4061" s="277"/>
      <c r="AO4061" s="277"/>
      <c r="AP4061" s="277"/>
      <c r="AQ4061" s="277"/>
      <c r="AR4061" s="277"/>
      <c r="AS4061" s="277"/>
      <c r="AT4061" s="277"/>
      <c r="AU4061" s="277"/>
      <c r="AV4061" s="277"/>
      <c r="AW4061" s="277"/>
      <c r="AX4061" s="277"/>
      <c r="AY4061" s="277"/>
      <c r="AZ4061" s="277"/>
      <c r="BA4061" s="277"/>
      <c r="BB4061" s="277"/>
      <c r="BC4061" s="277"/>
      <c r="BD4061" s="277"/>
      <c r="BE4061" s="277"/>
      <c r="BF4061" s="277"/>
      <c r="BG4061" s="277"/>
      <c r="BH4061" s="277"/>
      <c r="BI4061" s="277"/>
      <c r="BJ4061" s="277"/>
      <c r="BK4061" s="277"/>
      <c r="BL4061" s="277"/>
      <c r="BM4061" s="277"/>
      <c r="BN4061" s="277"/>
      <c r="BO4061" s="277"/>
      <c r="BP4061" s="277"/>
      <c r="BQ4061" s="277"/>
      <c r="BR4061" s="277"/>
      <c r="BS4061" s="277"/>
      <c r="BT4061" s="277"/>
      <c r="BU4061" s="277"/>
      <c r="BV4061" s="277"/>
      <c r="BW4061" s="277"/>
      <c r="BX4061" s="277"/>
      <c r="BY4061" s="277"/>
      <c r="BZ4061" s="277"/>
      <c r="CA4061" s="277"/>
      <c r="CB4061" s="277"/>
      <c r="CC4061" s="277"/>
      <c r="CD4061" s="277"/>
      <c r="CE4061" s="277"/>
      <c r="CF4061" s="277"/>
      <c r="CG4061" s="277"/>
      <c r="CH4061" s="277"/>
      <c r="CI4061" s="277"/>
      <c r="CJ4061" s="277"/>
      <c r="CK4061" s="277"/>
      <c r="CL4061" s="277"/>
      <c r="CM4061" s="277"/>
      <c r="CN4061" s="277"/>
      <c r="CO4061" s="277"/>
      <c r="CP4061" s="277"/>
      <c r="CQ4061" s="277"/>
      <c r="CR4061" s="277"/>
      <c r="CS4061" s="277"/>
      <c r="CT4061" s="277"/>
      <c r="CU4061" s="277"/>
      <c r="CV4061" s="277"/>
      <c r="CW4061" s="277"/>
      <c r="CX4061" s="277"/>
      <c r="CY4061" s="277"/>
      <c r="CZ4061" s="277"/>
      <c r="DA4061" s="277"/>
      <c r="DB4061" s="277"/>
      <c r="DC4061" s="277"/>
      <c r="DD4061" s="277"/>
      <c r="DE4061" s="277"/>
      <c r="DF4061" s="277"/>
      <c r="DG4061" s="277"/>
      <c r="DH4061" s="277"/>
      <c r="DI4061" s="277"/>
      <c r="DJ4061" s="277"/>
      <c r="DK4061" s="277"/>
      <c r="DL4061" s="277"/>
      <c r="DM4061" s="277"/>
      <c r="DN4061" s="277"/>
      <c r="DO4061" s="277"/>
      <c r="DP4061" s="277"/>
      <c r="DQ4061" s="277"/>
      <c r="DR4061" s="277"/>
      <c r="DS4061" s="277"/>
      <c r="DT4061" s="277"/>
      <c r="DU4061" s="277"/>
      <c r="DV4061" s="277"/>
      <c r="DW4061" s="277"/>
      <c r="DX4061" s="277"/>
      <c r="DY4061" s="277"/>
      <c r="DZ4061" s="277"/>
      <c r="EA4061" s="277"/>
      <c r="EB4061" s="277"/>
      <c r="EC4061" s="277"/>
      <c r="ED4061" s="277"/>
      <c r="EE4061" s="277"/>
      <c r="EF4061" s="277"/>
      <c r="EG4061" s="277"/>
      <c r="EH4061" s="277"/>
      <c r="EI4061" s="277"/>
      <c r="EJ4061" s="277"/>
      <c r="EK4061" s="277"/>
    </row>
    <row r="4062" spans="1:141" ht="24" customHeight="1" x14ac:dyDescent="0.2">
      <c r="A4062" s="187"/>
      <c r="B4062" s="120"/>
      <c r="C4062" s="185" t="s">
        <v>721</v>
      </c>
      <c r="D4062" s="121"/>
      <c r="E4062" s="122"/>
      <c r="F4062" s="123"/>
      <c r="G4062" s="124"/>
    </row>
    <row r="4063" spans="1:141" s="276" customFormat="1" ht="24" customHeight="1" x14ac:dyDescent="0.2">
      <c r="A4063" s="267" t="str">
        <f t="shared" ref="A4063:A4076" si="1216">IFERROR(VLOOKUP(C4063,Tabla_Insumos,4,FALSE),"")</f>
        <v/>
      </c>
      <c r="B4063" s="268" t="str">
        <f>IFERROR(VLOOKUP(C4063,Tabla_Insumos,5,FALSE),"")</f>
        <v/>
      </c>
      <c r="C4063" s="269"/>
      <c r="D4063" s="270" t="str">
        <f t="shared" ref="D4063:D4076" si="1217">IFERROR(VLOOKUP(C4063,Tabla_Insumos,2,FALSE),"")</f>
        <v/>
      </c>
      <c r="E4063" s="271"/>
      <c r="F4063" s="272">
        <f t="shared" ref="F4063:F4076" si="1218">IFERROR(VLOOKUP(C4063,Tabla_Insumos,3,FALSE),0)</f>
        <v>0</v>
      </c>
      <c r="G4063" s="275">
        <f>ROUND(E4063*F4063,2)</f>
        <v>0</v>
      </c>
    </row>
    <row r="4064" spans="1:141" s="276" customFormat="1" ht="24" customHeight="1" x14ac:dyDescent="0.2">
      <c r="A4064" s="267" t="str">
        <f t="shared" si="1216"/>
        <v/>
      </c>
      <c r="B4064" s="268" t="str">
        <f t="shared" ref="B4064:B4076" si="1219">IFERROR(VLOOKUP(C4064,Tabla_Insumos,5,FALSE),"")</f>
        <v/>
      </c>
      <c r="C4064" s="269"/>
      <c r="D4064" s="270" t="str">
        <f t="shared" si="1217"/>
        <v/>
      </c>
      <c r="E4064" s="271"/>
      <c r="F4064" s="272">
        <f t="shared" si="1218"/>
        <v>0</v>
      </c>
      <c r="G4064" s="275">
        <f t="shared" ref="G4064:G4076" si="1220">ROUND(E4064*F4064,2)</f>
        <v>0</v>
      </c>
    </row>
    <row r="4065" spans="1:7" s="276" customFormat="1" ht="24" customHeight="1" x14ac:dyDescent="0.2">
      <c r="A4065" s="267" t="str">
        <f t="shared" si="1216"/>
        <v/>
      </c>
      <c r="B4065" s="268" t="str">
        <f t="shared" si="1219"/>
        <v/>
      </c>
      <c r="C4065" s="269"/>
      <c r="D4065" s="270" t="str">
        <f t="shared" si="1217"/>
        <v/>
      </c>
      <c r="E4065" s="271"/>
      <c r="F4065" s="272">
        <f t="shared" si="1218"/>
        <v>0</v>
      </c>
      <c r="G4065" s="275">
        <f t="shared" si="1220"/>
        <v>0</v>
      </c>
    </row>
    <row r="4066" spans="1:7" s="276" customFormat="1" ht="24" customHeight="1" x14ac:dyDescent="0.2">
      <c r="A4066" s="267" t="str">
        <f t="shared" si="1216"/>
        <v/>
      </c>
      <c r="B4066" s="268" t="str">
        <f t="shared" si="1219"/>
        <v/>
      </c>
      <c r="C4066" s="269"/>
      <c r="D4066" s="270" t="str">
        <f t="shared" si="1217"/>
        <v/>
      </c>
      <c r="E4066" s="271"/>
      <c r="F4066" s="272">
        <f t="shared" si="1218"/>
        <v>0</v>
      </c>
      <c r="G4066" s="275">
        <f t="shared" si="1220"/>
        <v>0</v>
      </c>
    </row>
    <row r="4067" spans="1:7" s="276" customFormat="1" ht="24" customHeight="1" x14ac:dyDescent="0.2">
      <c r="A4067" s="267" t="str">
        <f t="shared" si="1216"/>
        <v/>
      </c>
      <c r="B4067" s="268" t="str">
        <f t="shared" si="1219"/>
        <v/>
      </c>
      <c r="C4067" s="269"/>
      <c r="D4067" s="270" t="str">
        <f t="shared" si="1217"/>
        <v/>
      </c>
      <c r="E4067" s="271"/>
      <c r="F4067" s="272">
        <f t="shared" si="1218"/>
        <v>0</v>
      </c>
      <c r="G4067" s="275">
        <f t="shared" si="1220"/>
        <v>0</v>
      </c>
    </row>
    <row r="4068" spans="1:7" s="276" customFormat="1" ht="24" customHeight="1" x14ac:dyDescent="0.2">
      <c r="A4068" s="267" t="str">
        <f t="shared" si="1216"/>
        <v/>
      </c>
      <c r="B4068" s="268" t="str">
        <f t="shared" si="1219"/>
        <v/>
      </c>
      <c r="C4068" s="269"/>
      <c r="D4068" s="270" t="str">
        <f t="shared" si="1217"/>
        <v/>
      </c>
      <c r="E4068" s="271"/>
      <c r="F4068" s="272">
        <f t="shared" si="1218"/>
        <v>0</v>
      </c>
      <c r="G4068" s="275">
        <f t="shared" si="1220"/>
        <v>0</v>
      </c>
    </row>
    <row r="4069" spans="1:7" s="276" customFormat="1" ht="24" customHeight="1" x14ac:dyDescent="0.2">
      <c r="A4069" s="267" t="str">
        <f t="shared" si="1216"/>
        <v/>
      </c>
      <c r="B4069" s="268" t="str">
        <f t="shared" si="1219"/>
        <v/>
      </c>
      <c r="C4069" s="269"/>
      <c r="D4069" s="270" t="str">
        <f t="shared" si="1217"/>
        <v/>
      </c>
      <c r="E4069" s="271"/>
      <c r="F4069" s="272">
        <f t="shared" si="1218"/>
        <v>0</v>
      </c>
      <c r="G4069" s="275">
        <f t="shared" si="1220"/>
        <v>0</v>
      </c>
    </row>
    <row r="4070" spans="1:7" s="276" customFormat="1" ht="24" customHeight="1" x14ac:dyDescent="0.2">
      <c r="A4070" s="267" t="str">
        <f t="shared" si="1216"/>
        <v/>
      </c>
      <c r="B4070" s="268" t="str">
        <f t="shared" si="1219"/>
        <v/>
      </c>
      <c r="C4070" s="269"/>
      <c r="D4070" s="270" t="str">
        <f t="shared" si="1217"/>
        <v/>
      </c>
      <c r="E4070" s="271"/>
      <c r="F4070" s="272">
        <f t="shared" si="1218"/>
        <v>0</v>
      </c>
      <c r="G4070" s="275">
        <f t="shared" si="1220"/>
        <v>0</v>
      </c>
    </row>
    <row r="4071" spans="1:7" s="276" customFormat="1" ht="24" customHeight="1" x14ac:dyDescent="0.2">
      <c r="A4071" s="267" t="str">
        <f t="shared" si="1216"/>
        <v/>
      </c>
      <c r="B4071" s="268" t="str">
        <f t="shared" si="1219"/>
        <v/>
      </c>
      <c r="C4071" s="269"/>
      <c r="D4071" s="270" t="str">
        <f t="shared" si="1217"/>
        <v/>
      </c>
      <c r="E4071" s="271"/>
      <c r="F4071" s="272">
        <f t="shared" si="1218"/>
        <v>0</v>
      </c>
      <c r="G4071" s="275">
        <f t="shared" si="1220"/>
        <v>0</v>
      </c>
    </row>
    <row r="4072" spans="1:7" s="276" customFormat="1" ht="24" customHeight="1" x14ac:dyDescent="0.2">
      <c r="A4072" s="267" t="str">
        <f t="shared" si="1216"/>
        <v/>
      </c>
      <c r="B4072" s="268" t="str">
        <f t="shared" si="1219"/>
        <v/>
      </c>
      <c r="C4072" s="269"/>
      <c r="D4072" s="270" t="str">
        <f t="shared" si="1217"/>
        <v/>
      </c>
      <c r="E4072" s="271"/>
      <c r="F4072" s="272">
        <f t="shared" si="1218"/>
        <v>0</v>
      </c>
      <c r="G4072" s="275">
        <f t="shared" si="1220"/>
        <v>0</v>
      </c>
    </row>
    <row r="4073" spans="1:7" s="276" customFormat="1" ht="24" customHeight="1" x14ac:dyDescent="0.2">
      <c r="A4073" s="267" t="str">
        <f t="shared" si="1216"/>
        <v/>
      </c>
      <c r="B4073" s="268" t="str">
        <f t="shared" si="1219"/>
        <v/>
      </c>
      <c r="C4073" s="269"/>
      <c r="D4073" s="270" t="str">
        <f t="shared" si="1217"/>
        <v/>
      </c>
      <c r="E4073" s="271"/>
      <c r="F4073" s="272">
        <f t="shared" si="1218"/>
        <v>0</v>
      </c>
      <c r="G4073" s="275">
        <f t="shared" si="1220"/>
        <v>0</v>
      </c>
    </row>
    <row r="4074" spans="1:7" s="276" customFormat="1" ht="24" customHeight="1" x14ac:dyDescent="0.2">
      <c r="A4074" s="267" t="str">
        <f t="shared" si="1216"/>
        <v/>
      </c>
      <c r="B4074" s="268" t="str">
        <f t="shared" si="1219"/>
        <v/>
      </c>
      <c r="C4074" s="269"/>
      <c r="D4074" s="270" t="str">
        <f t="shared" si="1217"/>
        <v/>
      </c>
      <c r="E4074" s="271"/>
      <c r="F4074" s="272">
        <f t="shared" si="1218"/>
        <v>0</v>
      </c>
      <c r="G4074" s="275">
        <f t="shared" si="1220"/>
        <v>0</v>
      </c>
    </row>
    <row r="4075" spans="1:7" s="276" customFormat="1" ht="24" customHeight="1" x14ac:dyDescent="0.2">
      <c r="A4075" s="267" t="str">
        <f t="shared" si="1216"/>
        <v/>
      </c>
      <c r="B4075" s="268" t="str">
        <f t="shared" si="1219"/>
        <v/>
      </c>
      <c r="C4075" s="269"/>
      <c r="D4075" s="270" t="str">
        <f t="shared" si="1217"/>
        <v/>
      </c>
      <c r="E4075" s="271"/>
      <c r="F4075" s="272">
        <f t="shared" si="1218"/>
        <v>0</v>
      </c>
      <c r="G4075" s="275">
        <f t="shared" si="1220"/>
        <v>0</v>
      </c>
    </row>
    <row r="4076" spans="1:7" s="276" customFormat="1" ht="24" customHeight="1" x14ac:dyDescent="0.2">
      <c r="A4076" s="267" t="str">
        <f t="shared" si="1216"/>
        <v/>
      </c>
      <c r="B4076" s="268" t="str">
        <f t="shared" si="1219"/>
        <v/>
      </c>
      <c r="C4076" s="269"/>
      <c r="D4076" s="270" t="str">
        <f t="shared" si="1217"/>
        <v/>
      </c>
      <c r="E4076" s="271"/>
      <c r="F4076" s="273">
        <f t="shared" si="1218"/>
        <v>0</v>
      </c>
      <c r="G4076" s="275">
        <f t="shared" si="1220"/>
        <v>0</v>
      </c>
    </row>
    <row r="4077" spans="1:7" ht="24" customHeight="1" x14ac:dyDescent="0.2">
      <c r="A4077" s="125"/>
      <c r="B4077" s="99"/>
      <c r="C4077" s="99"/>
      <c r="D4077" s="110"/>
      <c r="E4077" s="111"/>
      <c r="F4077" s="188" t="s">
        <v>33</v>
      </c>
      <c r="G4077" s="126">
        <f>SUBTOTAL(9,G4063:G4076)</f>
        <v>0</v>
      </c>
    </row>
    <row r="4078" spans="1:7" ht="24" customHeight="1" x14ac:dyDescent="0.2">
      <c r="A4078" s="125"/>
      <c r="B4078" s="99"/>
      <c r="C4078" s="127" t="s">
        <v>722</v>
      </c>
      <c r="D4078" s="110"/>
      <c r="E4078" s="111"/>
      <c r="F4078" s="112"/>
      <c r="G4078" s="128"/>
    </row>
    <row r="4079" spans="1:7" s="276" customFormat="1" ht="24" customHeight="1" x14ac:dyDescent="0.2">
      <c r="A4079" s="267" t="str">
        <f t="shared" ref="A4079:A4086" si="1221">IFERROR(VLOOKUP(C4079,Tabla_Insumos,4,FALSE),"")</f>
        <v/>
      </c>
      <c r="B4079" s="268" t="str">
        <f t="shared" ref="B4079:B4086" si="1222">IFERROR(VLOOKUP(C4079,Tabla_Insumos,5,FALSE),"")</f>
        <v/>
      </c>
      <c r="C4079" s="269"/>
      <c r="D4079" s="270" t="str">
        <f t="shared" ref="D4079:D4086" si="1223">IFERROR(VLOOKUP(C4079,Tabla_Insumos,2,FALSE),"")</f>
        <v/>
      </c>
      <c r="E4079" s="271"/>
      <c r="F4079" s="274">
        <f t="shared" ref="F4079:F4086" si="1224">IFERROR(VLOOKUP(C4079,Tabla_Insumos,3,FALSE),0)</f>
        <v>0</v>
      </c>
      <c r="G4079" s="275">
        <f>ROUND(E4079*F4079,2)</f>
        <v>0</v>
      </c>
    </row>
    <row r="4080" spans="1:7" s="276" customFormat="1" ht="24" customHeight="1" x14ac:dyDescent="0.2">
      <c r="A4080" s="267" t="str">
        <f t="shared" si="1221"/>
        <v/>
      </c>
      <c r="B4080" s="268" t="str">
        <f t="shared" si="1222"/>
        <v/>
      </c>
      <c r="C4080" s="269"/>
      <c r="D4080" s="270" t="str">
        <f t="shared" si="1223"/>
        <v/>
      </c>
      <c r="E4080" s="271"/>
      <c r="F4080" s="274">
        <f t="shared" si="1224"/>
        <v>0</v>
      </c>
      <c r="G4080" s="275">
        <f>ROUND(E4080*F4080,2)</f>
        <v>0</v>
      </c>
    </row>
    <row r="4081" spans="1:7" s="276" customFormat="1" ht="24" customHeight="1" x14ac:dyDescent="0.2">
      <c r="A4081" s="267" t="str">
        <f t="shared" si="1221"/>
        <v/>
      </c>
      <c r="B4081" s="268" t="str">
        <f t="shared" si="1222"/>
        <v/>
      </c>
      <c r="C4081" s="269"/>
      <c r="D4081" s="270" t="str">
        <f t="shared" si="1223"/>
        <v/>
      </c>
      <c r="E4081" s="271"/>
      <c r="F4081" s="274">
        <f t="shared" si="1224"/>
        <v>0</v>
      </c>
      <c r="G4081" s="275">
        <f t="shared" ref="G4081:G4086" si="1225">ROUND(E4081*F4081,2)</f>
        <v>0</v>
      </c>
    </row>
    <row r="4082" spans="1:7" s="276" customFormat="1" ht="24" customHeight="1" x14ac:dyDescent="0.2">
      <c r="A4082" s="267" t="str">
        <f t="shared" si="1221"/>
        <v/>
      </c>
      <c r="B4082" s="268" t="str">
        <f t="shared" si="1222"/>
        <v/>
      </c>
      <c r="C4082" s="269"/>
      <c r="D4082" s="270" t="str">
        <f t="shared" si="1223"/>
        <v/>
      </c>
      <c r="E4082" s="271"/>
      <c r="F4082" s="274">
        <f t="shared" si="1224"/>
        <v>0</v>
      </c>
      <c r="G4082" s="275">
        <f t="shared" si="1225"/>
        <v>0</v>
      </c>
    </row>
    <row r="4083" spans="1:7" s="276" customFormat="1" ht="24" customHeight="1" x14ac:dyDescent="0.2">
      <c r="A4083" s="267" t="str">
        <f t="shared" si="1221"/>
        <v/>
      </c>
      <c r="B4083" s="268" t="str">
        <f t="shared" si="1222"/>
        <v/>
      </c>
      <c r="C4083" s="269"/>
      <c r="D4083" s="270" t="str">
        <f t="shared" si="1223"/>
        <v/>
      </c>
      <c r="E4083" s="271"/>
      <c r="F4083" s="272">
        <f t="shared" si="1224"/>
        <v>0</v>
      </c>
      <c r="G4083" s="275">
        <f t="shared" si="1225"/>
        <v>0</v>
      </c>
    </row>
    <row r="4084" spans="1:7" s="276" customFormat="1" ht="24" customHeight="1" x14ac:dyDescent="0.2">
      <c r="A4084" s="267" t="str">
        <f t="shared" si="1221"/>
        <v/>
      </c>
      <c r="B4084" s="268" t="str">
        <f t="shared" si="1222"/>
        <v/>
      </c>
      <c r="C4084" s="269"/>
      <c r="D4084" s="270" t="str">
        <f t="shared" si="1223"/>
        <v/>
      </c>
      <c r="E4084" s="271"/>
      <c r="F4084" s="272">
        <f t="shared" si="1224"/>
        <v>0</v>
      </c>
      <c r="G4084" s="275">
        <f t="shared" si="1225"/>
        <v>0</v>
      </c>
    </row>
    <row r="4085" spans="1:7" s="276" customFormat="1" ht="24" customHeight="1" x14ac:dyDescent="0.2">
      <c r="A4085" s="267" t="str">
        <f t="shared" si="1221"/>
        <v/>
      </c>
      <c r="B4085" s="268" t="str">
        <f t="shared" si="1222"/>
        <v/>
      </c>
      <c r="C4085" s="269"/>
      <c r="D4085" s="270" t="str">
        <f t="shared" si="1223"/>
        <v/>
      </c>
      <c r="E4085" s="271"/>
      <c r="F4085" s="272">
        <f t="shared" si="1224"/>
        <v>0</v>
      </c>
      <c r="G4085" s="275">
        <f t="shared" si="1225"/>
        <v>0</v>
      </c>
    </row>
    <row r="4086" spans="1:7" s="276" customFormat="1" ht="24" customHeight="1" x14ac:dyDescent="0.2">
      <c r="A4086" s="267" t="str">
        <f t="shared" si="1221"/>
        <v/>
      </c>
      <c r="B4086" s="268" t="str">
        <f t="shared" si="1222"/>
        <v/>
      </c>
      <c r="C4086" s="269"/>
      <c r="D4086" s="270" t="str">
        <f t="shared" si="1223"/>
        <v/>
      </c>
      <c r="E4086" s="271"/>
      <c r="F4086" s="272">
        <f t="shared" si="1224"/>
        <v>0</v>
      </c>
      <c r="G4086" s="275">
        <f t="shared" si="1225"/>
        <v>0</v>
      </c>
    </row>
    <row r="4087" spans="1:7" ht="24" customHeight="1" x14ac:dyDescent="0.2">
      <c r="A4087" s="125"/>
      <c r="B4087" s="99"/>
      <c r="C4087" s="99"/>
      <c r="D4087" s="110"/>
      <c r="E4087" s="111"/>
      <c r="F4087" s="188" t="s">
        <v>34</v>
      </c>
      <c r="G4087" s="126">
        <f>SUBTOTAL(9,G4079:G4086)</f>
        <v>0</v>
      </c>
    </row>
    <row r="4088" spans="1:7" ht="24" customHeight="1" x14ac:dyDescent="0.2">
      <c r="A4088" s="125"/>
      <c r="B4088" s="99"/>
      <c r="C4088" s="127" t="s">
        <v>723</v>
      </c>
      <c r="D4088" s="110"/>
      <c r="E4088" s="111"/>
      <c r="F4088" s="112"/>
      <c r="G4088" s="128"/>
    </row>
    <row r="4089" spans="1:7" s="276" customFormat="1" ht="24" customHeight="1" x14ac:dyDescent="0.2">
      <c r="A4089" s="267" t="str">
        <f t="shared" ref="A4089:A4097" si="1226">IFERROR(VLOOKUP(C4089,Tabla_Insumos,4,FALSE),"")</f>
        <v/>
      </c>
      <c r="B4089" s="268" t="str">
        <f t="shared" ref="B4089:B4097" si="1227">IFERROR(VLOOKUP(C4089,Tabla_Insumos,5,FALSE),"")</f>
        <v/>
      </c>
      <c r="C4089" s="269"/>
      <c r="D4089" s="270" t="str">
        <f t="shared" ref="D4089:D4097" si="1228">IFERROR(VLOOKUP(C4089,Tabla_Insumos,2,FALSE),"")</f>
        <v/>
      </c>
      <c r="E4089" s="271"/>
      <c r="F4089" s="272">
        <f t="shared" ref="F4089:F4097" si="1229">IFERROR(VLOOKUP(C4089,Tabla_Insumos,3,FALSE),0)</f>
        <v>0</v>
      </c>
      <c r="G4089" s="275">
        <f t="shared" ref="G4089:G4097" si="1230">ROUND(E4089*F4089,2)</f>
        <v>0</v>
      </c>
    </row>
    <row r="4090" spans="1:7" s="276" customFormat="1" ht="24" customHeight="1" x14ac:dyDescent="0.2">
      <c r="A4090" s="267" t="str">
        <f t="shared" si="1226"/>
        <v/>
      </c>
      <c r="B4090" s="268" t="str">
        <f t="shared" si="1227"/>
        <v/>
      </c>
      <c r="C4090" s="269"/>
      <c r="D4090" s="270" t="str">
        <f t="shared" si="1228"/>
        <v/>
      </c>
      <c r="E4090" s="271"/>
      <c r="F4090" s="272">
        <f t="shared" si="1229"/>
        <v>0</v>
      </c>
      <c r="G4090" s="275">
        <f t="shared" si="1230"/>
        <v>0</v>
      </c>
    </row>
    <row r="4091" spans="1:7" s="276" customFormat="1" ht="24" customHeight="1" x14ac:dyDescent="0.2">
      <c r="A4091" s="267" t="str">
        <f t="shared" si="1226"/>
        <v/>
      </c>
      <c r="B4091" s="268" t="str">
        <f t="shared" si="1227"/>
        <v/>
      </c>
      <c r="C4091" s="269"/>
      <c r="D4091" s="270" t="str">
        <f t="shared" si="1228"/>
        <v/>
      </c>
      <c r="E4091" s="271"/>
      <c r="F4091" s="272">
        <f t="shared" si="1229"/>
        <v>0</v>
      </c>
      <c r="G4091" s="275">
        <f t="shared" si="1230"/>
        <v>0</v>
      </c>
    </row>
    <row r="4092" spans="1:7" s="276" customFormat="1" ht="24" customHeight="1" x14ac:dyDescent="0.2">
      <c r="A4092" s="267" t="str">
        <f t="shared" si="1226"/>
        <v/>
      </c>
      <c r="B4092" s="268" t="str">
        <f t="shared" si="1227"/>
        <v/>
      </c>
      <c r="C4092" s="269"/>
      <c r="D4092" s="270" t="str">
        <f t="shared" si="1228"/>
        <v/>
      </c>
      <c r="E4092" s="271"/>
      <c r="F4092" s="272">
        <f t="shared" si="1229"/>
        <v>0</v>
      </c>
      <c r="G4092" s="275">
        <f t="shared" si="1230"/>
        <v>0</v>
      </c>
    </row>
    <row r="4093" spans="1:7" s="276" customFormat="1" ht="24" customHeight="1" x14ac:dyDescent="0.2">
      <c r="A4093" s="267" t="str">
        <f t="shared" si="1226"/>
        <v/>
      </c>
      <c r="B4093" s="268" t="str">
        <f t="shared" si="1227"/>
        <v/>
      </c>
      <c r="C4093" s="269"/>
      <c r="D4093" s="270" t="str">
        <f t="shared" si="1228"/>
        <v/>
      </c>
      <c r="E4093" s="271"/>
      <c r="F4093" s="272">
        <f t="shared" si="1229"/>
        <v>0</v>
      </c>
      <c r="G4093" s="275">
        <f t="shared" si="1230"/>
        <v>0</v>
      </c>
    </row>
    <row r="4094" spans="1:7" s="276" customFormat="1" ht="24" customHeight="1" x14ac:dyDescent="0.2">
      <c r="A4094" s="267" t="str">
        <f t="shared" si="1226"/>
        <v/>
      </c>
      <c r="B4094" s="268" t="str">
        <f t="shared" si="1227"/>
        <v/>
      </c>
      <c r="C4094" s="269"/>
      <c r="D4094" s="270" t="str">
        <f t="shared" si="1228"/>
        <v/>
      </c>
      <c r="E4094" s="271"/>
      <c r="F4094" s="272">
        <f t="shared" si="1229"/>
        <v>0</v>
      </c>
      <c r="G4094" s="275">
        <f t="shared" si="1230"/>
        <v>0</v>
      </c>
    </row>
    <row r="4095" spans="1:7" s="276" customFormat="1" ht="24" customHeight="1" x14ac:dyDescent="0.2">
      <c r="A4095" s="267" t="str">
        <f t="shared" si="1226"/>
        <v/>
      </c>
      <c r="B4095" s="268" t="str">
        <f t="shared" si="1227"/>
        <v/>
      </c>
      <c r="C4095" s="269"/>
      <c r="D4095" s="270" t="str">
        <f t="shared" si="1228"/>
        <v/>
      </c>
      <c r="E4095" s="271"/>
      <c r="F4095" s="272">
        <f t="shared" si="1229"/>
        <v>0</v>
      </c>
      <c r="G4095" s="275">
        <f t="shared" si="1230"/>
        <v>0</v>
      </c>
    </row>
    <row r="4096" spans="1:7" s="276" customFormat="1" ht="24" customHeight="1" x14ac:dyDescent="0.2">
      <c r="A4096" s="267" t="str">
        <f t="shared" si="1226"/>
        <v/>
      </c>
      <c r="B4096" s="268" t="str">
        <f t="shared" si="1227"/>
        <v/>
      </c>
      <c r="C4096" s="269"/>
      <c r="D4096" s="270" t="str">
        <f t="shared" si="1228"/>
        <v/>
      </c>
      <c r="E4096" s="271"/>
      <c r="F4096" s="272">
        <f t="shared" si="1229"/>
        <v>0</v>
      </c>
      <c r="G4096" s="275">
        <f t="shared" si="1230"/>
        <v>0</v>
      </c>
    </row>
    <row r="4097" spans="1:141" s="276" customFormat="1" ht="24" customHeight="1" x14ac:dyDescent="0.2">
      <c r="A4097" s="267" t="str">
        <f t="shared" si="1226"/>
        <v/>
      </c>
      <c r="B4097" s="268" t="str">
        <f t="shared" si="1227"/>
        <v/>
      </c>
      <c r="C4097" s="269"/>
      <c r="D4097" s="270" t="str">
        <f t="shared" si="1228"/>
        <v/>
      </c>
      <c r="E4097" s="271"/>
      <c r="F4097" s="272">
        <f t="shared" si="1229"/>
        <v>0</v>
      </c>
      <c r="G4097" s="275">
        <f t="shared" si="1230"/>
        <v>0</v>
      </c>
    </row>
    <row r="4098" spans="1:141" ht="24" customHeight="1" x14ac:dyDescent="0.2">
      <c r="A4098" s="129"/>
      <c r="B4098" s="110"/>
      <c r="C4098" s="99"/>
      <c r="D4098" s="110"/>
      <c r="E4098" s="111"/>
      <c r="F4098" s="188" t="s">
        <v>35</v>
      </c>
      <c r="G4098" s="126">
        <f>SUBTOTAL(9,G4089:G4097)</f>
        <v>0</v>
      </c>
    </row>
    <row r="4099" spans="1:141" ht="24" customHeight="1" thickBot="1" x14ac:dyDescent="0.25">
      <c r="A4099" s="130"/>
      <c r="B4099" s="131"/>
      <c r="C4099" s="132"/>
      <c r="D4099" s="131"/>
      <c r="E4099" s="133"/>
      <c r="F4099" s="134"/>
      <c r="G4099" s="135"/>
    </row>
    <row r="4100" spans="1:141" ht="24" customHeight="1" thickBot="1" x14ac:dyDescent="0.25">
      <c r="A4100" s="136" t="str">
        <f>B4058</f>
        <v>25.10</v>
      </c>
      <c r="B4100" s="137" t="str">
        <f>C4058</f>
        <v>Conexión de Instalación Sanitaria nueva a la instalación existente</v>
      </c>
      <c r="C4100" s="138"/>
      <c r="D4100" s="138" t="s">
        <v>36</v>
      </c>
      <c r="E4100" s="139"/>
      <c r="F4100" s="140" t="s">
        <v>37</v>
      </c>
      <c r="G4100" s="141">
        <f>SUBTOTAL(9,G4063:G4099)</f>
        <v>0</v>
      </c>
    </row>
    <row r="4101" spans="1:141" ht="24" customHeight="1" thickTop="1" thickBot="1" x14ac:dyDescent="0.25"/>
    <row r="4102" spans="1:141" ht="24" customHeight="1" thickTop="1" x14ac:dyDescent="0.2">
      <c r="A4102" s="173" t="s">
        <v>39</v>
      </c>
      <c r="B4102" s="174"/>
      <c r="C4102" s="174"/>
      <c r="D4102" s="174"/>
      <c r="E4102" s="174"/>
      <c r="F4102" s="174"/>
      <c r="G4102" s="175"/>
      <c r="H4102" s="100">
        <f>COUNTIF($A$2:A4108,"ANALISIS DE PRECIOS")</f>
        <v>83</v>
      </c>
    </row>
    <row r="4103" spans="1:141" ht="24" customHeight="1" x14ac:dyDescent="0.2">
      <c r="A4103" s="101" t="s">
        <v>719</v>
      </c>
      <c r="B4103" s="102" t="str">
        <f>Comitente</f>
        <v>DIRECCIÓN DE INFRAESTRUCTURA ESCOLAR</v>
      </c>
      <c r="C4103" s="96"/>
      <c r="D4103" s="103"/>
      <c r="E4103" s="103"/>
      <c r="F4103" s="104"/>
      <c r="G4103" s="105"/>
    </row>
    <row r="4104" spans="1:141" ht="24" customHeight="1" x14ac:dyDescent="0.2">
      <c r="A4104" s="101" t="s">
        <v>720</v>
      </c>
      <c r="B4104" s="102">
        <f>Contratista</f>
        <v>0</v>
      </c>
      <c r="C4104" s="97"/>
      <c r="D4104" s="97"/>
      <c r="E4104" s="97"/>
      <c r="F4104" s="106"/>
      <c r="G4104" s="107"/>
    </row>
    <row r="4105" spans="1:141" ht="24" customHeight="1" x14ac:dyDescent="0.2">
      <c r="A4105" s="101" t="s">
        <v>26</v>
      </c>
      <c r="B4105" s="102" t="str">
        <f>Obra</f>
        <v>ESCUELA BATALLA DE TUCUMAN</v>
      </c>
      <c r="C4105" s="97"/>
      <c r="D4105" s="97"/>
      <c r="E4105" s="97"/>
      <c r="F4105" s="106" t="s">
        <v>40</v>
      </c>
      <c r="G4105" s="108">
        <f>Fecha_Base</f>
        <v>0</v>
      </c>
    </row>
    <row r="4106" spans="1:141" ht="24" customHeight="1" x14ac:dyDescent="0.2">
      <c r="A4106" s="109" t="s">
        <v>718</v>
      </c>
      <c r="B4106" s="98" t="str">
        <f>Ubicación</f>
        <v>Calle Mendoza y Calle Nº17 - Pocito</v>
      </c>
      <c r="C4106" s="98"/>
      <c r="D4106" s="110"/>
      <c r="E4106" s="111"/>
      <c r="F4106" s="112"/>
      <c r="G4106" s="113"/>
    </row>
    <row r="4107" spans="1:141" ht="24" customHeight="1" x14ac:dyDescent="0.2">
      <c r="A4107" s="109" t="s">
        <v>41</v>
      </c>
      <c r="B4107" s="114" t="str">
        <f>IFERROR(VALUE(LEFT(B4108,FIND("-",B4108)-1)),"")</f>
        <v/>
      </c>
      <c r="C4107" s="99" t="str">
        <f>IFERROR(VLOOKUP(B4107,Tabla_CyP,2,FALSE),"")</f>
        <v/>
      </c>
      <c r="E4107" s="111"/>
      <c r="F4107" s="112"/>
      <c r="G4107" s="113"/>
    </row>
    <row r="4108" spans="1:141" ht="24" customHeight="1" x14ac:dyDescent="0.2">
      <c r="A4108" s="109" t="s">
        <v>27</v>
      </c>
      <c r="B4108" s="115" t="str">
        <f>IFERROR(VLOOKUP(COUNTIF($A$2:A4108,"ANALISIS DE PRECIOS"),Tabla_NumeroItem,4,FALSE),"")</f>
        <v>25.11</v>
      </c>
      <c r="C4108" s="99" t="str">
        <f>IFERROR(VLOOKUP(B4108,Tabla_CyP,2,FALSE),"")</f>
        <v>Instalación de Gas en el Edificio existente (Sector de Jinz)</v>
      </c>
      <c r="D4108" s="110"/>
      <c r="E4108" s="111"/>
      <c r="F4108" s="106" t="s">
        <v>28</v>
      </c>
      <c r="G4108" s="116" t="str">
        <f>IFERROR(VLOOKUP(B4108,Tabla_CyP,4,FALSE),"")</f>
        <v>gl</v>
      </c>
    </row>
    <row r="4109" spans="1:141" ht="24" customHeight="1" x14ac:dyDescent="0.2">
      <c r="A4109" s="109"/>
      <c r="B4109" s="98"/>
      <c r="C4109" s="99"/>
      <c r="D4109" s="110"/>
      <c r="E4109" s="111"/>
      <c r="F4109" s="112"/>
      <c r="G4109" s="113"/>
    </row>
    <row r="4110" spans="1:141" ht="24" customHeight="1" x14ac:dyDescent="0.2">
      <c r="A4110" s="381" t="s">
        <v>584</v>
      </c>
      <c r="B4110" s="382"/>
      <c r="C4110" s="383" t="s">
        <v>0</v>
      </c>
      <c r="D4110" s="383" t="s">
        <v>29</v>
      </c>
      <c r="E4110" s="385" t="s">
        <v>30</v>
      </c>
      <c r="F4110" s="387" t="s">
        <v>31</v>
      </c>
      <c r="G4110" s="389" t="s">
        <v>32</v>
      </c>
    </row>
    <row r="4111" spans="1:141" s="119" customFormat="1" ht="24" customHeight="1" x14ac:dyDescent="0.2">
      <c r="A4111" s="117" t="s">
        <v>585</v>
      </c>
      <c r="B4111" s="118" t="s">
        <v>586</v>
      </c>
      <c r="C4111" s="384"/>
      <c r="D4111" s="384"/>
      <c r="E4111" s="386"/>
      <c r="F4111" s="388"/>
      <c r="G4111" s="390"/>
      <c r="I4111" s="277"/>
      <c r="J4111" s="277"/>
      <c r="K4111" s="277"/>
      <c r="L4111" s="277"/>
      <c r="M4111" s="277"/>
      <c r="N4111" s="277"/>
      <c r="O4111" s="277"/>
      <c r="P4111" s="277"/>
      <c r="Q4111" s="277"/>
      <c r="R4111" s="277"/>
      <c r="S4111" s="277"/>
      <c r="T4111" s="277"/>
      <c r="U4111" s="277"/>
      <c r="V4111" s="277"/>
      <c r="W4111" s="277"/>
      <c r="X4111" s="277"/>
      <c r="Y4111" s="277"/>
      <c r="Z4111" s="277"/>
      <c r="AA4111" s="277"/>
      <c r="AB4111" s="277"/>
      <c r="AC4111" s="277"/>
      <c r="AD4111" s="277"/>
      <c r="AE4111" s="277"/>
      <c r="AF4111" s="277"/>
      <c r="AG4111" s="277"/>
      <c r="AH4111" s="277"/>
      <c r="AI4111" s="277"/>
      <c r="AJ4111" s="277"/>
      <c r="AK4111" s="277"/>
      <c r="AL4111" s="277"/>
      <c r="AM4111" s="277"/>
      <c r="AN4111" s="277"/>
      <c r="AO4111" s="277"/>
      <c r="AP4111" s="277"/>
      <c r="AQ4111" s="277"/>
      <c r="AR4111" s="277"/>
      <c r="AS4111" s="277"/>
      <c r="AT4111" s="277"/>
      <c r="AU4111" s="277"/>
      <c r="AV4111" s="277"/>
      <c r="AW4111" s="277"/>
      <c r="AX4111" s="277"/>
      <c r="AY4111" s="277"/>
      <c r="AZ4111" s="277"/>
      <c r="BA4111" s="277"/>
      <c r="BB4111" s="277"/>
      <c r="BC4111" s="277"/>
      <c r="BD4111" s="277"/>
      <c r="BE4111" s="277"/>
      <c r="BF4111" s="277"/>
      <c r="BG4111" s="277"/>
      <c r="BH4111" s="277"/>
      <c r="BI4111" s="277"/>
      <c r="BJ4111" s="277"/>
      <c r="BK4111" s="277"/>
      <c r="BL4111" s="277"/>
      <c r="BM4111" s="277"/>
      <c r="BN4111" s="277"/>
      <c r="BO4111" s="277"/>
      <c r="BP4111" s="277"/>
      <c r="BQ4111" s="277"/>
      <c r="BR4111" s="277"/>
      <c r="BS4111" s="277"/>
      <c r="BT4111" s="277"/>
      <c r="BU4111" s="277"/>
      <c r="BV4111" s="277"/>
      <c r="BW4111" s="277"/>
      <c r="BX4111" s="277"/>
      <c r="BY4111" s="277"/>
      <c r="BZ4111" s="277"/>
      <c r="CA4111" s="277"/>
      <c r="CB4111" s="277"/>
      <c r="CC4111" s="277"/>
      <c r="CD4111" s="277"/>
      <c r="CE4111" s="277"/>
      <c r="CF4111" s="277"/>
      <c r="CG4111" s="277"/>
      <c r="CH4111" s="277"/>
      <c r="CI4111" s="277"/>
      <c r="CJ4111" s="277"/>
      <c r="CK4111" s="277"/>
      <c r="CL4111" s="277"/>
      <c r="CM4111" s="277"/>
      <c r="CN4111" s="277"/>
      <c r="CO4111" s="277"/>
      <c r="CP4111" s="277"/>
      <c r="CQ4111" s="277"/>
      <c r="CR4111" s="277"/>
      <c r="CS4111" s="277"/>
      <c r="CT4111" s="277"/>
      <c r="CU4111" s="277"/>
      <c r="CV4111" s="277"/>
      <c r="CW4111" s="277"/>
      <c r="CX4111" s="277"/>
      <c r="CY4111" s="277"/>
      <c r="CZ4111" s="277"/>
      <c r="DA4111" s="277"/>
      <c r="DB4111" s="277"/>
      <c r="DC4111" s="277"/>
      <c r="DD4111" s="277"/>
      <c r="DE4111" s="277"/>
      <c r="DF4111" s="277"/>
      <c r="DG4111" s="277"/>
      <c r="DH4111" s="277"/>
      <c r="DI4111" s="277"/>
      <c r="DJ4111" s="277"/>
      <c r="DK4111" s="277"/>
      <c r="DL4111" s="277"/>
      <c r="DM4111" s="277"/>
      <c r="DN4111" s="277"/>
      <c r="DO4111" s="277"/>
      <c r="DP4111" s="277"/>
      <c r="DQ4111" s="277"/>
      <c r="DR4111" s="277"/>
      <c r="DS4111" s="277"/>
      <c r="DT4111" s="277"/>
      <c r="DU4111" s="277"/>
      <c r="DV4111" s="277"/>
      <c r="DW4111" s="277"/>
      <c r="DX4111" s="277"/>
      <c r="DY4111" s="277"/>
      <c r="DZ4111" s="277"/>
      <c r="EA4111" s="277"/>
      <c r="EB4111" s="277"/>
      <c r="EC4111" s="277"/>
      <c r="ED4111" s="277"/>
      <c r="EE4111" s="277"/>
      <c r="EF4111" s="277"/>
      <c r="EG4111" s="277"/>
      <c r="EH4111" s="277"/>
      <c r="EI4111" s="277"/>
      <c r="EJ4111" s="277"/>
      <c r="EK4111" s="277"/>
    </row>
    <row r="4112" spans="1:141" ht="24" customHeight="1" x14ac:dyDescent="0.2">
      <c r="A4112" s="187"/>
      <c r="B4112" s="120"/>
      <c r="C4112" s="185" t="s">
        <v>721</v>
      </c>
      <c r="D4112" s="121"/>
      <c r="E4112" s="122"/>
      <c r="F4112" s="123"/>
      <c r="G4112" s="124"/>
    </row>
    <row r="4113" spans="1:7" s="276" customFormat="1" ht="24" customHeight="1" x14ac:dyDescent="0.2">
      <c r="A4113" s="267" t="str">
        <f t="shared" ref="A4113:A4126" si="1231">IFERROR(VLOOKUP(C4113,Tabla_Insumos,4,FALSE),"")</f>
        <v/>
      </c>
      <c r="B4113" s="268" t="str">
        <f>IFERROR(VLOOKUP(C4113,Tabla_Insumos,5,FALSE),"")</f>
        <v/>
      </c>
      <c r="C4113" s="269"/>
      <c r="D4113" s="270" t="str">
        <f t="shared" ref="D4113:D4126" si="1232">IFERROR(VLOOKUP(C4113,Tabla_Insumos,2,FALSE),"")</f>
        <v/>
      </c>
      <c r="E4113" s="271"/>
      <c r="F4113" s="272">
        <f t="shared" ref="F4113:F4126" si="1233">IFERROR(VLOOKUP(C4113,Tabla_Insumos,3,FALSE),0)</f>
        <v>0</v>
      </c>
      <c r="G4113" s="275">
        <f>ROUND(E4113*F4113,2)</f>
        <v>0</v>
      </c>
    </row>
    <row r="4114" spans="1:7" s="276" customFormat="1" ht="24" customHeight="1" x14ac:dyDescent="0.2">
      <c r="A4114" s="267" t="str">
        <f t="shared" si="1231"/>
        <v/>
      </c>
      <c r="B4114" s="268" t="str">
        <f t="shared" ref="B4114:B4126" si="1234">IFERROR(VLOOKUP(C4114,Tabla_Insumos,5,FALSE),"")</f>
        <v/>
      </c>
      <c r="C4114" s="269"/>
      <c r="D4114" s="270" t="str">
        <f t="shared" si="1232"/>
        <v/>
      </c>
      <c r="E4114" s="271"/>
      <c r="F4114" s="272">
        <f t="shared" si="1233"/>
        <v>0</v>
      </c>
      <c r="G4114" s="275">
        <f t="shared" ref="G4114:G4126" si="1235">ROUND(E4114*F4114,2)</f>
        <v>0</v>
      </c>
    </row>
    <row r="4115" spans="1:7" s="276" customFormat="1" ht="24" customHeight="1" x14ac:dyDescent="0.2">
      <c r="A4115" s="267" t="str">
        <f t="shared" si="1231"/>
        <v/>
      </c>
      <c r="B4115" s="268" t="str">
        <f t="shared" si="1234"/>
        <v/>
      </c>
      <c r="C4115" s="269"/>
      <c r="D4115" s="270" t="str">
        <f t="shared" si="1232"/>
        <v/>
      </c>
      <c r="E4115" s="271"/>
      <c r="F4115" s="272">
        <f t="shared" si="1233"/>
        <v>0</v>
      </c>
      <c r="G4115" s="275">
        <f t="shared" si="1235"/>
        <v>0</v>
      </c>
    </row>
    <row r="4116" spans="1:7" s="276" customFormat="1" ht="24" customHeight="1" x14ac:dyDescent="0.2">
      <c r="A4116" s="267" t="str">
        <f t="shared" si="1231"/>
        <v/>
      </c>
      <c r="B4116" s="268" t="str">
        <f t="shared" si="1234"/>
        <v/>
      </c>
      <c r="C4116" s="269"/>
      <c r="D4116" s="270" t="str">
        <f t="shared" si="1232"/>
        <v/>
      </c>
      <c r="E4116" s="271"/>
      <c r="F4116" s="272">
        <f t="shared" si="1233"/>
        <v>0</v>
      </c>
      <c r="G4116" s="275">
        <f t="shared" si="1235"/>
        <v>0</v>
      </c>
    </row>
    <row r="4117" spans="1:7" s="276" customFormat="1" ht="24" customHeight="1" x14ac:dyDescent="0.2">
      <c r="A4117" s="267" t="str">
        <f t="shared" si="1231"/>
        <v/>
      </c>
      <c r="B4117" s="268" t="str">
        <f t="shared" si="1234"/>
        <v/>
      </c>
      <c r="C4117" s="269"/>
      <c r="D4117" s="270" t="str">
        <f t="shared" si="1232"/>
        <v/>
      </c>
      <c r="E4117" s="271"/>
      <c r="F4117" s="272">
        <f t="shared" si="1233"/>
        <v>0</v>
      </c>
      <c r="G4117" s="275">
        <f t="shared" si="1235"/>
        <v>0</v>
      </c>
    </row>
    <row r="4118" spans="1:7" s="276" customFormat="1" ht="24" customHeight="1" x14ac:dyDescent="0.2">
      <c r="A4118" s="267" t="str">
        <f t="shared" si="1231"/>
        <v/>
      </c>
      <c r="B4118" s="268" t="str">
        <f t="shared" si="1234"/>
        <v/>
      </c>
      <c r="C4118" s="269"/>
      <c r="D4118" s="270" t="str">
        <f t="shared" si="1232"/>
        <v/>
      </c>
      <c r="E4118" s="271"/>
      <c r="F4118" s="272">
        <f t="shared" si="1233"/>
        <v>0</v>
      </c>
      <c r="G4118" s="275">
        <f t="shared" si="1235"/>
        <v>0</v>
      </c>
    </row>
    <row r="4119" spans="1:7" s="276" customFormat="1" ht="24" customHeight="1" x14ac:dyDescent="0.2">
      <c r="A4119" s="267" t="str">
        <f t="shared" si="1231"/>
        <v/>
      </c>
      <c r="B4119" s="268" t="str">
        <f t="shared" si="1234"/>
        <v/>
      </c>
      <c r="C4119" s="269"/>
      <c r="D4119" s="270" t="str">
        <f t="shared" si="1232"/>
        <v/>
      </c>
      <c r="E4119" s="271"/>
      <c r="F4119" s="272">
        <f t="shared" si="1233"/>
        <v>0</v>
      </c>
      <c r="G4119" s="275">
        <f t="shared" si="1235"/>
        <v>0</v>
      </c>
    </row>
    <row r="4120" spans="1:7" s="276" customFormat="1" ht="24" customHeight="1" x14ac:dyDescent="0.2">
      <c r="A4120" s="267" t="str">
        <f t="shared" si="1231"/>
        <v/>
      </c>
      <c r="B4120" s="268" t="str">
        <f t="shared" si="1234"/>
        <v/>
      </c>
      <c r="C4120" s="269"/>
      <c r="D4120" s="270" t="str">
        <f t="shared" si="1232"/>
        <v/>
      </c>
      <c r="E4120" s="271"/>
      <c r="F4120" s="272">
        <f t="shared" si="1233"/>
        <v>0</v>
      </c>
      <c r="G4120" s="275">
        <f t="shared" si="1235"/>
        <v>0</v>
      </c>
    </row>
    <row r="4121" spans="1:7" s="276" customFormat="1" ht="24" customHeight="1" x14ac:dyDescent="0.2">
      <c r="A4121" s="267" t="str">
        <f t="shared" si="1231"/>
        <v/>
      </c>
      <c r="B4121" s="268" t="str">
        <f t="shared" si="1234"/>
        <v/>
      </c>
      <c r="C4121" s="269"/>
      <c r="D4121" s="270" t="str">
        <f t="shared" si="1232"/>
        <v/>
      </c>
      <c r="E4121" s="271"/>
      <c r="F4121" s="272">
        <f t="shared" si="1233"/>
        <v>0</v>
      </c>
      <c r="G4121" s="275">
        <f t="shared" si="1235"/>
        <v>0</v>
      </c>
    </row>
    <row r="4122" spans="1:7" s="276" customFormat="1" ht="24" customHeight="1" x14ac:dyDescent="0.2">
      <c r="A4122" s="267" t="str">
        <f t="shared" si="1231"/>
        <v/>
      </c>
      <c r="B4122" s="268" t="str">
        <f t="shared" si="1234"/>
        <v/>
      </c>
      <c r="C4122" s="269"/>
      <c r="D4122" s="270" t="str">
        <f t="shared" si="1232"/>
        <v/>
      </c>
      <c r="E4122" s="271"/>
      <c r="F4122" s="272">
        <f t="shared" si="1233"/>
        <v>0</v>
      </c>
      <c r="G4122" s="275">
        <f t="shared" si="1235"/>
        <v>0</v>
      </c>
    </row>
    <row r="4123" spans="1:7" s="276" customFormat="1" ht="24" customHeight="1" x14ac:dyDescent="0.2">
      <c r="A4123" s="267" t="str">
        <f t="shared" si="1231"/>
        <v/>
      </c>
      <c r="B4123" s="268" t="str">
        <f t="shared" si="1234"/>
        <v/>
      </c>
      <c r="C4123" s="269"/>
      <c r="D4123" s="270" t="str">
        <f t="shared" si="1232"/>
        <v/>
      </c>
      <c r="E4123" s="271"/>
      <c r="F4123" s="272">
        <f t="shared" si="1233"/>
        <v>0</v>
      </c>
      <c r="G4123" s="275">
        <f t="shared" si="1235"/>
        <v>0</v>
      </c>
    </row>
    <row r="4124" spans="1:7" s="276" customFormat="1" ht="24" customHeight="1" x14ac:dyDescent="0.2">
      <c r="A4124" s="267" t="str">
        <f t="shared" si="1231"/>
        <v/>
      </c>
      <c r="B4124" s="268" t="str">
        <f t="shared" si="1234"/>
        <v/>
      </c>
      <c r="C4124" s="269"/>
      <c r="D4124" s="270" t="str">
        <f t="shared" si="1232"/>
        <v/>
      </c>
      <c r="E4124" s="271"/>
      <c r="F4124" s="272">
        <f t="shared" si="1233"/>
        <v>0</v>
      </c>
      <c r="G4124" s="275">
        <f t="shared" si="1235"/>
        <v>0</v>
      </c>
    </row>
    <row r="4125" spans="1:7" s="276" customFormat="1" ht="24" customHeight="1" x14ac:dyDescent="0.2">
      <c r="A4125" s="267" t="str">
        <f t="shared" si="1231"/>
        <v/>
      </c>
      <c r="B4125" s="268" t="str">
        <f t="shared" si="1234"/>
        <v/>
      </c>
      <c r="C4125" s="269"/>
      <c r="D4125" s="270" t="str">
        <f t="shared" si="1232"/>
        <v/>
      </c>
      <c r="E4125" s="271"/>
      <c r="F4125" s="272">
        <f t="shared" si="1233"/>
        <v>0</v>
      </c>
      <c r="G4125" s="275">
        <f t="shared" si="1235"/>
        <v>0</v>
      </c>
    </row>
    <row r="4126" spans="1:7" s="276" customFormat="1" ht="24" customHeight="1" x14ac:dyDescent="0.2">
      <c r="A4126" s="267" t="str">
        <f t="shared" si="1231"/>
        <v/>
      </c>
      <c r="B4126" s="268" t="str">
        <f t="shared" si="1234"/>
        <v/>
      </c>
      <c r="C4126" s="269"/>
      <c r="D4126" s="270" t="str">
        <f t="shared" si="1232"/>
        <v/>
      </c>
      <c r="E4126" s="271"/>
      <c r="F4126" s="273">
        <f t="shared" si="1233"/>
        <v>0</v>
      </c>
      <c r="G4126" s="275">
        <f t="shared" si="1235"/>
        <v>0</v>
      </c>
    </row>
    <row r="4127" spans="1:7" ht="24" customHeight="1" x14ac:dyDescent="0.2">
      <c r="A4127" s="125"/>
      <c r="B4127" s="99"/>
      <c r="C4127" s="99"/>
      <c r="D4127" s="110"/>
      <c r="E4127" s="111"/>
      <c r="F4127" s="188" t="s">
        <v>33</v>
      </c>
      <c r="G4127" s="126">
        <f>SUBTOTAL(9,G4113:G4126)</f>
        <v>0</v>
      </c>
    </row>
    <row r="4128" spans="1:7" ht="24" customHeight="1" x14ac:dyDescent="0.2">
      <c r="A4128" s="125"/>
      <c r="B4128" s="99"/>
      <c r="C4128" s="127" t="s">
        <v>722</v>
      </c>
      <c r="D4128" s="110"/>
      <c r="E4128" s="111"/>
      <c r="F4128" s="112"/>
      <c r="G4128" s="128"/>
    </row>
    <row r="4129" spans="1:7" s="276" customFormat="1" ht="24" customHeight="1" x14ac:dyDescent="0.2">
      <c r="A4129" s="267" t="str">
        <f t="shared" ref="A4129:A4136" si="1236">IFERROR(VLOOKUP(C4129,Tabla_Insumos,4,FALSE),"")</f>
        <v/>
      </c>
      <c r="B4129" s="268" t="str">
        <f t="shared" ref="B4129:B4136" si="1237">IFERROR(VLOOKUP(C4129,Tabla_Insumos,5,FALSE),"")</f>
        <v/>
      </c>
      <c r="C4129" s="269"/>
      <c r="D4129" s="270" t="str">
        <f t="shared" ref="D4129:D4136" si="1238">IFERROR(VLOOKUP(C4129,Tabla_Insumos,2,FALSE),"")</f>
        <v/>
      </c>
      <c r="E4129" s="271"/>
      <c r="F4129" s="274">
        <f t="shared" ref="F4129:F4136" si="1239">IFERROR(VLOOKUP(C4129,Tabla_Insumos,3,FALSE),0)</f>
        <v>0</v>
      </c>
      <c r="G4129" s="275">
        <f>ROUND(E4129*F4129,2)</f>
        <v>0</v>
      </c>
    </row>
    <row r="4130" spans="1:7" s="276" customFormat="1" ht="24" customHeight="1" x14ac:dyDescent="0.2">
      <c r="A4130" s="267" t="str">
        <f t="shared" si="1236"/>
        <v/>
      </c>
      <c r="B4130" s="268" t="str">
        <f t="shared" si="1237"/>
        <v/>
      </c>
      <c r="C4130" s="269"/>
      <c r="D4130" s="270" t="str">
        <f t="shared" si="1238"/>
        <v/>
      </c>
      <c r="E4130" s="271"/>
      <c r="F4130" s="274">
        <f t="shared" si="1239"/>
        <v>0</v>
      </c>
      <c r="G4130" s="275">
        <f>ROUND(E4130*F4130,2)</f>
        <v>0</v>
      </c>
    </row>
    <row r="4131" spans="1:7" s="276" customFormat="1" ht="24" customHeight="1" x14ac:dyDescent="0.2">
      <c r="A4131" s="267" t="str">
        <f t="shared" si="1236"/>
        <v/>
      </c>
      <c r="B4131" s="268" t="str">
        <f t="shared" si="1237"/>
        <v/>
      </c>
      <c r="C4131" s="269"/>
      <c r="D4131" s="270" t="str">
        <f t="shared" si="1238"/>
        <v/>
      </c>
      <c r="E4131" s="271"/>
      <c r="F4131" s="274">
        <f t="shared" si="1239"/>
        <v>0</v>
      </c>
      <c r="G4131" s="275">
        <f t="shared" ref="G4131:G4136" si="1240">ROUND(E4131*F4131,2)</f>
        <v>0</v>
      </c>
    </row>
    <row r="4132" spans="1:7" s="276" customFormat="1" ht="24" customHeight="1" x14ac:dyDescent="0.2">
      <c r="A4132" s="267" t="str">
        <f t="shared" si="1236"/>
        <v/>
      </c>
      <c r="B4132" s="268" t="str">
        <f t="shared" si="1237"/>
        <v/>
      </c>
      <c r="C4132" s="269"/>
      <c r="D4132" s="270" t="str">
        <f t="shared" si="1238"/>
        <v/>
      </c>
      <c r="E4132" s="271"/>
      <c r="F4132" s="274">
        <f t="shared" si="1239"/>
        <v>0</v>
      </c>
      <c r="G4132" s="275">
        <f t="shared" si="1240"/>
        <v>0</v>
      </c>
    </row>
    <row r="4133" spans="1:7" s="276" customFormat="1" ht="24" customHeight="1" x14ac:dyDescent="0.2">
      <c r="A4133" s="267" t="str">
        <f t="shared" si="1236"/>
        <v/>
      </c>
      <c r="B4133" s="268" t="str">
        <f t="shared" si="1237"/>
        <v/>
      </c>
      <c r="C4133" s="269"/>
      <c r="D4133" s="270" t="str">
        <f t="shared" si="1238"/>
        <v/>
      </c>
      <c r="E4133" s="271"/>
      <c r="F4133" s="272">
        <f t="shared" si="1239"/>
        <v>0</v>
      </c>
      <c r="G4133" s="275">
        <f t="shared" si="1240"/>
        <v>0</v>
      </c>
    </row>
    <row r="4134" spans="1:7" s="276" customFormat="1" ht="24" customHeight="1" x14ac:dyDescent="0.2">
      <c r="A4134" s="267" t="str">
        <f t="shared" si="1236"/>
        <v/>
      </c>
      <c r="B4134" s="268" t="str">
        <f t="shared" si="1237"/>
        <v/>
      </c>
      <c r="C4134" s="269"/>
      <c r="D4134" s="270" t="str">
        <f t="shared" si="1238"/>
        <v/>
      </c>
      <c r="E4134" s="271"/>
      <c r="F4134" s="272">
        <f t="shared" si="1239"/>
        <v>0</v>
      </c>
      <c r="G4134" s="275">
        <f t="shared" si="1240"/>
        <v>0</v>
      </c>
    </row>
    <row r="4135" spans="1:7" s="276" customFormat="1" ht="24" customHeight="1" x14ac:dyDescent="0.2">
      <c r="A4135" s="267" t="str">
        <f t="shared" si="1236"/>
        <v/>
      </c>
      <c r="B4135" s="268" t="str">
        <f t="shared" si="1237"/>
        <v/>
      </c>
      <c r="C4135" s="269"/>
      <c r="D4135" s="270" t="str">
        <f t="shared" si="1238"/>
        <v/>
      </c>
      <c r="E4135" s="271"/>
      <c r="F4135" s="272">
        <f t="shared" si="1239"/>
        <v>0</v>
      </c>
      <c r="G4135" s="275">
        <f t="shared" si="1240"/>
        <v>0</v>
      </c>
    </row>
    <row r="4136" spans="1:7" s="276" customFormat="1" ht="24" customHeight="1" x14ac:dyDescent="0.2">
      <c r="A4136" s="267" t="str">
        <f t="shared" si="1236"/>
        <v/>
      </c>
      <c r="B4136" s="268" t="str">
        <f t="shared" si="1237"/>
        <v/>
      </c>
      <c r="C4136" s="269"/>
      <c r="D4136" s="270" t="str">
        <f t="shared" si="1238"/>
        <v/>
      </c>
      <c r="E4136" s="271"/>
      <c r="F4136" s="272">
        <f t="shared" si="1239"/>
        <v>0</v>
      </c>
      <c r="G4136" s="275">
        <f t="shared" si="1240"/>
        <v>0</v>
      </c>
    </row>
    <row r="4137" spans="1:7" ht="24" customHeight="1" x14ac:dyDescent="0.2">
      <c r="A4137" s="125"/>
      <c r="B4137" s="99"/>
      <c r="C4137" s="99"/>
      <c r="D4137" s="110"/>
      <c r="E4137" s="111"/>
      <c r="F4137" s="188" t="s">
        <v>34</v>
      </c>
      <c r="G4137" s="126">
        <f>SUBTOTAL(9,G4129:G4136)</f>
        <v>0</v>
      </c>
    </row>
    <row r="4138" spans="1:7" ht="24" customHeight="1" x14ac:dyDescent="0.2">
      <c r="A4138" s="125"/>
      <c r="B4138" s="99"/>
      <c r="C4138" s="127" t="s">
        <v>723</v>
      </c>
      <c r="D4138" s="110"/>
      <c r="E4138" s="111"/>
      <c r="F4138" s="112"/>
      <c r="G4138" s="128"/>
    </row>
    <row r="4139" spans="1:7" s="276" customFormat="1" ht="24" customHeight="1" x14ac:dyDescent="0.2">
      <c r="A4139" s="267" t="str">
        <f t="shared" ref="A4139:A4147" si="1241">IFERROR(VLOOKUP(C4139,Tabla_Insumos,4,FALSE),"")</f>
        <v/>
      </c>
      <c r="B4139" s="268" t="str">
        <f t="shared" ref="B4139:B4147" si="1242">IFERROR(VLOOKUP(C4139,Tabla_Insumos,5,FALSE),"")</f>
        <v/>
      </c>
      <c r="C4139" s="269"/>
      <c r="D4139" s="270" t="str">
        <f t="shared" ref="D4139:D4147" si="1243">IFERROR(VLOOKUP(C4139,Tabla_Insumos,2,FALSE),"")</f>
        <v/>
      </c>
      <c r="E4139" s="271"/>
      <c r="F4139" s="272">
        <f t="shared" ref="F4139:F4147" si="1244">IFERROR(VLOOKUP(C4139,Tabla_Insumos,3,FALSE),0)</f>
        <v>0</v>
      </c>
      <c r="G4139" s="275">
        <f t="shared" ref="G4139:G4147" si="1245">ROUND(E4139*F4139,2)</f>
        <v>0</v>
      </c>
    </row>
    <row r="4140" spans="1:7" s="276" customFormat="1" ht="24" customHeight="1" x14ac:dyDescent="0.2">
      <c r="A4140" s="267" t="str">
        <f t="shared" si="1241"/>
        <v/>
      </c>
      <c r="B4140" s="268" t="str">
        <f t="shared" si="1242"/>
        <v/>
      </c>
      <c r="C4140" s="269"/>
      <c r="D4140" s="270" t="str">
        <f t="shared" si="1243"/>
        <v/>
      </c>
      <c r="E4140" s="271"/>
      <c r="F4140" s="272">
        <f t="shared" si="1244"/>
        <v>0</v>
      </c>
      <c r="G4140" s="275">
        <f t="shared" si="1245"/>
        <v>0</v>
      </c>
    </row>
    <row r="4141" spans="1:7" s="276" customFormat="1" ht="24" customHeight="1" x14ac:dyDescent="0.2">
      <c r="A4141" s="267" t="str">
        <f t="shared" si="1241"/>
        <v/>
      </c>
      <c r="B4141" s="268" t="str">
        <f t="shared" si="1242"/>
        <v/>
      </c>
      <c r="C4141" s="269"/>
      <c r="D4141" s="270" t="str">
        <f t="shared" si="1243"/>
        <v/>
      </c>
      <c r="E4141" s="271"/>
      <c r="F4141" s="272">
        <f t="shared" si="1244"/>
        <v>0</v>
      </c>
      <c r="G4141" s="275">
        <f t="shared" si="1245"/>
        <v>0</v>
      </c>
    </row>
    <row r="4142" spans="1:7" s="276" customFormat="1" ht="24" customHeight="1" x14ac:dyDescent="0.2">
      <c r="A4142" s="267" t="str">
        <f t="shared" si="1241"/>
        <v/>
      </c>
      <c r="B4142" s="268" t="str">
        <f t="shared" si="1242"/>
        <v/>
      </c>
      <c r="C4142" s="269"/>
      <c r="D4142" s="270" t="str">
        <f t="shared" si="1243"/>
        <v/>
      </c>
      <c r="E4142" s="271"/>
      <c r="F4142" s="272">
        <f t="shared" si="1244"/>
        <v>0</v>
      </c>
      <c r="G4142" s="275">
        <f t="shared" si="1245"/>
        <v>0</v>
      </c>
    </row>
    <row r="4143" spans="1:7" s="276" customFormat="1" ht="24" customHeight="1" x14ac:dyDescent="0.2">
      <c r="A4143" s="267" t="str">
        <f t="shared" si="1241"/>
        <v/>
      </c>
      <c r="B4143" s="268" t="str">
        <f t="shared" si="1242"/>
        <v/>
      </c>
      <c r="C4143" s="269"/>
      <c r="D4143" s="270" t="str">
        <f t="shared" si="1243"/>
        <v/>
      </c>
      <c r="E4143" s="271"/>
      <c r="F4143" s="272">
        <f t="shared" si="1244"/>
        <v>0</v>
      </c>
      <c r="G4143" s="275">
        <f t="shared" si="1245"/>
        <v>0</v>
      </c>
    </row>
    <row r="4144" spans="1:7" s="276" customFormat="1" ht="24" customHeight="1" x14ac:dyDescent="0.2">
      <c r="A4144" s="267" t="str">
        <f t="shared" si="1241"/>
        <v/>
      </c>
      <c r="B4144" s="268" t="str">
        <f t="shared" si="1242"/>
        <v/>
      </c>
      <c r="C4144" s="269"/>
      <c r="D4144" s="270" t="str">
        <f t="shared" si="1243"/>
        <v/>
      </c>
      <c r="E4144" s="271"/>
      <c r="F4144" s="272">
        <f t="shared" si="1244"/>
        <v>0</v>
      </c>
      <c r="G4144" s="275">
        <f t="shared" si="1245"/>
        <v>0</v>
      </c>
    </row>
    <row r="4145" spans="1:8" s="276" customFormat="1" ht="24" customHeight="1" x14ac:dyDescent="0.2">
      <c r="A4145" s="267" t="str">
        <f t="shared" si="1241"/>
        <v/>
      </c>
      <c r="B4145" s="268" t="str">
        <f t="shared" si="1242"/>
        <v/>
      </c>
      <c r="C4145" s="269"/>
      <c r="D4145" s="270" t="str">
        <f t="shared" si="1243"/>
        <v/>
      </c>
      <c r="E4145" s="271"/>
      <c r="F4145" s="272">
        <f t="shared" si="1244"/>
        <v>0</v>
      </c>
      <c r="G4145" s="275">
        <f t="shared" si="1245"/>
        <v>0</v>
      </c>
    </row>
    <row r="4146" spans="1:8" s="276" customFormat="1" ht="24" customHeight="1" x14ac:dyDescent="0.2">
      <c r="A4146" s="267" t="str">
        <f t="shared" si="1241"/>
        <v/>
      </c>
      <c r="B4146" s="268" t="str">
        <f t="shared" si="1242"/>
        <v/>
      </c>
      <c r="C4146" s="269"/>
      <c r="D4146" s="270" t="str">
        <f t="shared" si="1243"/>
        <v/>
      </c>
      <c r="E4146" s="271"/>
      <c r="F4146" s="272">
        <f t="shared" si="1244"/>
        <v>0</v>
      </c>
      <c r="G4146" s="275">
        <f t="shared" si="1245"/>
        <v>0</v>
      </c>
    </row>
    <row r="4147" spans="1:8" s="276" customFormat="1" ht="24" customHeight="1" x14ac:dyDescent="0.2">
      <c r="A4147" s="267" t="str">
        <f t="shared" si="1241"/>
        <v/>
      </c>
      <c r="B4147" s="268" t="str">
        <f t="shared" si="1242"/>
        <v/>
      </c>
      <c r="C4147" s="269"/>
      <c r="D4147" s="270" t="str">
        <f t="shared" si="1243"/>
        <v/>
      </c>
      <c r="E4147" s="271"/>
      <c r="F4147" s="272">
        <f t="shared" si="1244"/>
        <v>0</v>
      </c>
      <c r="G4147" s="275">
        <f t="shared" si="1245"/>
        <v>0</v>
      </c>
    </row>
    <row r="4148" spans="1:8" ht="24" customHeight="1" x14ac:dyDescent="0.2">
      <c r="A4148" s="129"/>
      <c r="B4148" s="110"/>
      <c r="C4148" s="99"/>
      <c r="D4148" s="110"/>
      <c r="E4148" s="111"/>
      <c r="F4148" s="188" t="s">
        <v>35</v>
      </c>
      <c r="G4148" s="126">
        <f>SUBTOTAL(9,G4139:G4147)</f>
        <v>0</v>
      </c>
    </row>
    <row r="4149" spans="1:8" ht="24" customHeight="1" thickBot="1" x14ac:dyDescent="0.25">
      <c r="A4149" s="130"/>
      <c r="B4149" s="131"/>
      <c r="C4149" s="132"/>
      <c r="D4149" s="131"/>
      <c r="E4149" s="133"/>
      <c r="F4149" s="134"/>
      <c r="G4149" s="135"/>
    </row>
    <row r="4150" spans="1:8" ht="24" customHeight="1" thickBot="1" x14ac:dyDescent="0.25">
      <c r="A4150" s="136" t="str">
        <f>B4108</f>
        <v>25.11</v>
      </c>
      <c r="B4150" s="137" t="str">
        <f>C4108</f>
        <v>Instalación de Gas en el Edificio existente (Sector de Jinz)</v>
      </c>
      <c r="C4150" s="138"/>
      <c r="D4150" s="138" t="s">
        <v>36</v>
      </c>
      <c r="E4150" s="139"/>
      <c r="F4150" s="140" t="s">
        <v>37</v>
      </c>
      <c r="G4150" s="141">
        <f>SUBTOTAL(9,G4113:G4149)</f>
        <v>0</v>
      </c>
    </row>
    <row r="4151" spans="1:8" ht="24" customHeight="1" thickTop="1" thickBot="1" x14ac:dyDescent="0.25"/>
    <row r="4152" spans="1:8" ht="24" customHeight="1" thickTop="1" x14ac:dyDescent="0.2">
      <c r="A4152" s="173" t="s">
        <v>39</v>
      </c>
      <c r="B4152" s="174"/>
      <c r="C4152" s="174"/>
      <c r="D4152" s="174"/>
      <c r="E4152" s="174"/>
      <c r="F4152" s="174"/>
      <c r="G4152" s="175"/>
      <c r="H4152" s="100">
        <f>COUNTIF($A$2:A4158,"ANALISIS DE PRECIOS")</f>
        <v>84</v>
      </c>
    </row>
    <row r="4153" spans="1:8" ht="24" customHeight="1" x14ac:dyDescent="0.2">
      <c r="A4153" s="101" t="s">
        <v>719</v>
      </c>
      <c r="B4153" s="102" t="str">
        <f>Comitente</f>
        <v>DIRECCIÓN DE INFRAESTRUCTURA ESCOLAR</v>
      </c>
      <c r="C4153" s="96"/>
      <c r="D4153" s="103"/>
      <c r="E4153" s="103"/>
      <c r="F4153" s="104"/>
      <c r="G4153" s="105"/>
    </row>
    <row r="4154" spans="1:8" ht="24" customHeight="1" x14ac:dyDescent="0.2">
      <c r="A4154" s="101" t="s">
        <v>720</v>
      </c>
      <c r="B4154" s="102">
        <f>Contratista</f>
        <v>0</v>
      </c>
      <c r="C4154" s="97"/>
      <c r="D4154" s="97"/>
      <c r="E4154" s="97"/>
      <c r="F4154" s="106"/>
      <c r="G4154" s="107"/>
    </row>
    <row r="4155" spans="1:8" ht="24" customHeight="1" x14ac:dyDescent="0.2">
      <c r="A4155" s="101" t="s">
        <v>26</v>
      </c>
      <c r="B4155" s="102" t="str">
        <f>Obra</f>
        <v>ESCUELA BATALLA DE TUCUMAN</v>
      </c>
      <c r="C4155" s="97"/>
      <c r="D4155" s="97"/>
      <c r="E4155" s="97"/>
      <c r="F4155" s="106" t="s">
        <v>40</v>
      </c>
      <c r="G4155" s="108">
        <f>Fecha_Base</f>
        <v>0</v>
      </c>
    </row>
    <row r="4156" spans="1:8" ht="24" customHeight="1" x14ac:dyDescent="0.2">
      <c r="A4156" s="109" t="s">
        <v>718</v>
      </c>
      <c r="B4156" s="98" t="str">
        <f>Ubicación</f>
        <v>Calle Mendoza y Calle Nº17 - Pocito</v>
      </c>
      <c r="C4156" s="98"/>
      <c r="D4156" s="110"/>
      <c r="E4156" s="111"/>
      <c r="F4156" s="112"/>
      <c r="G4156" s="113"/>
    </row>
    <row r="4157" spans="1:8" ht="24" customHeight="1" x14ac:dyDescent="0.2">
      <c r="A4157" s="109" t="s">
        <v>41</v>
      </c>
      <c r="B4157" s="114" t="str">
        <f>IFERROR(VALUE(LEFT(B4158,FIND("-",B4158)-1)),"")</f>
        <v/>
      </c>
      <c r="C4157" s="99" t="str">
        <f>IFERROR(VLOOKUP(B4157,Tabla_CyP,2,FALSE),"")</f>
        <v/>
      </c>
      <c r="E4157" s="111"/>
      <c r="F4157" s="112"/>
      <c r="G4157" s="113"/>
    </row>
    <row r="4158" spans="1:8" ht="24" customHeight="1" x14ac:dyDescent="0.2">
      <c r="A4158" s="109" t="s">
        <v>27</v>
      </c>
      <c r="B4158" s="115" t="str">
        <f>IFERROR(VLOOKUP(COUNTIF($A$2:A4158,"ANALISIS DE PRECIOS"),Tabla_NumeroItem,4,FALSE),"")</f>
        <v>25.12</v>
      </c>
      <c r="C4158" s="99" t="str">
        <f>IFERROR(VLOOKUP(B4158,Tabla_CyP,2,FALSE),"")</f>
        <v>Instalación de Aire Acondicionado en el Edificio existente (Sector de Jinz)</v>
      </c>
      <c r="D4158" s="110"/>
      <c r="E4158" s="111"/>
      <c r="F4158" s="106" t="s">
        <v>28</v>
      </c>
      <c r="G4158" s="116" t="str">
        <f>IFERROR(VLOOKUP(B4158,Tabla_CyP,4,FALSE),"")</f>
        <v>gl</v>
      </c>
    </row>
    <row r="4159" spans="1:8" ht="24" customHeight="1" x14ac:dyDescent="0.2">
      <c r="A4159" s="109"/>
      <c r="B4159" s="98"/>
      <c r="C4159" s="99"/>
      <c r="D4159" s="110"/>
      <c r="E4159" s="111"/>
      <c r="F4159" s="112"/>
      <c r="G4159" s="113"/>
    </row>
    <row r="4160" spans="1:8" ht="24" customHeight="1" x14ac:dyDescent="0.2">
      <c r="A4160" s="381" t="s">
        <v>584</v>
      </c>
      <c r="B4160" s="382"/>
      <c r="C4160" s="383" t="s">
        <v>0</v>
      </c>
      <c r="D4160" s="383" t="s">
        <v>29</v>
      </c>
      <c r="E4160" s="385" t="s">
        <v>30</v>
      </c>
      <c r="F4160" s="387" t="s">
        <v>31</v>
      </c>
      <c r="G4160" s="389" t="s">
        <v>32</v>
      </c>
    </row>
    <row r="4161" spans="1:141" s="119" customFormat="1" ht="24" customHeight="1" x14ac:dyDescent="0.2">
      <c r="A4161" s="117" t="s">
        <v>585</v>
      </c>
      <c r="B4161" s="118" t="s">
        <v>586</v>
      </c>
      <c r="C4161" s="384"/>
      <c r="D4161" s="384"/>
      <c r="E4161" s="386"/>
      <c r="F4161" s="388"/>
      <c r="G4161" s="390"/>
      <c r="I4161" s="277"/>
      <c r="J4161" s="277"/>
      <c r="K4161" s="277"/>
      <c r="L4161" s="277"/>
      <c r="M4161" s="277"/>
      <c r="N4161" s="277"/>
      <c r="O4161" s="277"/>
      <c r="P4161" s="277"/>
      <c r="Q4161" s="277"/>
      <c r="R4161" s="277"/>
      <c r="S4161" s="277"/>
      <c r="T4161" s="277"/>
      <c r="U4161" s="277"/>
      <c r="V4161" s="277"/>
      <c r="W4161" s="277"/>
      <c r="X4161" s="277"/>
      <c r="Y4161" s="277"/>
      <c r="Z4161" s="277"/>
      <c r="AA4161" s="277"/>
      <c r="AB4161" s="277"/>
      <c r="AC4161" s="277"/>
      <c r="AD4161" s="277"/>
      <c r="AE4161" s="277"/>
      <c r="AF4161" s="277"/>
      <c r="AG4161" s="277"/>
      <c r="AH4161" s="277"/>
      <c r="AI4161" s="277"/>
      <c r="AJ4161" s="277"/>
      <c r="AK4161" s="277"/>
      <c r="AL4161" s="277"/>
      <c r="AM4161" s="277"/>
      <c r="AN4161" s="277"/>
      <c r="AO4161" s="277"/>
      <c r="AP4161" s="277"/>
      <c r="AQ4161" s="277"/>
      <c r="AR4161" s="277"/>
      <c r="AS4161" s="277"/>
      <c r="AT4161" s="277"/>
      <c r="AU4161" s="277"/>
      <c r="AV4161" s="277"/>
      <c r="AW4161" s="277"/>
      <c r="AX4161" s="277"/>
      <c r="AY4161" s="277"/>
      <c r="AZ4161" s="277"/>
      <c r="BA4161" s="277"/>
      <c r="BB4161" s="277"/>
      <c r="BC4161" s="277"/>
      <c r="BD4161" s="277"/>
      <c r="BE4161" s="277"/>
      <c r="BF4161" s="277"/>
      <c r="BG4161" s="277"/>
      <c r="BH4161" s="277"/>
      <c r="BI4161" s="277"/>
      <c r="BJ4161" s="277"/>
      <c r="BK4161" s="277"/>
      <c r="BL4161" s="277"/>
      <c r="BM4161" s="277"/>
      <c r="BN4161" s="277"/>
      <c r="BO4161" s="277"/>
      <c r="BP4161" s="277"/>
      <c r="BQ4161" s="277"/>
      <c r="BR4161" s="277"/>
      <c r="BS4161" s="277"/>
      <c r="BT4161" s="277"/>
      <c r="BU4161" s="277"/>
      <c r="BV4161" s="277"/>
      <c r="BW4161" s="277"/>
      <c r="BX4161" s="277"/>
      <c r="BY4161" s="277"/>
      <c r="BZ4161" s="277"/>
      <c r="CA4161" s="277"/>
      <c r="CB4161" s="277"/>
      <c r="CC4161" s="277"/>
      <c r="CD4161" s="277"/>
      <c r="CE4161" s="277"/>
      <c r="CF4161" s="277"/>
      <c r="CG4161" s="277"/>
      <c r="CH4161" s="277"/>
      <c r="CI4161" s="277"/>
      <c r="CJ4161" s="277"/>
      <c r="CK4161" s="277"/>
      <c r="CL4161" s="277"/>
      <c r="CM4161" s="277"/>
      <c r="CN4161" s="277"/>
      <c r="CO4161" s="277"/>
      <c r="CP4161" s="277"/>
      <c r="CQ4161" s="277"/>
      <c r="CR4161" s="277"/>
      <c r="CS4161" s="277"/>
      <c r="CT4161" s="277"/>
      <c r="CU4161" s="277"/>
      <c r="CV4161" s="277"/>
      <c r="CW4161" s="277"/>
      <c r="CX4161" s="277"/>
      <c r="CY4161" s="277"/>
      <c r="CZ4161" s="277"/>
      <c r="DA4161" s="277"/>
      <c r="DB4161" s="277"/>
      <c r="DC4161" s="277"/>
      <c r="DD4161" s="277"/>
      <c r="DE4161" s="277"/>
      <c r="DF4161" s="277"/>
      <c r="DG4161" s="277"/>
      <c r="DH4161" s="277"/>
      <c r="DI4161" s="277"/>
      <c r="DJ4161" s="277"/>
      <c r="DK4161" s="277"/>
      <c r="DL4161" s="277"/>
      <c r="DM4161" s="277"/>
      <c r="DN4161" s="277"/>
      <c r="DO4161" s="277"/>
      <c r="DP4161" s="277"/>
      <c r="DQ4161" s="277"/>
      <c r="DR4161" s="277"/>
      <c r="DS4161" s="277"/>
      <c r="DT4161" s="277"/>
      <c r="DU4161" s="277"/>
      <c r="DV4161" s="277"/>
      <c r="DW4161" s="277"/>
      <c r="DX4161" s="277"/>
      <c r="DY4161" s="277"/>
      <c r="DZ4161" s="277"/>
      <c r="EA4161" s="277"/>
      <c r="EB4161" s="277"/>
      <c r="EC4161" s="277"/>
      <c r="ED4161" s="277"/>
      <c r="EE4161" s="277"/>
      <c r="EF4161" s="277"/>
      <c r="EG4161" s="277"/>
      <c r="EH4161" s="277"/>
      <c r="EI4161" s="277"/>
      <c r="EJ4161" s="277"/>
      <c r="EK4161" s="277"/>
    </row>
    <row r="4162" spans="1:141" ht="24" customHeight="1" x14ac:dyDescent="0.2">
      <c r="A4162" s="187"/>
      <c r="B4162" s="120"/>
      <c r="C4162" s="185" t="s">
        <v>721</v>
      </c>
      <c r="D4162" s="121"/>
      <c r="E4162" s="122"/>
      <c r="F4162" s="123"/>
      <c r="G4162" s="124"/>
    </row>
    <row r="4163" spans="1:141" s="276" customFormat="1" ht="24" customHeight="1" x14ac:dyDescent="0.2">
      <c r="A4163" s="267" t="str">
        <f t="shared" ref="A4163:A4176" si="1246">IFERROR(VLOOKUP(C4163,Tabla_Insumos,4,FALSE),"")</f>
        <v/>
      </c>
      <c r="B4163" s="268" t="str">
        <f>IFERROR(VLOOKUP(C4163,Tabla_Insumos,5,FALSE),"")</f>
        <v/>
      </c>
      <c r="C4163" s="269"/>
      <c r="D4163" s="270" t="str">
        <f t="shared" ref="D4163:D4176" si="1247">IFERROR(VLOOKUP(C4163,Tabla_Insumos,2,FALSE),"")</f>
        <v/>
      </c>
      <c r="E4163" s="271"/>
      <c r="F4163" s="272">
        <f t="shared" ref="F4163:F4176" si="1248">IFERROR(VLOOKUP(C4163,Tabla_Insumos,3,FALSE),0)</f>
        <v>0</v>
      </c>
      <c r="G4163" s="275">
        <f>ROUND(E4163*F4163,2)</f>
        <v>0</v>
      </c>
    </row>
    <row r="4164" spans="1:141" s="276" customFormat="1" ht="24" customHeight="1" x14ac:dyDescent="0.2">
      <c r="A4164" s="267" t="str">
        <f t="shared" si="1246"/>
        <v/>
      </c>
      <c r="B4164" s="268" t="str">
        <f t="shared" ref="B4164:B4176" si="1249">IFERROR(VLOOKUP(C4164,Tabla_Insumos,5,FALSE),"")</f>
        <v/>
      </c>
      <c r="C4164" s="269"/>
      <c r="D4164" s="270" t="str">
        <f t="shared" si="1247"/>
        <v/>
      </c>
      <c r="E4164" s="271"/>
      <c r="F4164" s="272">
        <f t="shared" si="1248"/>
        <v>0</v>
      </c>
      <c r="G4164" s="275">
        <f t="shared" ref="G4164:G4176" si="1250">ROUND(E4164*F4164,2)</f>
        <v>0</v>
      </c>
    </row>
    <row r="4165" spans="1:141" s="276" customFormat="1" ht="24" customHeight="1" x14ac:dyDescent="0.2">
      <c r="A4165" s="267" t="str">
        <f t="shared" si="1246"/>
        <v/>
      </c>
      <c r="B4165" s="268" t="str">
        <f t="shared" si="1249"/>
        <v/>
      </c>
      <c r="C4165" s="269"/>
      <c r="D4165" s="270" t="str">
        <f t="shared" si="1247"/>
        <v/>
      </c>
      <c r="E4165" s="271"/>
      <c r="F4165" s="272">
        <f t="shared" si="1248"/>
        <v>0</v>
      </c>
      <c r="G4165" s="275">
        <f t="shared" si="1250"/>
        <v>0</v>
      </c>
    </row>
    <row r="4166" spans="1:141" s="276" customFormat="1" ht="24" customHeight="1" x14ac:dyDescent="0.2">
      <c r="A4166" s="267" t="str">
        <f t="shared" si="1246"/>
        <v/>
      </c>
      <c r="B4166" s="268" t="str">
        <f t="shared" si="1249"/>
        <v/>
      </c>
      <c r="C4166" s="269"/>
      <c r="D4166" s="270" t="str">
        <f t="shared" si="1247"/>
        <v/>
      </c>
      <c r="E4166" s="271"/>
      <c r="F4166" s="272">
        <f t="shared" si="1248"/>
        <v>0</v>
      </c>
      <c r="G4166" s="275">
        <f t="shared" si="1250"/>
        <v>0</v>
      </c>
    </row>
    <row r="4167" spans="1:141" s="276" customFormat="1" ht="24" customHeight="1" x14ac:dyDescent="0.2">
      <c r="A4167" s="267" t="str">
        <f t="shared" si="1246"/>
        <v/>
      </c>
      <c r="B4167" s="268" t="str">
        <f t="shared" si="1249"/>
        <v/>
      </c>
      <c r="C4167" s="269"/>
      <c r="D4167" s="270" t="str">
        <f t="shared" si="1247"/>
        <v/>
      </c>
      <c r="E4167" s="271"/>
      <c r="F4167" s="272">
        <f t="shared" si="1248"/>
        <v>0</v>
      </c>
      <c r="G4167" s="275">
        <f t="shared" si="1250"/>
        <v>0</v>
      </c>
    </row>
    <row r="4168" spans="1:141" s="276" customFormat="1" ht="24" customHeight="1" x14ac:dyDescent="0.2">
      <c r="A4168" s="267" t="str">
        <f t="shared" si="1246"/>
        <v/>
      </c>
      <c r="B4168" s="268" t="str">
        <f t="shared" si="1249"/>
        <v/>
      </c>
      <c r="C4168" s="269"/>
      <c r="D4168" s="270" t="str">
        <f t="shared" si="1247"/>
        <v/>
      </c>
      <c r="E4168" s="271"/>
      <c r="F4168" s="272">
        <f t="shared" si="1248"/>
        <v>0</v>
      </c>
      <c r="G4168" s="275">
        <f t="shared" si="1250"/>
        <v>0</v>
      </c>
    </row>
    <row r="4169" spans="1:141" s="276" customFormat="1" ht="24" customHeight="1" x14ac:dyDescent="0.2">
      <c r="A4169" s="267" t="str">
        <f t="shared" si="1246"/>
        <v/>
      </c>
      <c r="B4169" s="268" t="str">
        <f t="shared" si="1249"/>
        <v/>
      </c>
      <c r="C4169" s="269"/>
      <c r="D4169" s="270" t="str">
        <f t="shared" si="1247"/>
        <v/>
      </c>
      <c r="E4169" s="271"/>
      <c r="F4169" s="272">
        <f t="shared" si="1248"/>
        <v>0</v>
      </c>
      <c r="G4169" s="275">
        <f t="shared" si="1250"/>
        <v>0</v>
      </c>
    </row>
    <row r="4170" spans="1:141" s="276" customFormat="1" ht="24" customHeight="1" x14ac:dyDescent="0.2">
      <c r="A4170" s="267" t="str">
        <f t="shared" si="1246"/>
        <v/>
      </c>
      <c r="B4170" s="268" t="str">
        <f t="shared" si="1249"/>
        <v/>
      </c>
      <c r="C4170" s="269"/>
      <c r="D4170" s="270" t="str">
        <f t="shared" si="1247"/>
        <v/>
      </c>
      <c r="E4170" s="271"/>
      <c r="F4170" s="272">
        <f t="shared" si="1248"/>
        <v>0</v>
      </c>
      <c r="G4170" s="275">
        <f t="shared" si="1250"/>
        <v>0</v>
      </c>
    </row>
    <row r="4171" spans="1:141" s="276" customFormat="1" ht="24" customHeight="1" x14ac:dyDescent="0.2">
      <c r="A4171" s="267" t="str">
        <f t="shared" si="1246"/>
        <v/>
      </c>
      <c r="B4171" s="268" t="str">
        <f t="shared" si="1249"/>
        <v/>
      </c>
      <c r="C4171" s="269"/>
      <c r="D4171" s="270" t="str">
        <f t="shared" si="1247"/>
        <v/>
      </c>
      <c r="E4171" s="271"/>
      <c r="F4171" s="272">
        <f t="shared" si="1248"/>
        <v>0</v>
      </c>
      <c r="G4171" s="275">
        <f t="shared" si="1250"/>
        <v>0</v>
      </c>
    </row>
    <row r="4172" spans="1:141" s="276" customFormat="1" ht="24" customHeight="1" x14ac:dyDescent="0.2">
      <c r="A4172" s="267" t="str">
        <f t="shared" si="1246"/>
        <v/>
      </c>
      <c r="B4172" s="268" t="str">
        <f t="shared" si="1249"/>
        <v/>
      </c>
      <c r="C4172" s="269"/>
      <c r="D4172" s="270" t="str">
        <f t="shared" si="1247"/>
        <v/>
      </c>
      <c r="E4172" s="271"/>
      <c r="F4172" s="272">
        <f t="shared" si="1248"/>
        <v>0</v>
      </c>
      <c r="G4172" s="275">
        <f t="shared" si="1250"/>
        <v>0</v>
      </c>
    </row>
    <row r="4173" spans="1:141" s="276" customFormat="1" ht="24" customHeight="1" x14ac:dyDescent="0.2">
      <c r="A4173" s="267" t="str">
        <f t="shared" si="1246"/>
        <v/>
      </c>
      <c r="B4173" s="268" t="str">
        <f t="shared" si="1249"/>
        <v/>
      </c>
      <c r="C4173" s="269"/>
      <c r="D4173" s="270" t="str">
        <f t="shared" si="1247"/>
        <v/>
      </c>
      <c r="E4173" s="271"/>
      <c r="F4173" s="272">
        <f t="shared" si="1248"/>
        <v>0</v>
      </c>
      <c r="G4173" s="275">
        <f t="shared" si="1250"/>
        <v>0</v>
      </c>
    </row>
    <row r="4174" spans="1:141" s="276" customFormat="1" ht="24" customHeight="1" x14ac:dyDescent="0.2">
      <c r="A4174" s="267" t="str">
        <f t="shared" si="1246"/>
        <v/>
      </c>
      <c r="B4174" s="268" t="str">
        <f t="shared" si="1249"/>
        <v/>
      </c>
      <c r="C4174" s="269"/>
      <c r="D4174" s="270" t="str">
        <f t="shared" si="1247"/>
        <v/>
      </c>
      <c r="E4174" s="271"/>
      <c r="F4174" s="272">
        <f t="shared" si="1248"/>
        <v>0</v>
      </c>
      <c r="G4174" s="275">
        <f t="shared" si="1250"/>
        <v>0</v>
      </c>
    </row>
    <row r="4175" spans="1:141" s="276" customFormat="1" ht="24" customHeight="1" x14ac:dyDescent="0.2">
      <c r="A4175" s="267" t="str">
        <f t="shared" si="1246"/>
        <v/>
      </c>
      <c r="B4175" s="268" t="str">
        <f t="shared" si="1249"/>
        <v/>
      </c>
      <c r="C4175" s="269"/>
      <c r="D4175" s="270" t="str">
        <f t="shared" si="1247"/>
        <v/>
      </c>
      <c r="E4175" s="271"/>
      <c r="F4175" s="272">
        <f t="shared" si="1248"/>
        <v>0</v>
      </c>
      <c r="G4175" s="275">
        <f t="shared" si="1250"/>
        <v>0</v>
      </c>
    </row>
    <row r="4176" spans="1:141" s="276" customFormat="1" ht="24" customHeight="1" x14ac:dyDescent="0.2">
      <c r="A4176" s="267" t="str">
        <f t="shared" si="1246"/>
        <v/>
      </c>
      <c r="B4176" s="268" t="str">
        <f t="shared" si="1249"/>
        <v/>
      </c>
      <c r="C4176" s="269"/>
      <c r="D4176" s="270" t="str">
        <f t="shared" si="1247"/>
        <v/>
      </c>
      <c r="E4176" s="271"/>
      <c r="F4176" s="273">
        <f t="shared" si="1248"/>
        <v>0</v>
      </c>
      <c r="G4176" s="275">
        <f t="shared" si="1250"/>
        <v>0</v>
      </c>
    </row>
    <row r="4177" spans="1:7" ht="24" customHeight="1" x14ac:dyDescent="0.2">
      <c r="A4177" s="125"/>
      <c r="B4177" s="99"/>
      <c r="C4177" s="99"/>
      <c r="D4177" s="110"/>
      <c r="E4177" s="111"/>
      <c r="F4177" s="188" t="s">
        <v>33</v>
      </c>
      <c r="G4177" s="126">
        <f>SUBTOTAL(9,G4163:G4176)</f>
        <v>0</v>
      </c>
    </row>
    <row r="4178" spans="1:7" ht="24" customHeight="1" x14ac:dyDescent="0.2">
      <c r="A4178" s="125"/>
      <c r="B4178" s="99"/>
      <c r="C4178" s="127" t="s">
        <v>722</v>
      </c>
      <c r="D4178" s="110"/>
      <c r="E4178" s="111"/>
      <c r="F4178" s="112"/>
      <c r="G4178" s="128"/>
    </row>
    <row r="4179" spans="1:7" s="276" customFormat="1" ht="24" customHeight="1" x14ac:dyDescent="0.2">
      <c r="A4179" s="267" t="str">
        <f t="shared" ref="A4179:A4186" si="1251">IFERROR(VLOOKUP(C4179,Tabla_Insumos,4,FALSE),"")</f>
        <v/>
      </c>
      <c r="B4179" s="268" t="str">
        <f t="shared" ref="B4179:B4186" si="1252">IFERROR(VLOOKUP(C4179,Tabla_Insumos,5,FALSE),"")</f>
        <v/>
      </c>
      <c r="C4179" s="269"/>
      <c r="D4179" s="270" t="str">
        <f t="shared" ref="D4179:D4186" si="1253">IFERROR(VLOOKUP(C4179,Tabla_Insumos,2,FALSE),"")</f>
        <v/>
      </c>
      <c r="E4179" s="271"/>
      <c r="F4179" s="274">
        <f t="shared" ref="F4179:F4186" si="1254">IFERROR(VLOOKUP(C4179,Tabla_Insumos,3,FALSE),0)</f>
        <v>0</v>
      </c>
      <c r="G4179" s="275">
        <f>ROUND(E4179*F4179,2)</f>
        <v>0</v>
      </c>
    </row>
    <row r="4180" spans="1:7" s="276" customFormat="1" ht="24" customHeight="1" x14ac:dyDescent="0.2">
      <c r="A4180" s="267" t="str">
        <f t="shared" si="1251"/>
        <v/>
      </c>
      <c r="B4180" s="268" t="str">
        <f t="shared" si="1252"/>
        <v/>
      </c>
      <c r="C4180" s="269"/>
      <c r="D4180" s="270" t="str">
        <f t="shared" si="1253"/>
        <v/>
      </c>
      <c r="E4180" s="271"/>
      <c r="F4180" s="274">
        <f t="shared" si="1254"/>
        <v>0</v>
      </c>
      <c r="G4180" s="275">
        <f>ROUND(E4180*F4180,2)</f>
        <v>0</v>
      </c>
    </row>
    <row r="4181" spans="1:7" s="276" customFormat="1" ht="24" customHeight="1" x14ac:dyDescent="0.2">
      <c r="A4181" s="267" t="str">
        <f t="shared" si="1251"/>
        <v/>
      </c>
      <c r="B4181" s="268" t="str">
        <f t="shared" si="1252"/>
        <v/>
      </c>
      <c r="C4181" s="269"/>
      <c r="D4181" s="270" t="str">
        <f t="shared" si="1253"/>
        <v/>
      </c>
      <c r="E4181" s="271"/>
      <c r="F4181" s="274">
        <f t="shared" si="1254"/>
        <v>0</v>
      </c>
      <c r="G4181" s="275">
        <f t="shared" ref="G4181:G4186" si="1255">ROUND(E4181*F4181,2)</f>
        <v>0</v>
      </c>
    </row>
    <row r="4182" spans="1:7" s="276" customFormat="1" ht="24" customHeight="1" x14ac:dyDescent="0.2">
      <c r="A4182" s="267" t="str">
        <f t="shared" si="1251"/>
        <v/>
      </c>
      <c r="B4182" s="268" t="str">
        <f t="shared" si="1252"/>
        <v/>
      </c>
      <c r="C4182" s="269"/>
      <c r="D4182" s="270" t="str">
        <f t="shared" si="1253"/>
        <v/>
      </c>
      <c r="E4182" s="271"/>
      <c r="F4182" s="274">
        <f t="shared" si="1254"/>
        <v>0</v>
      </c>
      <c r="G4182" s="275">
        <f t="shared" si="1255"/>
        <v>0</v>
      </c>
    </row>
    <row r="4183" spans="1:7" s="276" customFormat="1" ht="24" customHeight="1" x14ac:dyDescent="0.2">
      <c r="A4183" s="267" t="str">
        <f t="shared" si="1251"/>
        <v/>
      </c>
      <c r="B4183" s="268" t="str">
        <f t="shared" si="1252"/>
        <v/>
      </c>
      <c r="C4183" s="269"/>
      <c r="D4183" s="270" t="str">
        <f t="shared" si="1253"/>
        <v/>
      </c>
      <c r="E4183" s="271"/>
      <c r="F4183" s="272">
        <f t="shared" si="1254"/>
        <v>0</v>
      </c>
      <c r="G4183" s="275">
        <f t="shared" si="1255"/>
        <v>0</v>
      </c>
    </row>
    <row r="4184" spans="1:7" s="276" customFormat="1" ht="24" customHeight="1" x14ac:dyDescent="0.2">
      <c r="A4184" s="267" t="str">
        <f t="shared" si="1251"/>
        <v/>
      </c>
      <c r="B4184" s="268" t="str">
        <f t="shared" si="1252"/>
        <v/>
      </c>
      <c r="C4184" s="269"/>
      <c r="D4184" s="270" t="str">
        <f t="shared" si="1253"/>
        <v/>
      </c>
      <c r="E4184" s="271"/>
      <c r="F4184" s="272">
        <f t="shared" si="1254"/>
        <v>0</v>
      </c>
      <c r="G4184" s="275">
        <f t="shared" si="1255"/>
        <v>0</v>
      </c>
    </row>
    <row r="4185" spans="1:7" s="276" customFormat="1" ht="24" customHeight="1" x14ac:dyDescent="0.2">
      <c r="A4185" s="267" t="str">
        <f t="shared" si="1251"/>
        <v/>
      </c>
      <c r="B4185" s="268" t="str">
        <f t="shared" si="1252"/>
        <v/>
      </c>
      <c r="C4185" s="269"/>
      <c r="D4185" s="270" t="str">
        <f t="shared" si="1253"/>
        <v/>
      </c>
      <c r="E4185" s="271"/>
      <c r="F4185" s="272">
        <f t="shared" si="1254"/>
        <v>0</v>
      </c>
      <c r="G4185" s="275">
        <f t="shared" si="1255"/>
        <v>0</v>
      </c>
    </row>
    <row r="4186" spans="1:7" s="276" customFormat="1" ht="24" customHeight="1" x14ac:dyDescent="0.2">
      <c r="A4186" s="267" t="str">
        <f t="shared" si="1251"/>
        <v/>
      </c>
      <c r="B4186" s="268" t="str">
        <f t="shared" si="1252"/>
        <v/>
      </c>
      <c r="C4186" s="269"/>
      <c r="D4186" s="270" t="str">
        <f t="shared" si="1253"/>
        <v/>
      </c>
      <c r="E4186" s="271"/>
      <c r="F4186" s="272">
        <f t="shared" si="1254"/>
        <v>0</v>
      </c>
      <c r="G4186" s="275">
        <f t="shared" si="1255"/>
        <v>0</v>
      </c>
    </row>
    <row r="4187" spans="1:7" ht="24" customHeight="1" x14ac:dyDescent="0.2">
      <c r="A4187" s="125"/>
      <c r="B4187" s="99"/>
      <c r="C4187" s="99"/>
      <c r="D4187" s="110"/>
      <c r="E4187" s="111"/>
      <c r="F4187" s="188" t="s">
        <v>34</v>
      </c>
      <c r="G4187" s="126">
        <f>SUBTOTAL(9,G4179:G4186)</f>
        <v>0</v>
      </c>
    </row>
    <row r="4188" spans="1:7" ht="24" customHeight="1" x14ac:dyDescent="0.2">
      <c r="A4188" s="125"/>
      <c r="B4188" s="99"/>
      <c r="C4188" s="127" t="s">
        <v>723</v>
      </c>
      <c r="D4188" s="110"/>
      <c r="E4188" s="111"/>
      <c r="F4188" s="112"/>
      <c r="G4188" s="128"/>
    </row>
    <row r="4189" spans="1:7" s="276" customFormat="1" ht="24" customHeight="1" x14ac:dyDescent="0.2">
      <c r="A4189" s="267" t="str">
        <f t="shared" ref="A4189:A4197" si="1256">IFERROR(VLOOKUP(C4189,Tabla_Insumos,4,FALSE),"")</f>
        <v/>
      </c>
      <c r="B4189" s="268" t="str">
        <f t="shared" ref="B4189:B4197" si="1257">IFERROR(VLOOKUP(C4189,Tabla_Insumos,5,FALSE),"")</f>
        <v/>
      </c>
      <c r="C4189" s="269"/>
      <c r="D4189" s="270" t="str">
        <f t="shared" ref="D4189:D4197" si="1258">IFERROR(VLOOKUP(C4189,Tabla_Insumos,2,FALSE),"")</f>
        <v/>
      </c>
      <c r="E4189" s="271"/>
      <c r="F4189" s="272">
        <f t="shared" ref="F4189:F4197" si="1259">IFERROR(VLOOKUP(C4189,Tabla_Insumos,3,FALSE),0)</f>
        <v>0</v>
      </c>
      <c r="G4189" s="275">
        <f t="shared" ref="G4189:G4197" si="1260">ROUND(E4189*F4189,2)</f>
        <v>0</v>
      </c>
    </row>
    <row r="4190" spans="1:7" s="276" customFormat="1" ht="24" customHeight="1" x14ac:dyDescent="0.2">
      <c r="A4190" s="267" t="str">
        <f t="shared" si="1256"/>
        <v/>
      </c>
      <c r="B4190" s="268" t="str">
        <f t="shared" si="1257"/>
        <v/>
      </c>
      <c r="C4190" s="269"/>
      <c r="D4190" s="270" t="str">
        <f t="shared" si="1258"/>
        <v/>
      </c>
      <c r="E4190" s="271"/>
      <c r="F4190" s="272">
        <f t="shared" si="1259"/>
        <v>0</v>
      </c>
      <c r="G4190" s="275">
        <f t="shared" si="1260"/>
        <v>0</v>
      </c>
    </row>
    <row r="4191" spans="1:7" s="276" customFormat="1" ht="24" customHeight="1" x14ac:dyDescent="0.2">
      <c r="A4191" s="267" t="str">
        <f t="shared" si="1256"/>
        <v/>
      </c>
      <c r="B4191" s="268" t="str">
        <f t="shared" si="1257"/>
        <v/>
      </c>
      <c r="C4191" s="269"/>
      <c r="D4191" s="270" t="str">
        <f t="shared" si="1258"/>
        <v/>
      </c>
      <c r="E4191" s="271"/>
      <c r="F4191" s="272">
        <f t="shared" si="1259"/>
        <v>0</v>
      </c>
      <c r="G4191" s="275">
        <f t="shared" si="1260"/>
        <v>0</v>
      </c>
    </row>
    <row r="4192" spans="1:7" s="276" customFormat="1" ht="24" customHeight="1" x14ac:dyDescent="0.2">
      <c r="A4192" s="267" t="str">
        <f t="shared" si="1256"/>
        <v/>
      </c>
      <c r="B4192" s="268" t="str">
        <f t="shared" si="1257"/>
        <v/>
      </c>
      <c r="C4192" s="269"/>
      <c r="D4192" s="270" t="str">
        <f t="shared" si="1258"/>
        <v/>
      </c>
      <c r="E4192" s="271"/>
      <c r="F4192" s="272">
        <f t="shared" si="1259"/>
        <v>0</v>
      </c>
      <c r="G4192" s="275">
        <f t="shared" si="1260"/>
        <v>0</v>
      </c>
    </row>
    <row r="4193" spans="1:8" s="276" customFormat="1" ht="24" customHeight="1" x14ac:dyDescent="0.2">
      <c r="A4193" s="267" t="str">
        <f t="shared" si="1256"/>
        <v/>
      </c>
      <c r="B4193" s="268" t="str">
        <f t="shared" si="1257"/>
        <v/>
      </c>
      <c r="C4193" s="269"/>
      <c r="D4193" s="270" t="str">
        <f t="shared" si="1258"/>
        <v/>
      </c>
      <c r="E4193" s="271"/>
      <c r="F4193" s="272">
        <f t="shared" si="1259"/>
        <v>0</v>
      </c>
      <c r="G4193" s="275">
        <f t="shared" si="1260"/>
        <v>0</v>
      </c>
    </row>
    <row r="4194" spans="1:8" s="276" customFormat="1" ht="24" customHeight="1" x14ac:dyDescent="0.2">
      <c r="A4194" s="267" t="str">
        <f t="shared" si="1256"/>
        <v/>
      </c>
      <c r="B4194" s="268" t="str">
        <f t="shared" si="1257"/>
        <v/>
      </c>
      <c r="C4194" s="269"/>
      <c r="D4194" s="270" t="str">
        <f t="shared" si="1258"/>
        <v/>
      </c>
      <c r="E4194" s="271"/>
      <c r="F4194" s="272">
        <f t="shared" si="1259"/>
        <v>0</v>
      </c>
      <c r="G4194" s="275">
        <f t="shared" si="1260"/>
        <v>0</v>
      </c>
    </row>
    <row r="4195" spans="1:8" s="276" customFormat="1" ht="24" customHeight="1" x14ac:dyDescent="0.2">
      <c r="A4195" s="267" t="str">
        <f t="shared" si="1256"/>
        <v/>
      </c>
      <c r="B4195" s="268" t="str">
        <f t="shared" si="1257"/>
        <v/>
      </c>
      <c r="C4195" s="269"/>
      <c r="D4195" s="270" t="str">
        <f t="shared" si="1258"/>
        <v/>
      </c>
      <c r="E4195" s="271"/>
      <c r="F4195" s="272">
        <f t="shared" si="1259"/>
        <v>0</v>
      </c>
      <c r="G4195" s="275">
        <f t="shared" si="1260"/>
        <v>0</v>
      </c>
    </row>
    <row r="4196" spans="1:8" s="276" customFormat="1" ht="24" customHeight="1" x14ac:dyDescent="0.2">
      <c r="A4196" s="267" t="str">
        <f t="shared" si="1256"/>
        <v/>
      </c>
      <c r="B4196" s="268" t="str">
        <f t="shared" si="1257"/>
        <v/>
      </c>
      <c r="C4196" s="269"/>
      <c r="D4196" s="270" t="str">
        <f t="shared" si="1258"/>
        <v/>
      </c>
      <c r="E4196" s="271"/>
      <c r="F4196" s="272">
        <f t="shared" si="1259"/>
        <v>0</v>
      </c>
      <c r="G4196" s="275">
        <f t="shared" si="1260"/>
        <v>0</v>
      </c>
    </row>
    <row r="4197" spans="1:8" s="276" customFormat="1" ht="24" customHeight="1" x14ac:dyDescent="0.2">
      <c r="A4197" s="267" t="str">
        <f t="shared" si="1256"/>
        <v/>
      </c>
      <c r="B4197" s="268" t="str">
        <f t="shared" si="1257"/>
        <v/>
      </c>
      <c r="C4197" s="269"/>
      <c r="D4197" s="270" t="str">
        <f t="shared" si="1258"/>
        <v/>
      </c>
      <c r="E4197" s="271"/>
      <c r="F4197" s="272">
        <f t="shared" si="1259"/>
        <v>0</v>
      </c>
      <c r="G4197" s="275">
        <f t="shared" si="1260"/>
        <v>0</v>
      </c>
    </row>
    <row r="4198" spans="1:8" ht="24" customHeight="1" x14ac:dyDescent="0.2">
      <c r="A4198" s="129"/>
      <c r="B4198" s="110"/>
      <c r="C4198" s="99"/>
      <c r="D4198" s="110"/>
      <c r="E4198" s="111"/>
      <c r="F4198" s="188" t="s">
        <v>35</v>
      </c>
      <c r="G4198" s="126">
        <f>SUBTOTAL(9,G4189:G4197)</f>
        <v>0</v>
      </c>
    </row>
    <row r="4199" spans="1:8" ht="24" customHeight="1" thickBot="1" x14ac:dyDescent="0.25">
      <c r="A4199" s="130"/>
      <c r="B4199" s="131"/>
      <c r="C4199" s="132"/>
      <c r="D4199" s="131"/>
      <c r="E4199" s="133"/>
      <c r="F4199" s="134"/>
      <c r="G4199" s="135"/>
    </row>
    <row r="4200" spans="1:8" ht="24" customHeight="1" thickBot="1" x14ac:dyDescent="0.25">
      <c r="A4200" s="136" t="str">
        <f>B4158</f>
        <v>25.12</v>
      </c>
      <c r="B4200" s="137" t="str">
        <f>C4158</f>
        <v>Instalación de Aire Acondicionado en el Edificio existente (Sector de Jinz)</v>
      </c>
      <c r="C4200" s="138"/>
      <c r="D4200" s="138" t="s">
        <v>36</v>
      </c>
      <c r="E4200" s="139"/>
      <c r="F4200" s="140" t="s">
        <v>37</v>
      </c>
      <c r="G4200" s="141">
        <f>SUBTOTAL(9,G4163:G4199)</f>
        <v>0</v>
      </c>
    </row>
    <row r="4201" spans="1:8" ht="24" customHeight="1" thickTop="1" thickBot="1" x14ac:dyDescent="0.25"/>
    <row r="4202" spans="1:8" ht="24" customHeight="1" thickTop="1" x14ac:dyDescent="0.2">
      <c r="A4202" s="173" t="s">
        <v>39</v>
      </c>
      <c r="B4202" s="174"/>
      <c r="C4202" s="174"/>
      <c r="D4202" s="174"/>
      <c r="E4202" s="174"/>
      <c r="F4202" s="174"/>
      <c r="G4202" s="175"/>
      <c r="H4202" s="100">
        <f>COUNTIF($A$2:A4208,"ANALISIS DE PRECIOS")</f>
        <v>85</v>
      </c>
    </row>
    <row r="4203" spans="1:8" ht="24" customHeight="1" x14ac:dyDescent="0.2">
      <c r="A4203" s="101" t="s">
        <v>719</v>
      </c>
      <c r="B4203" s="102" t="str">
        <f>Comitente</f>
        <v>DIRECCIÓN DE INFRAESTRUCTURA ESCOLAR</v>
      </c>
      <c r="C4203" s="96"/>
      <c r="D4203" s="103"/>
      <c r="E4203" s="103"/>
      <c r="F4203" s="104"/>
      <c r="G4203" s="105"/>
    </row>
    <row r="4204" spans="1:8" ht="24" customHeight="1" x14ac:dyDescent="0.2">
      <c r="A4204" s="101" t="s">
        <v>720</v>
      </c>
      <c r="B4204" s="102">
        <f>Contratista</f>
        <v>0</v>
      </c>
      <c r="C4204" s="97"/>
      <c r="D4204" s="97"/>
      <c r="E4204" s="97"/>
      <c r="F4204" s="106"/>
      <c r="G4204" s="107"/>
    </row>
    <row r="4205" spans="1:8" ht="24" customHeight="1" x14ac:dyDescent="0.2">
      <c r="A4205" s="101" t="s">
        <v>26</v>
      </c>
      <c r="B4205" s="102" t="str">
        <f>Obra</f>
        <v>ESCUELA BATALLA DE TUCUMAN</v>
      </c>
      <c r="C4205" s="97"/>
      <c r="D4205" s="97"/>
      <c r="E4205" s="97"/>
      <c r="F4205" s="106" t="s">
        <v>40</v>
      </c>
      <c r="G4205" s="108">
        <f>Fecha_Base</f>
        <v>0</v>
      </c>
    </row>
    <row r="4206" spans="1:8" ht="24" customHeight="1" x14ac:dyDescent="0.2">
      <c r="A4206" s="109" t="s">
        <v>718</v>
      </c>
      <c r="B4206" s="98" t="str">
        <f>Ubicación</f>
        <v>Calle Mendoza y Calle Nº17 - Pocito</v>
      </c>
      <c r="C4206" s="98"/>
      <c r="D4206" s="110"/>
      <c r="E4206" s="111"/>
      <c r="F4206" s="112"/>
      <c r="G4206" s="113"/>
    </row>
    <row r="4207" spans="1:8" ht="24" customHeight="1" x14ac:dyDescent="0.2">
      <c r="A4207" s="109" t="s">
        <v>41</v>
      </c>
      <c r="B4207" s="114" t="str">
        <f>IFERROR(VALUE(LEFT(B4208,FIND("-",B4208)-1)),"")</f>
        <v/>
      </c>
      <c r="C4207" s="99" t="str">
        <f>IFERROR(VLOOKUP(B4207,Tabla_CyP,2,FALSE),"")</f>
        <v/>
      </c>
      <c r="E4207" s="111"/>
      <c r="F4207" s="112"/>
      <c r="G4207" s="113"/>
    </row>
    <row r="4208" spans="1:8" ht="24" customHeight="1" x14ac:dyDescent="0.2">
      <c r="A4208" s="109" t="s">
        <v>27</v>
      </c>
      <c r="B4208" s="115" t="str">
        <f>IFERROR(VLOOKUP(COUNTIF($A$2:A4208,"ANALISIS DE PRECIOS"),Tabla_NumeroItem,4,FALSE),"")</f>
        <v>25.13</v>
      </c>
      <c r="C4208" s="99" t="str">
        <f>IFERROR(VLOOKUP(B4208,Tabla_CyP,2,FALSE),"")</f>
        <v>Instalaciones de Seguridad en el Edificio existente (Sector de Jinz)</v>
      </c>
      <c r="D4208" s="110"/>
      <c r="E4208" s="111"/>
      <c r="F4208" s="106" t="s">
        <v>28</v>
      </c>
      <c r="G4208" s="116" t="str">
        <f>IFERROR(VLOOKUP(B4208,Tabla_CyP,4,FALSE),"")</f>
        <v>gl</v>
      </c>
    </row>
    <row r="4209" spans="1:141" ht="24" customHeight="1" x14ac:dyDescent="0.2">
      <c r="A4209" s="109"/>
      <c r="B4209" s="98"/>
      <c r="C4209" s="99"/>
      <c r="D4209" s="110"/>
      <c r="E4209" s="111"/>
      <c r="F4209" s="112"/>
      <c r="G4209" s="113"/>
    </row>
    <row r="4210" spans="1:141" ht="24" customHeight="1" x14ac:dyDescent="0.2">
      <c r="A4210" s="381" t="s">
        <v>584</v>
      </c>
      <c r="B4210" s="382"/>
      <c r="C4210" s="383" t="s">
        <v>0</v>
      </c>
      <c r="D4210" s="383" t="s">
        <v>29</v>
      </c>
      <c r="E4210" s="385" t="s">
        <v>30</v>
      </c>
      <c r="F4210" s="387" t="s">
        <v>31</v>
      </c>
      <c r="G4210" s="389" t="s">
        <v>32</v>
      </c>
    </row>
    <row r="4211" spans="1:141" s="119" customFormat="1" ht="24" customHeight="1" x14ac:dyDescent="0.2">
      <c r="A4211" s="117" t="s">
        <v>585</v>
      </c>
      <c r="B4211" s="118" t="s">
        <v>586</v>
      </c>
      <c r="C4211" s="384"/>
      <c r="D4211" s="384"/>
      <c r="E4211" s="386"/>
      <c r="F4211" s="388"/>
      <c r="G4211" s="390"/>
      <c r="I4211" s="277"/>
      <c r="J4211" s="277"/>
      <c r="K4211" s="277"/>
      <c r="L4211" s="277"/>
      <c r="M4211" s="277"/>
      <c r="N4211" s="277"/>
      <c r="O4211" s="277"/>
      <c r="P4211" s="277"/>
      <c r="Q4211" s="277"/>
      <c r="R4211" s="277"/>
      <c r="S4211" s="277"/>
      <c r="T4211" s="277"/>
      <c r="U4211" s="277"/>
      <c r="V4211" s="277"/>
      <c r="W4211" s="277"/>
      <c r="X4211" s="277"/>
      <c r="Y4211" s="277"/>
      <c r="Z4211" s="277"/>
      <c r="AA4211" s="277"/>
      <c r="AB4211" s="277"/>
      <c r="AC4211" s="277"/>
      <c r="AD4211" s="277"/>
      <c r="AE4211" s="277"/>
      <c r="AF4211" s="277"/>
      <c r="AG4211" s="277"/>
      <c r="AH4211" s="277"/>
      <c r="AI4211" s="277"/>
      <c r="AJ4211" s="277"/>
      <c r="AK4211" s="277"/>
      <c r="AL4211" s="277"/>
      <c r="AM4211" s="277"/>
      <c r="AN4211" s="277"/>
      <c r="AO4211" s="277"/>
      <c r="AP4211" s="277"/>
      <c r="AQ4211" s="277"/>
      <c r="AR4211" s="277"/>
      <c r="AS4211" s="277"/>
      <c r="AT4211" s="277"/>
      <c r="AU4211" s="277"/>
      <c r="AV4211" s="277"/>
      <c r="AW4211" s="277"/>
      <c r="AX4211" s="277"/>
      <c r="AY4211" s="277"/>
      <c r="AZ4211" s="277"/>
      <c r="BA4211" s="277"/>
      <c r="BB4211" s="277"/>
      <c r="BC4211" s="277"/>
      <c r="BD4211" s="277"/>
      <c r="BE4211" s="277"/>
      <c r="BF4211" s="277"/>
      <c r="BG4211" s="277"/>
      <c r="BH4211" s="277"/>
      <c r="BI4211" s="277"/>
      <c r="BJ4211" s="277"/>
      <c r="BK4211" s="277"/>
      <c r="BL4211" s="277"/>
      <c r="BM4211" s="277"/>
      <c r="BN4211" s="277"/>
      <c r="BO4211" s="277"/>
      <c r="BP4211" s="277"/>
      <c r="BQ4211" s="277"/>
      <c r="BR4211" s="277"/>
      <c r="BS4211" s="277"/>
      <c r="BT4211" s="277"/>
      <c r="BU4211" s="277"/>
      <c r="BV4211" s="277"/>
      <c r="BW4211" s="277"/>
      <c r="BX4211" s="277"/>
      <c r="BY4211" s="277"/>
      <c r="BZ4211" s="277"/>
      <c r="CA4211" s="277"/>
      <c r="CB4211" s="277"/>
      <c r="CC4211" s="277"/>
      <c r="CD4211" s="277"/>
      <c r="CE4211" s="277"/>
      <c r="CF4211" s="277"/>
      <c r="CG4211" s="277"/>
      <c r="CH4211" s="277"/>
      <c r="CI4211" s="277"/>
      <c r="CJ4211" s="277"/>
      <c r="CK4211" s="277"/>
      <c r="CL4211" s="277"/>
      <c r="CM4211" s="277"/>
      <c r="CN4211" s="277"/>
      <c r="CO4211" s="277"/>
      <c r="CP4211" s="277"/>
      <c r="CQ4211" s="277"/>
      <c r="CR4211" s="277"/>
      <c r="CS4211" s="277"/>
      <c r="CT4211" s="277"/>
      <c r="CU4211" s="277"/>
      <c r="CV4211" s="277"/>
      <c r="CW4211" s="277"/>
      <c r="CX4211" s="277"/>
      <c r="CY4211" s="277"/>
      <c r="CZ4211" s="277"/>
      <c r="DA4211" s="277"/>
      <c r="DB4211" s="277"/>
      <c r="DC4211" s="277"/>
      <c r="DD4211" s="277"/>
      <c r="DE4211" s="277"/>
      <c r="DF4211" s="277"/>
      <c r="DG4211" s="277"/>
      <c r="DH4211" s="277"/>
      <c r="DI4211" s="277"/>
      <c r="DJ4211" s="277"/>
      <c r="DK4211" s="277"/>
      <c r="DL4211" s="277"/>
      <c r="DM4211" s="277"/>
      <c r="DN4211" s="277"/>
      <c r="DO4211" s="277"/>
      <c r="DP4211" s="277"/>
      <c r="DQ4211" s="277"/>
      <c r="DR4211" s="277"/>
      <c r="DS4211" s="277"/>
      <c r="DT4211" s="277"/>
      <c r="DU4211" s="277"/>
      <c r="DV4211" s="277"/>
      <c r="DW4211" s="277"/>
      <c r="DX4211" s="277"/>
      <c r="DY4211" s="277"/>
      <c r="DZ4211" s="277"/>
      <c r="EA4211" s="277"/>
      <c r="EB4211" s="277"/>
      <c r="EC4211" s="277"/>
      <c r="ED4211" s="277"/>
      <c r="EE4211" s="277"/>
      <c r="EF4211" s="277"/>
      <c r="EG4211" s="277"/>
      <c r="EH4211" s="277"/>
      <c r="EI4211" s="277"/>
      <c r="EJ4211" s="277"/>
      <c r="EK4211" s="277"/>
    </row>
    <row r="4212" spans="1:141" ht="24" customHeight="1" x14ac:dyDescent="0.2">
      <c r="A4212" s="187"/>
      <c r="B4212" s="120"/>
      <c r="C4212" s="185" t="s">
        <v>721</v>
      </c>
      <c r="D4212" s="121"/>
      <c r="E4212" s="122"/>
      <c r="F4212" s="123"/>
      <c r="G4212" s="124"/>
    </row>
    <row r="4213" spans="1:141" s="276" customFormat="1" ht="24" customHeight="1" x14ac:dyDescent="0.2">
      <c r="A4213" s="267" t="str">
        <f t="shared" ref="A4213:A4226" si="1261">IFERROR(VLOOKUP(C4213,Tabla_Insumos,4,FALSE),"")</f>
        <v/>
      </c>
      <c r="B4213" s="268" t="str">
        <f>IFERROR(VLOOKUP(C4213,Tabla_Insumos,5,FALSE),"")</f>
        <v/>
      </c>
      <c r="C4213" s="269"/>
      <c r="D4213" s="270" t="str">
        <f t="shared" ref="D4213:D4226" si="1262">IFERROR(VLOOKUP(C4213,Tabla_Insumos,2,FALSE),"")</f>
        <v/>
      </c>
      <c r="E4213" s="271"/>
      <c r="F4213" s="272">
        <f t="shared" ref="F4213:F4226" si="1263">IFERROR(VLOOKUP(C4213,Tabla_Insumos,3,FALSE),0)</f>
        <v>0</v>
      </c>
      <c r="G4213" s="275">
        <f>ROUND(E4213*F4213,2)</f>
        <v>0</v>
      </c>
    </row>
    <row r="4214" spans="1:141" s="276" customFormat="1" ht="24" customHeight="1" x14ac:dyDescent="0.2">
      <c r="A4214" s="267" t="str">
        <f t="shared" si="1261"/>
        <v/>
      </c>
      <c r="B4214" s="268" t="str">
        <f t="shared" ref="B4214:B4226" si="1264">IFERROR(VLOOKUP(C4214,Tabla_Insumos,5,FALSE),"")</f>
        <v/>
      </c>
      <c r="C4214" s="269"/>
      <c r="D4214" s="270" t="str">
        <f t="shared" si="1262"/>
        <v/>
      </c>
      <c r="E4214" s="271"/>
      <c r="F4214" s="272">
        <f t="shared" si="1263"/>
        <v>0</v>
      </c>
      <c r="G4214" s="275">
        <f t="shared" ref="G4214:G4226" si="1265">ROUND(E4214*F4214,2)</f>
        <v>0</v>
      </c>
    </row>
    <row r="4215" spans="1:141" s="276" customFormat="1" ht="24" customHeight="1" x14ac:dyDescent="0.2">
      <c r="A4215" s="267" t="str">
        <f t="shared" si="1261"/>
        <v/>
      </c>
      <c r="B4215" s="268" t="str">
        <f t="shared" si="1264"/>
        <v/>
      </c>
      <c r="C4215" s="269"/>
      <c r="D4215" s="270" t="str">
        <f t="shared" si="1262"/>
        <v/>
      </c>
      <c r="E4215" s="271"/>
      <c r="F4215" s="272">
        <f t="shared" si="1263"/>
        <v>0</v>
      </c>
      <c r="G4215" s="275">
        <f t="shared" si="1265"/>
        <v>0</v>
      </c>
    </row>
    <row r="4216" spans="1:141" s="276" customFormat="1" ht="24" customHeight="1" x14ac:dyDescent="0.2">
      <c r="A4216" s="267" t="str">
        <f t="shared" si="1261"/>
        <v/>
      </c>
      <c r="B4216" s="268" t="str">
        <f t="shared" si="1264"/>
        <v/>
      </c>
      <c r="C4216" s="269"/>
      <c r="D4216" s="270" t="str">
        <f t="shared" si="1262"/>
        <v/>
      </c>
      <c r="E4216" s="271"/>
      <c r="F4216" s="272">
        <f t="shared" si="1263"/>
        <v>0</v>
      </c>
      <c r="G4216" s="275">
        <f t="shared" si="1265"/>
        <v>0</v>
      </c>
    </row>
    <row r="4217" spans="1:141" s="276" customFormat="1" ht="24" customHeight="1" x14ac:dyDescent="0.2">
      <c r="A4217" s="267" t="str">
        <f t="shared" si="1261"/>
        <v/>
      </c>
      <c r="B4217" s="268" t="str">
        <f t="shared" si="1264"/>
        <v/>
      </c>
      <c r="C4217" s="269"/>
      <c r="D4217" s="270" t="str">
        <f t="shared" si="1262"/>
        <v/>
      </c>
      <c r="E4217" s="271"/>
      <c r="F4217" s="272">
        <f t="shared" si="1263"/>
        <v>0</v>
      </c>
      <c r="G4217" s="275">
        <f t="shared" si="1265"/>
        <v>0</v>
      </c>
    </row>
    <row r="4218" spans="1:141" s="276" customFormat="1" ht="24" customHeight="1" x14ac:dyDescent="0.2">
      <c r="A4218" s="267" t="str">
        <f t="shared" si="1261"/>
        <v/>
      </c>
      <c r="B4218" s="268" t="str">
        <f t="shared" si="1264"/>
        <v/>
      </c>
      <c r="C4218" s="269"/>
      <c r="D4218" s="270" t="str">
        <f t="shared" si="1262"/>
        <v/>
      </c>
      <c r="E4218" s="271"/>
      <c r="F4218" s="272">
        <f t="shared" si="1263"/>
        <v>0</v>
      </c>
      <c r="G4218" s="275">
        <f t="shared" si="1265"/>
        <v>0</v>
      </c>
    </row>
    <row r="4219" spans="1:141" s="276" customFormat="1" ht="24" customHeight="1" x14ac:dyDescent="0.2">
      <c r="A4219" s="267" t="str">
        <f t="shared" si="1261"/>
        <v/>
      </c>
      <c r="B4219" s="268" t="str">
        <f t="shared" si="1264"/>
        <v/>
      </c>
      <c r="C4219" s="269"/>
      <c r="D4219" s="270" t="str">
        <f t="shared" si="1262"/>
        <v/>
      </c>
      <c r="E4219" s="271"/>
      <c r="F4219" s="272">
        <f t="shared" si="1263"/>
        <v>0</v>
      </c>
      <c r="G4219" s="275">
        <f t="shared" si="1265"/>
        <v>0</v>
      </c>
    </row>
    <row r="4220" spans="1:141" s="276" customFormat="1" ht="24" customHeight="1" x14ac:dyDescent="0.2">
      <c r="A4220" s="267" t="str">
        <f t="shared" si="1261"/>
        <v/>
      </c>
      <c r="B4220" s="268" t="str">
        <f t="shared" si="1264"/>
        <v/>
      </c>
      <c r="C4220" s="269"/>
      <c r="D4220" s="270" t="str">
        <f t="shared" si="1262"/>
        <v/>
      </c>
      <c r="E4220" s="271"/>
      <c r="F4220" s="272">
        <f t="shared" si="1263"/>
        <v>0</v>
      </c>
      <c r="G4220" s="275">
        <f t="shared" si="1265"/>
        <v>0</v>
      </c>
    </row>
    <row r="4221" spans="1:141" s="276" customFormat="1" ht="24" customHeight="1" x14ac:dyDescent="0.2">
      <c r="A4221" s="267" t="str">
        <f t="shared" si="1261"/>
        <v/>
      </c>
      <c r="B4221" s="268" t="str">
        <f t="shared" si="1264"/>
        <v/>
      </c>
      <c r="C4221" s="269"/>
      <c r="D4221" s="270" t="str">
        <f t="shared" si="1262"/>
        <v/>
      </c>
      <c r="E4221" s="271"/>
      <c r="F4221" s="272">
        <f t="shared" si="1263"/>
        <v>0</v>
      </c>
      <c r="G4221" s="275">
        <f t="shared" si="1265"/>
        <v>0</v>
      </c>
    </row>
    <row r="4222" spans="1:141" s="276" customFormat="1" ht="24" customHeight="1" x14ac:dyDescent="0.2">
      <c r="A4222" s="267" t="str">
        <f t="shared" si="1261"/>
        <v/>
      </c>
      <c r="B4222" s="268" t="str">
        <f t="shared" si="1264"/>
        <v/>
      </c>
      <c r="C4222" s="269"/>
      <c r="D4222" s="270" t="str">
        <f t="shared" si="1262"/>
        <v/>
      </c>
      <c r="E4222" s="271"/>
      <c r="F4222" s="272">
        <f t="shared" si="1263"/>
        <v>0</v>
      </c>
      <c r="G4222" s="275">
        <f t="shared" si="1265"/>
        <v>0</v>
      </c>
    </row>
    <row r="4223" spans="1:141" s="276" customFormat="1" ht="24" customHeight="1" x14ac:dyDescent="0.2">
      <c r="A4223" s="267" t="str">
        <f t="shared" si="1261"/>
        <v/>
      </c>
      <c r="B4223" s="268" t="str">
        <f t="shared" si="1264"/>
        <v/>
      </c>
      <c r="C4223" s="269"/>
      <c r="D4223" s="270" t="str">
        <f t="shared" si="1262"/>
        <v/>
      </c>
      <c r="E4223" s="271"/>
      <c r="F4223" s="272">
        <f t="shared" si="1263"/>
        <v>0</v>
      </c>
      <c r="G4223" s="275">
        <f t="shared" si="1265"/>
        <v>0</v>
      </c>
    </row>
    <row r="4224" spans="1:141" s="276" customFormat="1" ht="24" customHeight="1" x14ac:dyDescent="0.2">
      <c r="A4224" s="267" t="str">
        <f t="shared" si="1261"/>
        <v/>
      </c>
      <c r="B4224" s="268" t="str">
        <f t="shared" si="1264"/>
        <v/>
      </c>
      <c r="C4224" s="269"/>
      <c r="D4224" s="270" t="str">
        <f t="shared" si="1262"/>
        <v/>
      </c>
      <c r="E4224" s="271"/>
      <c r="F4224" s="272">
        <f t="shared" si="1263"/>
        <v>0</v>
      </c>
      <c r="G4224" s="275">
        <f t="shared" si="1265"/>
        <v>0</v>
      </c>
    </row>
    <row r="4225" spans="1:7" s="276" customFormat="1" ht="24" customHeight="1" x14ac:dyDescent="0.2">
      <c r="A4225" s="267" t="str">
        <f t="shared" si="1261"/>
        <v/>
      </c>
      <c r="B4225" s="268" t="str">
        <f t="shared" si="1264"/>
        <v/>
      </c>
      <c r="C4225" s="269"/>
      <c r="D4225" s="270" t="str">
        <f t="shared" si="1262"/>
        <v/>
      </c>
      <c r="E4225" s="271"/>
      <c r="F4225" s="272">
        <f t="shared" si="1263"/>
        <v>0</v>
      </c>
      <c r="G4225" s="275">
        <f t="shared" si="1265"/>
        <v>0</v>
      </c>
    </row>
    <row r="4226" spans="1:7" s="276" customFormat="1" ht="24" customHeight="1" x14ac:dyDescent="0.2">
      <c r="A4226" s="267" t="str">
        <f t="shared" si="1261"/>
        <v/>
      </c>
      <c r="B4226" s="268" t="str">
        <f t="shared" si="1264"/>
        <v/>
      </c>
      <c r="C4226" s="269"/>
      <c r="D4226" s="270" t="str">
        <f t="shared" si="1262"/>
        <v/>
      </c>
      <c r="E4226" s="271"/>
      <c r="F4226" s="273">
        <f t="shared" si="1263"/>
        <v>0</v>
      </c>
      <c r="G4226" s="275">
        <f t="shared" si="1265"/>
        <v>0</v>
      </c>
    </row>
    <row r="4227" spans="1:7" ht="24" customHeight="1" x14ac:dyDescent="0.2">
      <c r="A4227" s="125"/>
      <c r="B4227" s="99"/>
      <c r="C4227" s="99"/>
      <c r="D4227" s="110"/>
      <c r="E4227" s="111"/>
      <c r="F4227" s="188" t="s">
        <v>33</v>
      </c>
      <c r="G4227" s="126">
        <f>SUBTOTAL(9,G4213:G4226)</f>
        <v>0</v>
      </c>
    </row>
    <row r="4228" spans="1:7" ht="24" customHeight="1" x14ac:dyDescent="0.2">
      <c r="A4228" s="125"/>
      <c r="B4228" s="99"/>
      <c r="C4228" s="127" t="s">
        <v>722</v>
      </c>
      <c r="D4228" s="110"/>
      <c r="E4228" s="111"/>
      <c r="F4228" s="112"/>
      <c r="G4228" s="128"/>
    </row>
    <row r="4229" spans="1:7" s="276" customFormat="1" ht="24" customHeight="1" x14ac:dyDescent="0.2">
      <c r="A4229" s="267" t="str">
        <f t="shared" ref="A4229:A4236" si="1266">IFERROR(VLOOKUP(C4229,Tabla_Insumos,4,FALSE),"")</f>
        <v/>
      </c>
      <c r="B4229" s="268" t="str">
        <f t="shared" ref="B4229:B4236" si="1267">IFERROR(VLOOKUP(C4229,Tabla_Insumos,5,FALSE),"")</f>
        <v/>
      </c>
      <c r="C4229" s="269"/>
      <c r="D4229" s="270" t="str">
        <f t="shared" ref="D4229:D4236" si="1268">IFERROR(VLOOKUP(C4229,Tabla_Insumos,2,FALSE),"")</f>
        <v/>
      </c>
      <c r="E4229" s="271"/>
      <c r="F4229" s="274">
        <f t="shared" ref="F4229:F4236" si="1269">IFERROR(VLOOKUP(C4229,Tabla_Insumos,3,FALSE),0)</f>
        <v>0</v>
      </c>
      <c r="G4229" s="275">
        <f>ROUND(E4229*F4229,2)</f>
        <v>0</v>
      </c>
    </row>
    <row r="4230" spans="1:7" s="276" customFormat="1" ht="24" customHeight="1" x14ac:dyDescent="0.2">
      <c r="A4230" s="267" t="str">
        <f t="shared" si="1266"/>
        <v/>
      </c>
      <c r="B4230" s="268" t="str">
        <f t="shared" si="1267"/>
        <v/>
      </c>
      <c r="C4230" s="269"/>
      <c r="D4230" s="270" t="str">
        <f t="shared" si="1268"/>
        <v/>
      </c>
      <c r="E4230" s="271"/>
      <c r="F4230" s="274">
        <f t="shared" si="1269"/>
        <v>0</v>
      </c>
      <c r="G4230" s="275">
        <f>ROUND(E4230*F4230,2)</f>
        <v>0</v>
      </c>
    </row>
    <row r="4231" spans="1:7" s="276" customFormat="1" ht="24" customHeight="1" x14ac:dyDescent="0.2">
      <c r="A4231" s="267" t="str">
        <f t="shared" si="1266"/>
        <v/>
      </c>
      <c r="B4231" s="268" t="str">
        <f t="shared" si="1267"/>
        <v/>
      </c>
      <c r="C4231" s="269"/>
      <c r="D4231" s="270" t="str">
        <f t="shared" si="1268"/>
        <v/>
      </c>
      <c r="E4231" s="271"/>
      <c r="F4231" s="274">
        <f t="shared" si="1269"/>
        <v>0</v>
      </c>
      <c r="G4231" s="275">
        <f t="shared" ref="G4231:G4236" si="1270">ROUND(E4231*F4231,2)</f>
        <v>0</v>
      </c>
    </row>
    <row r="4232" spans="1:7" s="276" customFormat="1" ht="24" customHeight="1" x14ac:dyDescent="0.2">
      <c r="A4232" s="267" t="str">
        <f t="shared" si="1266"/>
        <v/>
      </c>
      <c r="B4232" s="268" t="str">
        <f t="shared" si="1267"/>
        <v/>
      </c>
      <c r="C4232" s="269"/>
      <c r="D4232" s="270" t="str">
        <f t="shared" si="1268"/>
        <v/>
      </c>
      <c r="E4232" s="271"/>
      <c r="F4232" s="274">
        <f t="shared" si="1269"/>
        <v>0</v>
      </c>
      <c r="G4232" s="275">
        <f t="shared" si="1270"/>
        <v>0</v>
      </c>
    </row>
    <row r="4233" spans="1:7" s="276" customFormat="1" ht="24" customHeight="1" x14ac:dyDescent="0.2">
      <c r="A4233" s="267" t="str">
        <f t="shared" si="1266"/>
        <v/>
      </c>
      <c r="B4233" s="268" t="str">
        <f t="shared" si="1267"/>
        <v/>
      </c>
      <c r="C4233" s="269"/>
      <c r="D4233" s="270" t="str">
        <f t="shared" si="1268"/>
        <v/>
      </c>
      <c r="E4233" s="271"/>
      <c r="F4233" s="272">
        <f t="shared" si="1269"/>
        <v>0</v>
      </c>
      <c r="G4233" s="275">
        <f t="shared" si="1270"/>
        <v>0</v>
      </c>
    </row>
    <row r="4234" spans="1:7" s="276" customFormat="1" ht="24" customHeight="1" x14ac:dyDescent="0.2">
      <c r="A4234" s="267" t="str">
        <f t="shared" si="1266"/>
        <v/>
      </c>
      <c r="B4234" s="268" t="str">
        <f t="shared" si="1267"/>
        <v/>
      </c>
      <c r="C4234" s="269"/>
      <c r="D4234" s="270" t="str">
        <f t="shared" si="1268"/>
        <v/>
      </c>
      <c r="E4234" s="271"/>
      <c r="F4234" s="272">
        <f t="shared" si="1269"/>
        <v>0</v>
      </c>
      <c r="G4234" s="275">
        <f t="shared" si="1270"/>
        <v>0</v>
      </c>
    </row>
    <row r="4235" spans="1:7" s="276" customFormat="1" ht="24" customHeight="1" x14ac:dyDescent="0.2">
      <c r="A4235" s="267" t="str">
        <f t="shared" si="1266"/>
        <v/>
      </c>
      <c r="B4235" s="268" t="str">
        <f t="shared" si="1267"/>
        <v/>
      </c>
      <c r="C4235" s="269"/>
      <c r="D4235" s="270" t="str">
        <f t="shared" si="1268"/>
        <v/>
      </c>
      <c r="E4235" s="271"/>
      <c r="F4235" s="272">
        <f t="shared" si="1269"/>
        <v>0</v>
      </c>
      <c r="G4235" s="275">
        <f t="shared" si="1270"/>
        <v>0</v>
      </c>
    </row>
    <row r="4236" spans="1:7" s="276" customFormat="1" ht="24" customHeight="1" x14ac:dyDescent="0.2">
      <c r="A4236" s="267" t="str">
        <f t="shared" si="1266"/>
        <v/>
      </c>
      <c r="B4236" s="268" t="str">
        <f t="shared" si="1267"/>
        <v/>
      </c>
      <c r="C4236" s="269"/>
      <c r="D4236" s="270" t="str">
        <f t="shared" si="1268"/>
        <v/>
      </c>
      <c r="E4236" s="271"/>
      <c r="F4236" s="272">
        <f t="shared" si="1269"/>
        <v>0</v>
      </c>
      <c r="G4236" s="275">
        <f t="shared" si="1270"/>
        <v>0</v>
      </c>
    </row>
    <row r="4237" spans="1:7" ht="24" customHeight="1" x14ac:dyDescent="0.2">
      <c r="A4237" s="125"/>
      <c r="B4237" s="99"/>
      <c r="C4237" s="99"/>
      <c r="D4237" s="110"/>
      <c r="E4237" s="111"/>
      <c r="F4237" s="188" t="s">
        <v>34</v>
      </c>
      <c r="G4237" s="126">
        <f>SUBTOTAL(9,G4229:G4236)</f>
        <v>0</v>
      </c>
    </row>
    <row r="4238" spans="1:7" ht="24" customHeight="1" x14ac:dyDescent="0.2">
      <c r="A4238" s="125"/>
      <c r="B4238" s="99"/>
      <c r="C4238" s="127" t="s">
        <v>723</v>
      </c>
      <c r="D4238" s="110"/>
      <c r="E4238" s="111"/>
      <c r="F4238" s="112"/>
      <c r="G4238" s="128"/>
    </row>
    <row r="4239" spans="1:7" s="276" customFormat="1" ht="24" customHeight="1" x14ac:dyDescent="0.2">
      <c r="A4239" s="267" t="str">
        <f t="shared" ref="A4239:A4247" si="1271">IFERROR(VLOOKUP(C4239,Tabla_Insumos,4,FALSE),"")</f>
        <v/>
      </c>
      <c r="B4239" s="268" t="str">
        <f t="shared" ref="B4239:B4247" si="1272">IFERROR(VLOOKUP(C4239,Tabla_Insumos,5,FALSE),"")</f>
        <v/>
      </c>
      <c r="C4239" s="269"/>
      <c r="D4239" s="270" t="str">
        <f t="shared" ref="D4239:D4247" si="1273">IFERROR(VLOOKUP(C4239,Tabla_Insumos,2,FALSE),"")</f>
        <v/>
      </c>
      <c r="E4239" s="271"/>
      <c r="F4239" s="272">
        <f t="shared" ref="F4239:F4247" si="1274">IFERROR(VLOOKUP(C4239,Tabla_Insumos,3,FALSE),0)</f>
        <v>0</v>
      </c>
      <c r="G4239" s="275">
        <f t="shared" ref="G4239:G4247" si="1275">ROUND(E4239*F4239,2)</f>
        <v>0</v>
      </c>
    </row>
    <row r="4240" spans="1:7" s="276" customFormat="1" ht="24" customHeight="1" x14ac:dyDescent="0.2">
      <c r="A4240" s="267" t="str">
        <f t="shared" si="1271"/>
        <v/>
      </c>
      <c r="B4240" s="268" t="str">
        <f t="shared" si="1272"/>
        <v/>
      </c>
      <c r="C4240" s="269"/>
      <c r="D4240" s="270" t="str">
        <f t="shared" si="1273"/>
        <v/>
      </c>
      <c r="E4240" s="271"/>
      <c r="F4240" s="272">
        <f t="shared" si="1274"/>
        <v>0</v>
      </c>
      <c r="G4240" s="275">
        <f t="shared" si="1275"/>
        <v>0</v>
      </c>
    </row>
    <row r="4241" spans="1:7" s="276" customFormat="1" ht="24" customHeight="1" x14ac:dyDescent="0.2">
      <c r="A4241" s="267" t="str">
        <f t="shared" si="1271"/>
        <v/>
      </c>
      <c r="B4241" s="268" t="str">
        <f t="shared" si="1272"/>
        <v/>
      </c>
      <c r="C4241" s="269"/>
      <c r="D4241" s="270" t="str">
        <f t="shared" si="1273"/>
        <v/>
      </c>
      <c r="E4241" s="271"/>
      <c r="F4241" s="272">
        <f t="shared" si="1274"/>
        <v>0</v>
      </c>
      <c r="G4241" s="275">
        <f t="shared" si="1275"/>
        <v>0</v>
      </c>
    </row>
    <row r="4242" spans="1:7" s="276" customFormat="1" ht="24" customHeight="1" x14ac:dyDescent="0.2">
      <c r="A4242" s="267" t="str">
        <f t="shared" si="1271"/>
        <v/>
      </c>
      <c r="B4242" s="268" t="str">
        <f t="shared" si="1272"/>
        <v/>
      </c>
      <c r="C4242" s="269"/>
      <c r="D4242" s="270" t="str">
        <f t="shared" si="1273"/>
        <v/>
      </c>
      <c r="E4242" s="271"/>
      <c r="F4242" s="272">
        <f t="shared" si="1274"/>
        <v>0</v>
      </c>
      <c r="G4242" s="275">
        <f t="shared" si="1275"/>
        <v>0</v>
      </c>
    </row>
    <row r="4243" spans="1:7" s="276" customFormat="1" ht="24" customHeight="1" x14ac:dyDescent="0.2">
      <c r="A4243" s="267" t="str">
        <f t="shared" si="1271"/>
        <v/>
      </c>
      <c r="B4243" s="268" t="str">
        <f t="shared" si="1272"/>
        <v/>
      </c>
      <c r="C4243" s="269"/>
      <c r="D4243" s="270" t="str">
        <f t="shared" si="1273"/>
        <v/>
      </c>
      <c r="E4243" s="271"/>
      <c r="F4243" s="272">
        <f t="shared" si="1274"/>
        <v>0</v>
      </c>
      <c r="G4243" s="275">
        <f t="shared" si="1275"/>
        <v>0</v>
      </c>
    </row>
    <row r="4244" spans="1:7" s="276" customFormat="1" ht="24" customHeight="1" x14ac:dyDescent="0.2">
      <c r="A4244" s="267" t="str">
        <f t="shared" si="1271"/>
        <v/>
      </c>
      <c r="B4244" s="268" t="str">
        <f t="shared" si="1272"/>
        <v/>
      </c>
      <c r="C4244" s="269"/>
      <c r="D4244" s="270" t="str">
        <f t="shared" si="1273"/>
        <v/>
      </c>
      <c r="E4244" s="271"/>
      <c r="F4244" s="272">
        <f t="shared" si="1274"/>
        <v>0</v>
      </c>
      <c r="G4244" s="275">
        <f t="shared" si="1275"/>
        <v>0</v>
      </c>
    </row>
    <row r="4245" spans="1:7" s="276" customFormat="1" ht="24" customHeight="1" x14ac:dyDescent="0.2">
      <c r="A4245" s="267" t="str">
        <f t="shared" si="1271"/>
        <v/>
      </c>
      <c r="B4245" s="268" t="str">
        <f t="shared" si="1272"/>
        <v/>
      </c>
      <c r="C4245" s="269"/>
      <c r="D4245" s="270" t="str">
        <f t="shared" si="1273"/>
        <v/>
      </c>
      <c r="E4245" s="271"/>
      <c r="F4245" s="272">
        <f t="shared" si="1274"/>
        <v>0</v>
      </c>
      <c r="G4245" s="275">
        <f t="shared" si="1275"/>
        <v>0</v>
      </c>
    </row>
    <row r="4246" spans="1:7" s="276" customFormat="1" ht="24" customHeight="1" x14ac:dyDescent="0.2">
      <c r="A4246" s="267" t="str">
        <f t="shared" si="1271"/>
        <v/>
      </c>
      <c r="B4246" s="268" t="str">
        <f t="shared" si="1272"/>
        <v/>
      </c>
      <c r="C4246" s="269"/>
      <c r="D4246" s="270" t="str">
        <f t="shared" si="1273"/>
        <v/>
      </c>
      <c r="E4246" s="271"/>
      <c r="F4246" s="272">
        <f t="shared" si="1274"/>
        <v>0</v>
      </c>
      <c r="G4246" s="275">
        <f t="shared" si="1275"/>
        <v>0</v>
      </c>
    </row>
    <row r="4247" spans="1:7" s="276" customFormat="1" ht="24" customHeight="1" x14ac:dyDescent="0.2">
      <c r="A4247" s="267" t="str">
        <f t="shared" si="1271"/>
        <v/>
      </c>
      <c r="B4247" s="268" t="str">
        <f t="shared" si="1272"/>
        <v/>
      </c>
      <c r="C4247" s="269"/>
      <c r="D4247" s="270" t="str">
        <f t="shared" si="1273"/>
        <v/>
      </c>
      <c r="E4247" s="271"/>
      <c r="F4247" s="272">
        <f t="shared" si="1274"/>
        <v>0</v>
      </c>
      <c r="G4247" s="275">
        <f t="shared" si="1275"/>
        <v>0</v>
      </c>
    </row>
    <row r="4248" spans="1:7" ht="24" customHeight="1" x14ac:dyDescent="0.2">
      <c r="A4248" s="129"/>
      <c r="B4248" s="110"/>
      <c r="C4248" s="99"/>
      <c r="D4248" s="110"/>
      <c r="E4248" s="111"/>
      <c r="F4248" s="188" t="s">
        <v>35</v>
      </c>
      <c r="G4248" s="126">
        <f>SUBTOTAL(9,G4239:G4247)</f>
        <v>0</v>
      </c>
    </row>
    <row r="4249" spans="1:7" ht="24" customHeight="1" thickBot="1" x14ac:dyDescent="0.25">
      <c r="A4249" s="130"/>
      <c r="B4249" s="131"/>
      <c r="C4249" s="132"/>
      <c r="D4249" s="131"/>
      <c r="E4249" s="133"/>
      <c r="F4249" s="134"/>
      <c r="G4249" s="135"/>
    </row>
    <row r="4250" spans="1:7" ht="24" customHeight="1" thickBot="1" x14ac:dyDescent="0.25">
      <c r="A4250" s="136" t="str">
        <f>B4208</f>
        <v>25.13</v>
      </c>
      <c r="B4250" s="137" t="str">
        <f>C4208</f>
        <v>Instalaciones de Seguridad en el Edificio existente (Sector de Jinz)</v>
      </c>
      <c r="C4250" s="138"/>
      <c r="D4250" s="138" t="s">
        <v>36</v>
      </c>
      <c r="E4250" s="139"/>
      <c r="F4250" s="140" t="s">
        <v>37</v>
      </c>
      <c r="G4250" s="141">
        <f>SUBTOTAL(9,G4213:G4249)</f>
        <v>0</v>
      </c>
    </row>
    <row r="4251" spans="1:7" ht="24" customHeight="1" thickTop="1" x14ac:dyDescent="0.2"/>
  </sheetData>
  <sheetProtection insertRows="0" deleteRows="0"/>
  <mergeCells count="510">
    <mergeCell ref="A1960:B1960"/>
    <mergeCell ref="C1960:C1961"/>
    <mergeCell ref="D1960:D1961"/>
    <mergeCell ref="E1960:E1961"/>
    <mergeCell ref="F1960:F1961"/>
    <mergeCell ref="G1960:G1961"/>
    <mergeCell ref="A1860:B1860"/>
    <mergeCell ref="C1860:C1861"/>
    <mergeCell ref="D1860:D1861"/>
    <mergeCell ref="E1860:E1861"/>
    <mergeCell ref="F1860:F1861"/>
    <mergeCell ref="G1860:G1861"/>
    <mergeCell ref="A1910:B1910"/>
    <mergeCell ref="C1910:C1911"/>
    <mergeCell ref="D1910:D1911"/>
    <mergeCell ref="E1910:E1911"/>
    <mergeCell ref="F1910:F1911"/>
    <mergeCell ref="G1910:G1911"/>
    <mergeCell ref="A1760:B1760"/>
    <mergeCell ref="C1760:C1761"/>
    <mergeCell ref="D1760:D1761"/>
    <mergeCell ref="E1760:E1761"/>
    <mergeCell ref="F1760:F1761"/>
    <mergeCell ref="G1760:G1761"/>
    <mergeCell ref="A1810:B1810"/>
    <mergeCell ref="C1810:C1811"/>
    <mergeCell ref="D1810:D1811"/>
    <mergeCell ref="E1810:E1811"/>
    <mergeCell ref="F1810:F1811"/>
    <mergeCell ref="G1810:G1811"/>
    <mergeCell ref="A1660:B1660"/>
    <mergeCell ref="C1660:C1661"/>
    <mergeCell ref="D1660:D1661"/>
    <mergeCell ref="E1660:E1661"/>
    <mergeCell ref="F1660:F1661"/>
    <mergeCell ref="G1660:G1661"/>
    <mergeCell ref="A1710:B1710"/>
    <mergeCell ref="C1710:C1711"/>
    <mergeCell ref="D1710:D1711"/>
    <mergeCell ref="E1710:E1711"/>
    <mergeCell ref="F1710:F1711"/>
    <mergeCell ref="G1710:G1711"/>
    <mergeCell ref="A1560:B1560"/>
    <mergeCell ref="C1560:C1561"/>
    <mergeCell ref="D1560:D1561"/>
    <mergeCell ref="E1560:E1561"/>
    <mergeCell ref="F1560:F1561"/>
    <mergeCell ref="G1560:G1561"/>
    <mergeCell ref="A1610:B1610"/>
    <mergeCell ref="C1610:C1611"/>
    <mergeCell ref="D1610:D1611"/>
    <mergeCell ref="E1610:E1611"/>
    <mergeCell ref="F1610:F1611"/>
    <mergeCell ref="G1610:G1611"/>
    <mergeCell ref="A1460:B1460"/>
    <mergeCell ref="C1460:C1461"/>
    <mergeCell ref="D1460:D1461"/>
    <mergeCell ref="E1460:E1461"/>
    <mergeCell ref="F1460:F1461"/>
    <mergeCell ref="G1460:G1461"/>
    <mergeCell ref="A1510:B1510"/>
    <mergeCell ref="C1510:C1511"/>
    <mergeCell ref="D1510:D1511"/>
    <mergeCell ref="E1510:E1511"/>
    <mergeCell ref="F1510:F1511"/>
    <mergeCell ref="G1510:G1511"/>
    <mergeCell ref="A1360:B1360"/>
    <mergeCell ref="C1360:C1361"/>
    <mergeCell ref="D1360:D1361"/>
    <mergeCell ref="E1360:E1361"/>
    <mergeCell ref="F1360:F1361"/>
    <mergeCell ref="G1360:G1361"/>
    <mergeCell ref="A1410:B1410"/>
    <mergeCell ref="C1410:C1411"/>
    <mergeCell ref="D1410:D1411"/>
    <mergeCell ref="E1410:E1411"/>
    <mergeCell ref="F1410:F1411"/>
    <mergeCell ref="G1410:G1411"/>
    <mergeCell ref="A1260:B1260"/>
    <mergeCell ref="C1260:C1261"/>
    <mergeCell ref="D1260:D1261"/>
    <mergeCell ref="E1260:E1261"/>
    <mergeCell ref="F1260:F1261"/>
    <mergeCell ref="G1260:G1261"/>
    <mergeCell ref="A1310:B1310"/>
    <mergeCell ref="C1310:C1311"/>
    <mergeCell ref="D1310:D1311"/>
    <mergeCell ref="E1310:E1311"/>
    <mergeCell ref="F1310:F1311"/>
    <mergeCell ref="G1310:G1311"/>
    <mergeCell ref="A1160:B1160"/>
    <mergeCell ref="C1160:C1161"/>
    <mergeCell ref="D1160:D1161"/>
    <mergeCell ref="E1160:E1161"/>
    <mergeCell ref="F1160:F1161"/>
    <mergeCell ref="G1160:G1161"/>
    <mergeCell ref="A1210:B1210"/>
    <mergeCell ref="C1210:C1211"/>
    <mergeCell ref="D1210:D1211"/>
    <mergeCell ref="E1210:E1211"/>
    <mergeCell ref="F1210:F1211"/>
    <mergeCell ref="G1210:G1211"/>
    <mergeCell ref="A2960:B2960"/>
    <mergeCell ref="C2960:C2961"/>
    <mergeCell ref="D2960:D2961"/>
    <mergeCell ref="E2960:E2961"/>
    <mergeCell ref="F2960:F2961"/>
    <mergeCell ref="G2960:G2961"/>
    <mergeCell ref="A1010:B1010"/>
    <mergeCell ref="C1010:C1011"/>
    <mergeCell ref="D1010:D1011"/>
    <mergeCell ref="E1010:E1011"/>
    <mergeCell ref="F1010:F1011"/>
    <mergeCell ref="G1010:G1011"/>
    <mergeCell ref="A1060:B1060"/>
    <mergeCell ref="C1060:C1061"/>
    <mergeCell ref="D1060:D1061"/>
    <mergeCell ref="E1060:E1061"/>
    <mergeCell ref="F1060:F1061"/>
    <mergeCell ref="G1060:G1061"/>
    <mergeCell ref="A1110:B1110"/>
    <mergeCell ref="C1110:C1111"/>
    <mergeCell ref="D1110:D1111"/>
    <mergeCell ref="E1110:E1111"/>
    <mergeCell ref="F1110:F1111"/>
    <mergeCell ref="G1110:G1111"/>
    <mergeCell ref="A2860:B2860"/>
    <mergeCell ref="C2860:C2861"/>
    <mergeCell ref="D2860:D2861"/>
    <mergeCell ref="E2860:E2861"/>
    <mergeCell ref="F2860:F2861"/>
    <mergeCell ref="G2860:G2861"/>
    <mergeCell ref="A2910:B2910"/>
    <mergeCell ref="C2910:C2911"/>
    <mergeCell ref="D2910:D2911"/>
    <mergeCell ref="E2910:E2911"/>
    <mergeCell ref="F2910:F2911"/>
    <mergeCell ref="G2910:G2911"/>
    <mergeCell ref="A2760:B2760"/>
    <mergeCell ref="C2760:C2761"/>
    <mergeCell ref="D2760:D2761"/>
    <mergeCell ref="E2760:E2761"/>
    <mergeCell ref="F2760:F2761"/>
    <mergeCell ref="G2760:G2761"/>
    <mergeCell ref="A2810:B2810"/>
    <mergeCell ref="C2810:C2811"/>
    <mergeCell ref="D2810:D2811"/>
    <mergeCell ref="E2810:E2811"/>
    <mergeCell ref="F2810:F2811"/>
    <mergeCell ref="G2810:G2811"/>
    <mergeCell ref="A2660:B2660"/>
    <mergeCell ref="C2660:C2661"/>
    <mergeCell ref="D2660:D2661"/>
    <mergeCell ref="E2660:E2661"/>
    <mergeCell ref="F2660:F2661"/>
    <mergeCell ref="G2660:G2661"/>
    <mergeCell ref="A2710:B2710"/>
    <mergeCell ref="C2710:C2711"/>
    <mergeCell ref="D2710:D2711"/>
    <mergeCell ref="E2710:E2711"/>
    <mergeCell ref="F2710:F2711"/>
    <mergeCell ref="G2710:G2711"/>
    <mergeCell ref="C2560:C2561"/>
    <mergeCell ref="D2560:D2561"/>
    <mergeCell ref="E2560:E2561"/>
    <mergeCell ref="F2560:F2561"/>
    <mergeCell ref="G2560:G2561"/>
    <mergeCell ref="A2610:B2610"/>
    <mergeCell ref="C2610:C2611"/>
    <mergeCell ref="D2610:D2611"/>
    <mergeCell ref="E2610:E2611"/>
    <mergeCell ref="F2610:F2611"/>
    <mergeCell ref="G2610:G2611"/>
    <mergeCell ref="G2410:G2411"/>
    <mergeCell ref="A2460:B2460"/>
    <mergeCell ref="C2460:C2461"/>
    <mergeCell ref="D2460:D2461"/>
    <mergeCell ref="E2460:E2461"/>
    <mergeCell ref="F2460:F2461"/>
    <mergeCell ref="G2460:G2461"/>
    <mergeCell ref="A2510:B2510"/>
    <mergeCell ref="C2510:C2511"/>
    <mergeCell ref="D2510:D2511"/>
    <mergeCell ref="E2510:E2511"/>
    <mergeCell ref="F2510:F2511"/>
    <mergeCell ref="G2510:G2511"/>
    <mergeCell ref="G2260:G2261"/>
    <mergeCell ref="C2210:C2211"/>
    <mergeCell ref="D2210:D2211"/>
    <mergeCell ref="E2210:E2211"/>
    <mergeCell ref="F2210:F2211"/>
    <mergeCell ref="G2210:G2211"/>
    <mergeCell ref="A2360:B2360"/>
    <mergeCell ref="C2360:C2361"/>
    <mergeCell ref="D2360:D2361"/>
    <mergeCell ref="E2360:E2361"/>
    <mergeCell ref="F2360:F2361"/>
    <mergeCell ref="G2360:G2361"/>
    <mergeCell ref="A3810:B3810"/>
    <mergeCell ref="C3810:C3811"/>
    <mergeCell ref="D3810:D3811"/>
    <mergeCell ref="E3810:E3811"/>
    <mergeCell ref="F3810:F3811"/>
    <mergeCell ref="G3810:G3811"/>
    <mergeCell ref="A2010:B2010"/>
    <mergeCell ref="C2010:C2011"/>
    <mergeCell ref="D2010:D2011"/>
    <mergeCell ref="E2010:E2011"/>
    <mergeCell ref="F2010:F2011"/>
    <mergeCell ref="G2010:G2011"/>
    <mergeCell ref="A2060:B2060"/>
    <mergeCell ref="C2060:C2061"/>
    <mergeCell ref="D2060:D2061"/>
    <mergeCell ref="E2060:E2061"/>
    <mergeCell ref="F2060:F2061"/>
    <mergeCell ref="G2060:G2061"/>
    <mergeCell ref="A2310:B2310"/>
    <mergeCell ref="C2310:C2311"/>
    <mergeCell ref="D2310:D2311"/>
    <mergeCell ref="E2310:E2311"/>
    <mergeCell ref="F2310:F2311"/>
    <mergeCell ref="G2310:G2311"/>
    <mergeCell ref="A3710:B3710"/>
    <mergeCell ref="C3710:C3711"/>
    <mergeCell ref="D3710:D3711"/>
    <mergeCell ref="E3710:E3711"/>
    <mergeCell ref="F3710:F3711"/>
    <mergeCell ref="G3710:G3711"/>
    <mergeCell ref="A3760:B3760"/>
    <mergeCell ref="C3760:C3761"/>
    <mergeCell ref="D3760:D3761"/>
    <mergeCell ref="E3760:E3761"/>
    <mergeCell ref="F3760:F3761"/>
    <mergeCell ref="G3760:G3761"/>
    <mergeCell ref="A3510:B3510"/>
    <mergeCell ref="C3510:C3511"/>
    <mergeCell ref="D3510:D3511"/>
    <mergeCell ref="E3510:E3511"/>
    <mergeCell ref="F3510:F3511"/>
    <mergeCell ref="G3510:G3511"/>
    <mergeCell ref="A3660:B3660"/>
    <mergeCell ref="C3660:C3661"/>
    <mergeCell ref="D3660:D3661"/>
    <mergeCell ref="E3660:E3661"/>
    <mergeCell ref="F3660:F3661"/>
    <mergeCell ref="G3660:G3661"/>
    <mergeCell ref="A3560:B3560"/>
    <mergeCell ref="C3560:C3561"/>
    <mergeCell ref="D3560:D3561"/>
    <mergeCell ref="E3560:E3561"/>
    <mergeCell ref="F3560:F3561"/>
    <mergeCell ref="G3560:G3561"/>
    <mergeCell ref="A3610:B3610"/>
    <mergeCell ref="C3610:C3611"/>
    <mergeCell ref="D3610:D3611"/>
    <mergeCell ref="E3610:E3611"/>
    <mergeCell ref="F3610:F3611"/>
    <mergeCell ref="G3610:G3611"/>
    <mergeCell ref="A3410:B3410"/>
    <mergeCell ref="C3410:C3411"/>
    <mergeCell ref="D3410:D3411"/>
    <mergeCell ref="E3410:E3411"/>
    <mergeCell ref="F3410:F3411"/>
    <mergeCell ref="G3410:G3411"/>
    <mergeCell ref="A3460:B3460"/>
    <mergeCell ref="C3460:C3461"/>
    <mergeCell ref="D3460:D3461"/>
    <mergeCell ref="E3460:E3461"/>
    <mergeCell ref="F3460:F3461"/>
    <mergeCell ref="G3460:G3461"/>
    <mergeCell ref="A3310:B3310"/>
    <mergeCell ref="C3310:C3311"/>
    <mergeCell ref="D3310:D3311"/>
    <mergeCell ref="E3310:E3311"/>
    <mergeCell ref="F3310:F3311"/>
    <mergeCell ref="G3310:G3311"/>
    <mergeCell ref="A3360:B3360"/>
    <mergeCell ref="C3360:C3361"/>
    <mergeCell ref="D3360:D3361"/>
    <mergeCell ref="E3360:E3361"/>
    <mergeCell ref="F3360:F3361"/>
    <mergeCell ref="G3360:G3361"/>
    <mergeCell ref="A3210:B3210"/>
    <mergeCell ref="C3210:C3211"/>
    <mergeCell ref="D3210:D3211"/>
    <mergeCell ref="E3210:E3211"/>
    <mergeCell ref="F3210:F3211"/>
    <mergeCell ref="G3210:G3211"/>
    <mergeCell ref="A3160:B3160"/>
    <mergeCell ref="C3160:C3161"/>
    <mergeCell ref="A3260:B3260"/>
    <mergeCell ref="C3260:C3261"/>
    <mergeCell ref="D3260:D3261"/>
    <mergeCell ref="E3260:E3261"/>
    <mergeCell ref="F3260:F3261"/>
    <mergeCell ref="G3260:G3261"/>
    <mergeCell ref="D3160:D3161"/>
    <mergeCell ref="E3160:E3161"/>
    <mergeCell ref="F3160:F3161"/>
    <mergeCell ref="G3160:G3161"/>
    <mergeCell ref="D460:D461"/>
    <mergeCell ref="E460:E461"/>
    <mergeCell ref="A960:B960"/>
    <mergeCell ref="C960:C961"/>
    <mergeCell ref="D960:D961"/>
    <mergeCell ref="E960:E961"/>
    <mergeCell ref="F960:F961"/>
    <mergeCell ref="G960:G961"/>
    <mergeCell ref="A910:B910"/>
    <mergeCell ref="C910:C911"/>
    <mergeCell ref="F910:F911"/>
    <mergeCell ref="G910:G911"/>
    <mergeCell ref="A860:B860"/>
    <mergeCell ref="C860:C861"/>
    <mergeCell ref="D860:D861"/>
    <mergeCell ref="E860:E861"/>
    <mergeCell ref="F860:F861"/>
    <mergeCell ref="G860:G861"/>
    <mergeCell ref="A660:B660"/>
    <mergeCell ref="C660:C661"/>
    <mergeCell ref="D660:D661"/>
    <mergeCell ref="E660:E661"/>
    <mergeCell ref="F660:F661"/>
    <mergeCell ref="G660:G661"/>
    <mergeCell ref="D310:D311"/>
    <mergeCell ref="E310:E311"/>
    <mergeCell ref="F310:F311"/>
    <mergeCell ref="G310:G311"/>
    <mergeCell ref="D360:D361"/>
    <mergeCell ref="E360:E361"/>
    <mergeCell ref="F360:F361"/>
    <mergeCell ref="G360:G361"/>
    <mergeCell ref="A360:B360"/>
    <mergeCell ref="C360:C361"/>
    <mergeCell ref="G2110:G2111"/>
    <mergeCell ref="A2160:B2160"/>
    <mergeCell ref="C2160:C2161"/>
    <mergeCell ref="D2160:D2161"/>
    <mergeCell ref="E2160:E2161"/>
    <mergeCell ref="F2160:F2161"/>
    <mergeCell ref="G2160:G2161"/>
    <mergeCell ref="A2110:B2110"/>
    <mergeCell ref="C2110:C2111"/>
    <mergeCell ref="A10:B10"/>
    <mergeCell ref="C10:C11"/>
    <mergeCell ref="D10:D11"/>
    <mergeCell ref="E10:E11"/>
    <mergeCell ref="F10:F11"/>
    <mergeCell ref="G10:G11"/>
    <mergeCell ref="A60:B60"/>
    <mergeCell ref="C60:C61"/>
    <mergeCell ref="D60:D61"/>
    <mergeCell ref="E60:E61"/>
    <mergeCell ref="F60:F61"/>
    <mergeCell ref="G60:G61"/>
    <mergeCell ref="C110:C111"/>
    <mergeCell ref="D110:D111"/>
    <mergeCell ref="E110:E111"/>
    <mergeCell ref="F110:F111"/>
    <mergeCell ref="G110:G111"/>
    <mergeCell ref="A110:B110"/>
    <mergeCell ref="A210:B210"/>
    <mergeCell ref="C210:C211"/>
    <mergeCell ref="D210:D211"/>
    <mergeCell ref="E210:E211"/>
    <mergeCell ref="F210:F211"/>
    <mergeCell ref="G210:G211"/>
    <mergeCell ref="A160:B160"/>
    <mergeCell ref="C160:C161"/>
    <mergeCell ref="D160:D161"/>
    <mergeCell ref="E160:E161"/>
    <mergeCell ref="F160:F161"/>
    <mergeCell ref="G160:G161"/>
    <mergeCell ref="G410:G411"/>
    <mergeCell ref="A460:B460"/>
    <mergeCell ref="C460:C461"/>
    <mergeCell ref="G460:G461"/>
    <mergeCell ref="F260:F261"/>
    <mergeCell ref="G260:G261"/>
    <mergeCell ref="A510:B510"/>
    <mergeCell ref="C510:C511"/>
    <mergeCell ref="D510:D511"/>
    <mergeCell ref="E510:E511"/>
    <mergeCell ref="F510:F511"/>
    <mergeCell ref="G510:G511"/>
    <mergeCell ref="A260:B260"/>
    <mergeCell ref="C260:C261"/>
    <mergeCell ref="D260:D261"/>
    <mergeCell ref="E260:E261"/>
    <mergeCell ref="F460:F461"/>
    <mergeCell ref="A410:B410"/>
    <mergeCell ref="C410:C411"/>
    <mergeCell ref="D410:D411"/>
    <mergeCell ref="E410:E411"/>
    <mergeCell ref="F410:F411"/>
    <mergeCell ref="A310:B310"/>
    <mergeCell ref="C310:C311"/>
    <mergeCell ref="A560:B560"/>
    <mergeCell ref="C560:C561"/>
    <mergeCell ref="D560:D561"/>
    <mergeCell ref="E560:E561"/>
    <mergeCell ref="F560:F561"/>
    <mergeCell ref="G560:G561"/>
    <mergeCell ref="A610:B610"/>
    <mergeCell ref="C610:C611"/>
    <mergeCell ref="D610:D611"/>
    <mergeCell ref="E610:E611"/>
    <mergeCell ref="F610:F611"/>
    <mergeCell ref="G610:G611"/>
    <mergeCell ref="A710:B710"/>
    <mergeCell ref="C710:C711"/>
    <mergeCell ref="D710:D711"/>
    <mergeCell ref="E710:E711"/>
    <mergeCell ref="F710:F711"/>
    <mergeCell ref="G710:G711"/>
    <mergeCell ref="A810:B810"/>
    <mergeCell ref="C810:C811"/>
    <mergeCell ref="D810:D811"/>
    <mergeCell ref="E810:E811"/>
    <mergeCell ref="F810:F811"/>
    <mergeCell ref="G810:G811"/>
    <mergeCell ref="A760:B760"/>
    <mergeCell ref="C760:C761"/>
    <mergeCell ref="D760:D761"/>
    <mergeCell ref="E760:E761"/>
    <mergeCell ref="F760:F761"/>
    <mergeCell ref="G760:G761"/>
    <mergeCell ref="D910:D911"/>
    <mergeCell ref="E910:E911"/>
    <mergeCell ref="A3010:B3010"/>
    <mergeCell ref="C3010:C3011"/>
    <mergeCell ref="A3060:B3060"/>
    <mergeCell ref="C3060:C3061"/>
    <mergeCell ref="D3060:D3061"/>
    <mergeCell ref="E3060:E3061"/>
    <mergeCell ref="F3060:F3061"/>
    <mergeCell ref="D2110:D2111"/>
    <mergeCell ref="E2110:E2111"/>
    <mergeCell ref="F2110:F2111"/>
    <mergeCell ref="A2210:B2210"/>
    <mergeCell ref="A2260:B2260"/>
    <mergeCell ref="C2260:C2261"/>
    <mergeCell ref="D2260:D2261"/>
    <mergeCell ref="E2260:E2261"/>
    <mergeCell ref="F2260:F2261"/>
    <mergeCell ref="A2410:B2410"/>
    <mergeCell ref="C2410:C2411"/>
    <mergeCell ref="D2410:D2411"/>
    <mergeCell ref="E2410:E2411"/>
    <mergeCell ref="F2410:F2411"/>
    <mergeCell ref="A2560:B2560"/>
    <mergeCell ref="G3060:G3061"/>
    <mergeCell ref="A3110:B3110"/>
    <mergeCell ref="C3110:C3111"/>
    <mergeCell ref="D3110:D3111"/>
    <mergeCell ref="E3110:E3111"/>
    <mergeCell ref="F3110:F3111"/>
    <mergeCell ref="G3110:G3111"/>
    <mergeCell ref="D3010:D3011"/>
    <mergeCell ref="E3010:E3011"/>
    <mergeCell ref="F3010:F3011"/>
    <mergeCell ref="G3010:G3011"/>
    <mergeCell ref="A3860:B3860"/>
    <mergeCell ref="C3860:C3861"/>
    <mergeCell ref="D3860:D3861"/>
    <mergeCell ref="E3860:E3861"/>
    <mergeCell ref="F3860:F3861"/>
    <mergeCell ref="G3860:G3861"/>
    <mergeCell ref="A3960:B3960"/>
    <mergeCell ref="C3960:C3961"/>
    <mergeCell ref="D3960:D3961"/>
    <mergeCell ref="E3960:E3961"/>
    <mergeCell ref="F3960:F3961"/>
    <mergeCell ref="G3960:G3961"/>
    <mergeCell ref="A3910:B3910"/>
    <mergeCell ref="C3910:C3911"/>
    <mergeCell ref="D3910:D3911"/>
    <mergeCell ref="E3910:E3911"/>
    <mergeCell ref="F3910:F3911"/>
    <mergeCell ref="G3910:G3911"/>
    <mergeCell ref="A4010:B4010"/>
    <mergeCell ref="C4010:C4011"/>
    <mergeCell ref="D4010:D4011"/>
    <mergeCell ref="E4010:E4011"/>
    <mergeCell ref="F4010:F4011"/>
    <mergeCell ref="G4010:G4011"/>
    <mergeCell ref="A4060:B4060"/>
    <mergeCell ref="C4060:C4061"/>
    <mergeCell ref="D4060:D4061"/>
    <mergeCell ref="E4060:E4061"/>
    <mergeCell ref="F4060:F4061"/>
    <mergeCell ref="G4060:G4061"/>
    <mergeCell ref="A4210:B4210"/>
    <mergeCell ref="C4210:C4211"/>
    <mergeCell ref="D4210:D4211"/>
    <mergeCell ref="E4210:E4211"/>
    <mergeCell ref="F4210:F4211"/>
    <mergeCell ref="G4210:G4211"/>
    <mergeCell ref="A4110:B4110"/>
    <mergeCell ref="C4110:C4111"/>
    <mergeCell ref="D4110:D4111"/>
    <mergeCell ref="E4110:E4111"/>
    <mergeCell ref="F4110:F4111"/>
    <mergeCell ref="G4110:G4111"/>
    <mergeCell ref="A4160:B4160"/>
    <mergeCell ref="C4160:C4161"/>
    <mergeCell ref="D4160:D4161"/>
    <mergeCell ref="E4160:E4161"/>
    <mergeCell ref="F4160:F4161"/>
    <mergeCell ref="G4160:G4161"/>
  </mergeCells>
  <pageMargins left="1.1811023622047245" right="0.78740157480314965" top="1.1811023622047245" bottom="0.78740157480314965" header="0.39370078740157483" footer="0.39370078740157483"/>
  <pageSetup paperSize="9" scale="10" orientation="portrait" r:id="rId1"/>
  <headerFooter>
    <oddHeader>&amp;L&amp;G</oddHeader>
  </headerFooter>
  <ignoredErrors>
    <ignoredError sqref="A39:F47 A32:F36 A14:F26 A13 D13:F13 A29:B31 D29:F31" unlockedFormula="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D143"/>
  <sheetViews>
    <sheetView showZeros="0" view="pageLayout" topLeftCell="A16" zoomScale="69" zoomScaleNormal="100" zoomScaleSheetLayoutView="100" zoomScalePageLayoutView="69" workbookViewId="0">
      <selection activeCell="U3" sqref="U3"/>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47" customWidth="1"/>
    <col min="34" max="82" width="11.42578125" style="147"/>
    <col min="83" max="16384" width="11.42578125" style="9"/>
  </cols>
  <sheetData>
    <row r="1" spans="1:82" s="5" customFormat="1" ht="20.100000000000001" customHeight="1" x14ac:dyDescent="0.2">
      <c r="A1" s="3" t="s">
        <v>11</v>
      </c>
      <c r="B1" s="3"/>
      <c r="C1" s="3" t="str">
        <f>Comitente</f>
        <v>DIRECCIÓN DE INFRAESTRUCTURA ESCOLAR</v>
      </c>
      <c r="D1" s="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row>
    <row r="2" spans="1:82" s="6" customFormat="1" ht="20.100000000000001" customHeight="1" x14ac:dyDescent="0.2">
      <c r="A2" s="13" t="s">
        <v>12</v>
      </c>
      <c r="B2" s="13"/>
      <c r="C2" s="13" t="str">
        <f>Obra</f>
        <v>ESCUELA BATALLA DE TUCUMAN</v>
      </c>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row>
    <row r="3" spans="1:82" s="6" customFormat="1" ht="20.100000000000001" customHeight="1" x14ac:dyDescent="0.2">
      <c r="A3" s="13" t="s">
        <v>18</v>
      </c>
      <c r="B3" s="13"/>
      <c r="C3" s="13" t="str">
        <f>Ubicación</f>
        <v>Calle Mendoza y Calle Nº17 - Pocito</v>
      </c>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row>
    <row r="4" spans="1:82" s="6" customFormat="1" ht="20.100000000000001" customHeight="1" x14ac:dyDescent="0.2">
      <c r="A4" s="13" t="s">
        <v>17</v>
      </c>
      <c r="B4" s="14"/>
      <c r="C4" s="77">
        <f>Licitación_N°</f>
        <v>0</v>
      </c>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row>
    <row r="5" spans="1:82" s="6" customFormat="1" ht="20.100000000000001" customHeight="1" x14ac:dyDescent="0.2">
      <c r="A5" s="13" t="s">
        <v>19</v>
      </c>
      <c r="B5" s="14"/>
      <c r="C5" s="78">
        <f>Plazo_Obra</f>
        <v>180</v>
      </c>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row>
    <row r="6" spans="1:82" s="6" customFormat="1" ht="20.100000000000001" customHeight="1" x14ac:dyDescent="0.2">
      <c r="A6" s="13" t="s">
        <v>13</v>
      </c>
      <c r="B6" s="13"/>
      <c r="C6" s="13">
        <f>Contratista</f>
        <v>0</v>
      </c>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row>
    <row r="7" spans="1:82" s="2" customFormat="1" ht="20.100000000000001" customHeight="1" x14ac:dyDescent="0.2">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row>
    <row r="8" spans="1:82" s="2" customFormat="1" ht="20.100000000000001" customHeight="1" x14ac:dyDescent="0.2">
      <c r="A8" s="393" t="s">
        <v>47</v>
      </c>
      <c r="B8" s="394"/>
      <c r="C8" s="394"/>
      <c r="D8" s="395"/>
      <c r="E8" s="8"/>
      <c r="F8" s="8"/>
      <c r="G8" s="8"/>
      <c r="H8" s="8"/>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row>
    <row r="10" spans="1:82" ht="20.100000000000001" customHeight="1" x14ac:dyDescent="0.2">
      <c r="A10" s="398" t="s">
        <v>1114</v>
      </c>
      <c r="B10" s="396" t="s">
        <v>0</v>
      </c>
      <c r="C10" s="396"/>
      <c r="D10" s="399" t="s">
        <v>16</v>
      </c>
      <c r="E10" s="54"/>
      <c r="F10" s="396" t="s">
        <v>22</v>
      </c>
      <c r="G10" s="396"/>
      <c r="H10" s="396"/>
      <c r="I10" s="396"/>
      <c r="J10" s="396"/>
      <c r="K10" s="396"/>
      <c r="L10" s="17"/>
      <c r="M10" s="397" t="s">
        <v>21</v>
      </c>
    </row>
    <row r="11" spans="1:82" ht="20.100000000000001" customHeight="1" x14ac:dyDescent="0.2">
      <c r="A11" s="398"/>
      <c r="B11" s="396"/>
      <c r="C11" s="396"/>
      <c r="D11" s="399"/>
      <c r="E11" s="54">
        <v>0</v>
      </c>
      <c r="F11" s="26">
        <v>1</v>
      </c>
      <c r="G11" s="26">
        <f>F11+1</f>
        <v>2</v>
      </c>
      <c r="H11" s="26">
        <f t="shared" ref="H11:K11" si="0">G11+1</f>
        <v>3</v>
      </c>
      <c r="I11" s="26">
        <f t="shared" si="0"/>
        <v>4</v>
      </c>
      <c r="J11" s="26">
        <f t="shared" si="0"/>
        <v>5</v>
      </c>
      <c r="K11" s="26">
        <f t="shared" si="0"/>
        <v>6</v>
      </c>
      <c r="L11" s="18"/>
      <c r="M11" s="397"/>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91" t="str">
        <f t="shared" ref="B13:B44" si="1">IFERROR(VLOOKUP(A13,Tabla_CyP,2,FALSE),"")</f>
        <v xml:space="preserve"> TRABAJOS PREPARATORIOS</v>
      </c>
      <c r="C13" s="392"/>
      <c r="D13" s="15">
        <f t="shared" ref="D13:D44" si="2">IFERROR(VLOOKUP(A13,Tabla_CyP,9,FALSE),0)</f>
        <v>0</v>
      </c>
      <c r="E13" s="30"/>
      <c r="F13" s="143"/>
      <c r="G13" s="143"/>
      <c r="H13" s="143"/>
      <c r="I13" s="143"/>
      <c r="J13" s="143"/>
      <c r="K13" s="143"/>
      <c r="L13" s="19"/>
      <c r="M13" s="20">
        <f t="shared" ref="M13:M44" si="3">SUM(F13:K13)</f>
        <v>0</v>
      </c>
    </row>
    <row r="14" spans="1:82" ht="20.100000000000001" customHeight="1" x14ac:dyDescent="0.2">
      <c r="A14" s="57" t="str">
        <f>CyP!A19</f>
        <v>1.1</v>
      </c>
      <c r="B14" s="391" t="str">
        <f t="shared" si="1"/>
        <v>Preparación y limpieza de los terrenos.</v>
      </c>
      <c r="C14" s="392"/>
      <c r="D14" s="15">
        <f t="shared" si="2"/>
        <v>0</v>
      </c>
      <c r="E14" s="55"/>
      <c r="F14" s="143"/>
      <c r="G14" s="143"/>
      <c r="H14" s="143"/>
      <c r="I14" s="143"/>
      <c r="J14" s="143"/>
      <c r="K14" s="143"/>
      <c r="L14" s="21"/>
      <c r="M14" s="20">
        <f t="shared" si="3"/>
        <v>0</v>
      </c>
    </row>
    <row r="15" spans="1:82" ht="20.100000000000001" customHeight="1" x14ac:dyDescent="0.2">
      <c r="A15" s="57" t="str">
        <f>CyP!A20</f>
        <v>1.2</v>
      </c>
      <c r="B15" s="391" t="str">
        <f t="shared" si="1"/>
        <v>Replanteo y otros</v>
      </c>
      <c r="C15" s="392"/>
      <c r="D15" s="15">
        <f t="shared" si="2"/>
        <v>0</v>
      </c>
      <c r="E15" s="55"/>
      <c r="F15" s="143"/>
      <c r="G15" s="143"/>
      <c r="H15" s="143"/>
      <c r="I15" s="143"/>
      <c r="J15" s="143"/>
      <c r="K15" s="143"/>
      <c r="L15" s="21"/>
      <c r="M15" s="20">
        <f t="shared" si="3"/>
        <v>0</v>
      </c>
    </row>
    <row r="16" spans="1:82" ht="20.100000000000001" customHeight="1" x14ac:dyDescent="0.2">
      <c r="A16" s="57" t="str">
        <f>CyP!A21</f>
        <v>1.3</v>
      </c>
      <c r="B16" s="391" t="str">
        <f t="shared" si="1"/>
        <v>Actividades complementarias</v>
      </c>
      <c r="C16" s="392"/>
      <c r="D16" s="15">
        <f t="shared" si="2"/>
        <v>0</v>
      </c>
      <c r="E16" s="55"/>
      <c r="F16" s="143"/>
      <c r="G16" s="143"/>
      <c r="H16" s="143"/>
      <c r="I16" s="143"/>
      <c r="J16" s="143"/>
      <c r="K16" s="143"/>
      <c r="L16" s="21"/>
      <c r="M16" s="20">
        <f t="shared" si="3"/>
        <v>0</v>
      </c>
    </row>
    <row r="17" spans="1:13" ht="20.100000000000001" customHeight="1" x14ac:dyDescent="0.2">
      <c r="A17" s="57">
        <f>CyP!A22</f>
        <v>2</v>
      </c>
      <c r="B17" s="391" t="str">
        <f t="shared" si="1"/>
        <v>MOVIMIENTO DE SUELOS</v>
      </c>
      <c r="C17" s="392"/>
      <c r="D17" s="15">
        <f t="shared" si="2"/>
        <v>0</v>
      </c>
      <c r="E17" s="55"/>
      <c r="F17" s="143"/>
      <c r="G17" s="143"/>
      <c r="H17" s="143"/>
      <c r="I17" s="143"/>
      <c r="J17" s="143"/>
      <c r="K17" s="143"/>
      <c r="L17" s="21"/>
      <c r="M17" s="20">
        <f t="shared" si="3"/>
        <v>0</v>
      </c>
    </row>
    <row r="18" spans="1:13" ht="20.100000000000001" customHeight="1" x14ac:dyDescent="0.2">
      <c r="A18" s="57" t="str">
        <f>CyP!A23</f>
        <v>2.1</v>
      </c>
      <c r="B18" s="391" t="str">
        <f t="shared" si="1"/>
        <v>Terraplenamientos, rellenos y compactación</v>
      </c>
      <c r="C18" s="392"/>
      <c r="D18" s="15">
        <f t="shared" si="2"/>
        <v>0</v>
      </c>
      <c r="E18" s="55"/>
      <c r="F18" s="143"/>
      <c r="G18" s="143"/>
      <c r="H18" s="143"/>
      <c r="I18" s="143"/>
      <c r="J18" s="143"/>
      <c r="K18" s="143"/>
      <c r="L18" s="21"/>
      <c r="M18" s="20">
        <f t="shared" si="3"/>
        <v>0</v>
      </c>
    </row>
    <row r="19" spans="1:13" ht="20.100000000000001" customHeight="1" x14ac:dyDescent="0.2">
      <c r="A19" s="57" t="str">
        <f>CyP!A24</f>
        <v>2.2</v>
      </c>
      <c r="B19" s="391" t="str">
        <f t="shared" si="1"/>
        <v>Excavaciones para fundaciones</v>
      </c>
      <c r="C19" s="392"/>
      <c r="D19" s="15">
        <f t="shared" si="2"/>
        <v>0</v>
      </c>
      <c r="E19" s="55"/>
      <c r="F19" s="143"/>
      <c r="G19" s="143"/>
      <c r="H19" s="143"/>
      <c r="I19" s="143"/>
      <c r="J19" s="143"/>
      <c r="K19" s="143"/>
      <c r="L19" s="21"/>
      <c r="M19" s="20">
        <f t="shared" si="3"/>
        <v>0</v>
      </c>
    </row>
    <row r="20" spans="1:13" ht="20.100000000000001" customHeight="1" x14ac:dyDescent="0.2">
      <c r="A20" s="57">
        <f>CyP!A25</f>
        <v>3</v>
      </c>
      <c r="B20" s="391" t="str">
        <f t="shared" si="1"/>
        <v>ESTRUCTURA RESISTENTE</v>
      </c>
      <c r="C20" s="392"/>
      <c r="D20" s="15">
        <f t="shared" si="2"/>
        <v>0</v>
      </c>
      <c r="E20" s="55"/>
      <c r="F20" s="143"/>
      <c r="G20" s="143"/>
      <c r="H20" s="143"/>
      <c r="I20" s="143"/>
      <c r="J20" s="143"/>
      <c r="K20" s="143"/>
      <c r="L20" s="21"/>
      <c r="M20" s="20">
        <f t="shared" si="3"/>
        <v>0</v>
      </c>
    </row>
    <row r="21" spans="1:13" ht="20.100000000000001" customHeight="1" x14ac:dyDescent="0.2">
      <c r="A21" s="57" t="str">
        <f>CyP!A26</f>
        <v>3.1</v>
      </c>
      <c r="B21" s="391" t="str">
        <f t="shared" si="1"/>
        <v>Estructura de Hº Aº</v>
      </c>
      <c r="C21" s="392"/>
      <c r="D21" s="15">
        <f t="shared" si="2"/>
        <v>0</v>
      </c>
      <c r="E21" s="55"/>
      <c r="F21" s="143"/>
      <c r="G21" s="143"/>
      <c r="H21" s="143"/>
      <c r="I21" s="143"/>
      <c r="J21" s="143"/>
      <c r="K21" s="143"/>
      <c r="L21" s="21"/>
      <c r="M21" s="20">
        <f t="shared" si="3"/>
        <v>0</v>
      </c>
    </row>
    <row r="22" spans="1:13" ht="20.100000000000001" customHeight="1" x14ac:dyDescent="0.2">
      <c r="A22" s="57" t="str">
        <f>CyP!A27</f>
        <v>3.1.1</v>
      </c>
      <c r="B22" s="391" t="str">
        <f t="shared" si="1"/>
        <v>Hormigones de limpieza y no resistentes</v>
      </c>
      <c r="C22" s="392"/>
      <c r="D22" s="15">
        <f t="shared" si="2"/>
        <v>0</v>
      </c>
      <c r="E22" s="55"/>
      <c r="F22" s="143"/>
      <c r="G22" s="143"/>
      <c r="H22" s="143"/>
      <c r="I22" s="143"/>
      <c r="J22" s="143"/>
      <c r="K22" s="143"/>
      <c r="L22" s="21"/>
      <c r="M22" s="20">
        <f t="shared" si="3"/>
        <v>0</v>
      </c>
    </row>
    <row r="23" spans="1:13" ht="20.100000000000001" customHeight="1" x14ac:dyDescent="0.2">
      <c r="A23" s="57" t="str">
        <f>CyP!A28</f>
        <v>3.1.3</v>
      </c>
      <c r="B23" s="391" t="str">
        <f t="shared" si="1"/>
        <v>Hormigones para plateas, zapatas, bases y vigas de fundación</v>
      </c>
      <c r="C23" s="392"/>
      <c r="D23" s="15">
        <f t="shared" si="2"/>
        <v>0</v>
      </c>
      <c r="E23" s="55"/>
      <c r="F23" s="143"/>
      <c r="G23" s="143"/>
      <c r="H23" s="143"/>
      <c r="I23" s="143"/>
      <c r="J23" s="143"/>
      <c r="K23" s="143"/>
      <c r="L23" s="21"/>
      <c r="M23" s="20">
        <f t="shared" si="3"/>
        <v>0</v>
      </c>
    </row>
    <row r="24" spans="1:13" ht="20.100000000000001" customHeight="1" x14ac:dyDescent="0.2">
      <c r="A24" s="57" t="str">
        <f>CyP!A29</f>
        <v>3.1.4</v>
      </c>
      <c r="B24" s="391" t="str">
        <f t="shared" si="1"/>
        <v>Hormigones para vigas de arriostramiento</v>
      </c>
      <c r="C24" s="392"/>
      <c r="D24" s="15">
        <f t="shared" si="2"/>
        <v>0</v>
      </c>
      <c r="E24" s="55"/>
      <c r="F24" s="143"/>
      <c r="G24" s="143"/>
      <c r="H24" s="143"/>
      <c r="I24" s="143"/>
      <c r="J24" s="143"/>
      <c r="K24" s="143"/>
      <c r="L24" s="21"/>
      <c r="M24" s="20">
        <f t="shared" si="3"/>
        <v>0</v>
      </c>
    </row>
    <row r="25" spans="1:13" ht="20.100000000000001" customHeight="1" x14ac:dyDescent="0.2">
      <c r="A25" s="57" t="str">
        <f>CyP!A30</f>
        <v>3.1.5</v>
      </c>
      <c r="B25" s="391" t="str">
        <f t="shared" si="1"/>
        <v>Hormigones para columnas de carga</v>
      </c>
      <c r="C25" s="392"/>
      <c r="D25" s="15">
        <f t="shared" si="2"/>
        <v>0</v>
      </c>
      <c r="E25" s="55"/>
      <c r="F25" s="143"/>
      <c r="G25" s="143"/>
      <c r="H25" s="143"/>
      <c r="I25" s="143"/>
      <c r="J25" s="143"/>
      <c r="K25" s="143"/>
      <c r="L25" s="21"/>
      <c r="M25" s="20">
        <f t="shared" si="3"/>
        <v>0</v>
      </c>
    </row>
    <row r="26" spans="1:13" ht="20.100000000000001" customHeight="1" x14ac:dyDescent="0.2">
      <c r="A26" s="57" t="str">
        <f>CyP!A31</f>
        <v>3.1.6</v>
      </c>
      <c r="B26" s="391" t="str">
        <f t="shared" si="1"/>
        <v>Hormigones para columnas de encadenado</v>
      </c>
      <c r="C26" s="392"/>
      <c r="D26" s="15">
        <f t="shared" si="2"/>
        <v>0</v>
      </c>
      <c r="E26" s="55"/>
      <c r="F26" s="143"/>
      <c r="G26" s="143"/>
      <c r="H26" s="143"/>
      <c r="I26" s="143"/>
      <c r="J26" s="143"/>
      <c r="K26" s="143"/>
      <c r="L26" s="21"/>
      <c r="M26" s="20">
        <f t="shared" si="3"/>
        <v>0</v>
      </c>
    </row>
    <row r="27" spans="1:13" ht="20.100000000000001" customHeight="1" x14ac:dyDescent="0.2">
      <c r="A27" s="57" t="str">
        <f>CyP!A32</f>
        <v>3.1.7</v>
      </c>
      <c r="B27" s="391" t="str">
        <f t="shared" si="1"/>
        <v>Hormigones para vigas  de carga</v>
      </c>
      <c r="C27" s="392"/>
      <c r="D27" s="15">
        <f t="shared" si="2"/>
        <v>0</v>
      </c>
      <c r="E27" s="55"/>
      <c r="F27" s="143"/>
      <c r="G27" s="143"/>
      <c r="H27" s="143"/>
      <c r="I27" s="143"/>
      <c r="J27" s="143"/>
      <c r="K27" s="143"/>
      <c r="L27" s="21"/>
      <c r="M27" s="20">
        <f t="shared" si="3"/>
        <v>0</v>
      </c>
    </row>
    <row r="28" spans="1:13" ht="20.100000000000001" customHeight="1" x14ac:dyDescent="0.2">
      <c r="A28" s="57" t="str">
        <f>CyP!A33</f>
        <v>3.1.8</v>
      </c>
      <c r="B28" s="391" t="str">
        <f t="shared" si="1"/>
        <v>Hormigones para vigas de encadenado</v>
      </c>
      <c r="C28" s="392"/>
      <c r="D28" s="15">
        <f t="shared" si="2"/>
        <v>0</v>
      </c>
      <c r="E28" s="55"/>
      <c r="F28" s="143"/>
      <c r="G28" s="143"/>
      <c r="H28" s="143"/>
      <c r="I28" s="143"/>
      <c r="J28" s="143"/>
      <c r="K28" s="143"/>
      <c r="L28" s="21"/>
      <c r="M28" s="20">
        <f t="shared" si="3"/>
        <v>0</v>
      </c>
    </row>
    <row r="29" spans="1:13" ht="20.100000000000001" customHeight="1" x14ac:dyDescent="0.2">
      <c r="A29" s="57" t="str">
        <f>CyP!A34</f>
        <v>3.1.9</v>
      </c>
      <c r="B29" s="391" t="str">
        <f t="shared" si="1"/>
        <v>Hormigones para losas</v>
      </c>
      <c r="C29" s="392"/>
      <c r="D29" s="15">
        <f t="shared" si="2"/>
        <v>0</v>
      </c>
      <c r="E29" s="55"/>
      <c r="F29" s="143"/>
      <c r="G29" s="143"/>
      <c r="H29" s="143"/>
      <c r="I29" s="143"/>
      <c r="J29" s="143"/>
      <c r="K29" s="143"/>
      <c r="L29" s="21"/>
      <c r="M29" s="20">
        <f t="shared" si="3"/>
        <v>0</v>
      </c>
    </row>
    <row r="30" spans="1:13" ht="20.100000000000001" customHeight="1" x14ac:dyDescent="0.2">
      <c r="A30" s="57" t="str">
        <f>CyP!A35</f>
        <v>3.1.10</v>
      </c>
      <c r="B30" s="391" t="str">
        <f t="shared" si="1"/>
        <v>Hormigones para muro de contencion.</v>
      </c>
      <c r="C30" s="392"/>
      <c r="D30" s="15">
        <f t="shared" si="2"/>
        <v>0</v>
      </c>
      <c r="E30" s="55"/>
      <c r="F30" s="143"/>
      <c r="G30" s="143"/>
      <c r="H30" s="143"/>
      <c r="I30" s="143"/>
      <c r="J30" s="143"/>
      <c r="K30" s="143"/>
      <c r="L30" s="21"/>
      <c r="M30" s="20">
        <f t="shared" si="3"/>
        <v>0</v>
      </c>
    </row>
    <row r="31" spans="1:13" ht="20.100000000000001" customHeight="1" x14ac:dyDescent="0.2">
      <c r="A31" s="57" t="str">
        <f>CyP!A36</f>
        <v>3.2</v>
      </c>
      <c r="B31" s="391" t="str">
        <f t="shared" si="1"/>
        <v>Estructura  metálica</v>
      </c>
      <c r="C31" s="392"/>
      <c r="D31" s="15">
        <f t="shared" si="2"/>
        <v>0</v>
      </c>
      <c r="E31" s="55"/>
      <c r="F31" s="143"/>
      <c r="G31" s="143"/>
      <c r="H31" s="143"/>
      <c r="I31" s="143"/>
      <c r="J31" s="143"/>
      <c r="K31" s="143"/>
      <c r="L31" s="21"/>
      <c r="M31" s="20">
        <f t="shared" si="3"/>
        <v>0</v>
      </c>
    </row>
    <row r="32" spans="1:13" ht="20.100000000000001" customHeight="1" x14ac:dyDescent="0.2">
      <c r="A32" s="57" t="str">
        <f>CyP!A37</f>
        <v>3.2.1</v>
      </c>
      <c r="B32" s="391" t="str">
        <f t="shared" si="1"/>
        <v>Vigas, correas, y cerramiento</v>
      </c>
      <c r="C32" s="392"/>
      <c r="D32" s="15">
        <f t="shared" si="2"/>
        <v>0</v>
      </c>
      <c r="E32" s="55"/>
      <c r="F32" s="143"/>
      <c r="G32" s="143"/>
      <c r="H32" s="143"/>
      <c r="I32" s="143"/>
      <c r="J32" s="143"/>
      <c r="K32" s="143"/>
      <c r="L32" s="21"/>
      <c r="M32" s="20">
        <f t="shared" si="3"/>
        <v>0</v>
      </c>
    </row>
    <row r="33" spans="1:13" ht="20.100000000000001" customHeight="1" x14ac:dyDescent="0.2">
      <c r="A33" s="57">
        <f>CyP!A38</f>
        <v>4</v>
      </c>
      <c r="B33" s="391" t="str">
        <f t="shared" si="1"/>
        <v xml:space="preserve"> ALBAÑILERÍA</v>
      </c>
      <c r="C33" s="392"/>
      <c r="D33" s="15">
        <f t="shared" si="2"/>
        <v>0</v>
      </c>
      <c r="E33" s="55"/>
      <c r="F33" s="143"/>
      <c r="G33" s="143"/>
      <c r="H33" s="143"/>
      <c r="I33" s="143"/>
      <c r="J33" s="143"/>
      <c r="K33" s="143"/>
      <c r="L33" s="21"/>
      <c r="M33" s="20">
        <f t="shared" si="3"/>
        <v>0</v>
      </c>
    </row>
    <row r="34" spans="1:13" ht="20.100000000000001" customHeight="1" x14ac:dyDescent="0.2">
      <c r="A34" s="57" t="str">
        <f>CyP!A39</f>
        <v>4.1</v>
      </c>
      <c r="B34" s="391" t="str">
        <f t="shared" si="1"/>
        <v>Muros</v>
      </c>
      <c r="C34" s="392"/>
      <c r="D34" s="15">
        <f t="shared" si="2"/>
        <v>0</v>
      </c>
      <c r="E34" s="55"/>
      <c r="F34" s="143"/>
      <c r="G34" s="143"/>
      <c r="H34" s="143"/>
      <c r="I34" s="143"/>
      <c r="J34" s="143"/>
      <c r="K34" s="143"/>
      <c r="L34" s="21"/>
      <c r="M34" s="20">
        <f t="shared" si="3"/>
        <v>0</v>
      </c>
    </row>
    <row r="35" spans="1:13" ht="20.100000000000001" customHeight="1" x14ac:dyDescent="0.2">
      <c r="A35" s="57" t="str">
        <f>CyP!A40</f>
        <v>4.1.2</v>
      </c>
      <c r="B35" s="391" t="str">
        <f t="shared" si="1"/>
        <v>Mamposterías  de ladrillón de 0,20 m</v>
      </c>
      <c r="C35" s="392"/>
      <c r="D35" s="15">
        <f t="shared" si="2"/>
        <v>0</v>
      </c>
      <c r="E35" s="55"/>
      <c r="F35" s="143"/>
      <c r="G35" s="143"/>
      <c r="H35" s="143"/>
      <c r="I35" s="143"/>
      <c r="J35" s="143"/>
      <c r="K35" s="143"/>
      <c r="L35" s="21"/>
      <c r="M35" s="20">
        <f t="shared" si="3"/>
        <v>0</v>
      </c>
    </row>
    <row r="36" spans="1:13" ht="20.100000000000001" customHeight="1" x14ac:dyDescent="0.2">
      <c r="A36" s="57" t="str">
        <f>CyP!A41</f>
        <v>4.2</v>
      </c>
      <c r="B36" s="391" t="str">
        <f t="shared" si="1"/>
        <v>Tabiques</v>
      </c>
      <c r="C36" s="392"/>
      <c r="D36" s="15">
        <f t="shared" si="2"/>
        <v>0</v>
      </c>
      <c r="E36" s="55"/>
      <c r="F36" s="143"/>
      <c r="G36" s="143"/>
      <c r="H36" s="143"/>
      <c r="I36" s="143"/>
      <c r="J36" s="143"/>
      <c r="K36" s="143"/>
      <c r="L36" s="21"/>
      <c r="M36" s="20">
        <f t="shared" si="3"/>
        <v>0</v>
      </c>
    </row>
    <row r="37" spans="1:13" ht="20.100000000000001" customHeight="1" x14ac:dyDescent="0.2">
      <c r="A37" s="57" t="str">
        <f>CyP!A42</f>
        <v>4.2.3</v>
      </c>
      <c r="B37" s="391" t="str">
        <f t="shared" si="1"/>
        <v>Tabiques de placas cementicias</v>
      </c>
      <c r="C37" s="392"/>
      <c r="D37" s="15">
        <f t="shared" si="2"/>
        <v>0</v>
      </c>
      <c r="E37" s="55"/>
      <c r="F37" s="143"/>
      <c r="G37" s="143"/>
      <c r="H37" s="143"/>
      <c r="I37" s="143"/>
      <c r="J37" s="143"/>
      <c r="K37" s="143"/>
      <c r="L37" s="21"/>
      <c r="M37" s="20">
        <f t="shared" si="3"/>
        <v>0</v>
      </c>
    </row>
    <row r="38" spans="1:13" ht="20.100000000000001" customHeight="1" x14ac:dyDescent="0.2">
      <c r="A38" s="57" t="str">
        <f>CyP!A43</f>
        <v>4.4</v>
      </c>
      <c r="B38" s="391" t="str">
        <f t="shared" si="1"/>
        <v>Aislaciones</v>
      </c>
      <c r="C38" s="392"/>
      <c r="D38" s="15">
        <f t="shared" si="2"/>
        <v>0</v>
      </c>
      <c r="E38" s="55"/>
      <c r="F38" s="143"/>
      <c r="G38" s="143"/>
      <c r="H38" s="143"/>
      <c r="I38" s="143"/>
      <c r="J38" s="143"/>
      <c r="K38" s="143"/>
      <c r="L38" s="21"/>
      <c r="M38" s="20">
        <f t="shared" si="3"/>
        <v>0</v>
      </c>
    </row>
    <row r="39" spans="1:13" ht="20.100000000000001" customHeight="1" x14ac:dyDescent="0.2">
      <c r="A39" s="57" t="str">
        <f>CyP!A44</f>
        <v>4.4.1</v>
      </c>
      <c r="B39" s="391" t="str">
        <f t="shared" si="1"/>
        <v>Capa Aisladora Horizontal y Vertical</v>
      </c>
      <c r="C39" s="392"/>
      <c r="D39" s="15">
        <f t="shared" si="2"/>
        <v>0</v>
      </c>
      <c r="E39" s="55"/>
      <c r="F39" s="143"/>
      <c r="G39" s="143"/>
      <c r="H39" s="143"/>
      <c r="I39" s="143"/>
      <c r="J39" s="143"/>
      <c r="K39" s="143"/>
      <c r="L39" s="21"/>
      <c r="M39" s="20">
        <f t="shared" si="3"/>
        <v>0</v>
      </c>
    </row>
    <row r="40" spans="1:13" ht="20.100000000000001" customHeight="1" x14ac:dyDescent="0.2">
      <c r="A40" s="57" t="str">
        <f>CyP!A45</f>
        <v>4.5</v>
      </c>
      <c r="B40" s="391" t="str">
        <f t="shared" si="1"/>
        <v>Revoques</v>
      </c>
      <c r="C40" s="392"/>
      <c r="D40" s="15">
        <f t="shared" si="2"/>
        <v>0</v>
      </c>
      <c r="E40" s="55"/>
      <c r="F40" s="143"/>
      <c r="G40" s="143"/>
      <c r="H40" s="143"/>
      <c r="I40" s="143"/>
      <c r="J40" s="143"/>
      <c r="K40" s="143"/>
      <c r="L40" s="21"/>
      <c r="M40" s="20">
        <f t="shared" si="3"/>
        <v>0</v>
      </c>
    </row>
    <row r="41" spans="1:13" ht="20.100000000000001" customHeight="1" x14ac:dyDescent="0.2">
      <c r="A41" s="57" t="str">
        <f>CyP!A46</f>
        <v>4.5.1</v>
      </c>
      <c r="B41" s="391" t="str">
        <f t="shared" si="1"/>
        <v>Jaharro a la cal  interior y exterior</v>
      </c>
      <c r="C41" s="392"/>
      <c r="D41" s="15">
        <f t="shared" si="2"/>
        <v>0</v>
      </c>
      <c r="E41" s="55"/>
      <c r="F41" s="143"/>
      <c r="G41" s="143"/>
      <c r="H41" s="143"/>
      <c r="I41" s="143"/>
      <c r="J41" s="143"/>
      <c r="K41" s="143"/>
      <c r="L41" s="21"/>
      <c r="M41" s="20">
        <f t="shared" si="3"/>
        <v>0</v>
      </c>
    </row>
    <row r="42" spans="1:13" ht="20.100000000000001" customHeight="1" x14ac:dyDescent="0.2">
      <c r="A42" s="57" t="str">
        <f>CyP!A47</f>
        <v>4.5.3</v>
      </c>
      <c r="B42" s="391" t="str">
        <f t="shared" si="1"/>
        <v>Jaharro bajo revestimiento</v>
      </c>
      <c r="C42" s="392"/>
      <c r="D42" s="15">
        <f t="shared" si="2"/>
        <v>0</v>
      </c>
      <c r="E42" s="55"/>
      <c r="F42" s="143"/>
      <c r="G42" s="143"/>
      <c r="H42" s="143"/>
      <c r="I42" s="143"/>
      <c r="J42" s="143"/>
      <c r="K42" s="143"/>
      <c r="L42" s="21"/>
      <c r="M42" s="20">
        <f t="shared" si="3"/>
        <v>0</v>
      </c>
    </row>
    <row r="43" spans="1:13" ht="20.100000000000001" customHeight="1" x14ac:dyDescent="0.2">
      <c r="A43" s="57" t="str">
        <f>CyP!A48</f>
        <v>4.5.4</v>
      </c>
      <c r="B43" s="391" t="str">
        <f t="shared" si="1"/>
        <v>Enlucidos</v>
      </c>
      <c r="C43" s="392"/>
      <c r="D43" s="15">
        <f t="shared" si="2"/>
        <v>0</v>
      </c>
      <c r="E43" s="55"/>
      <c r="F43" s="143"/>
      <c r="G43" s="143"/>
      <c r="H43" s="143"/>
      <c r="I43" s="143"/>
      <c r="J43" s="143"/>
      <c r="K43" s="143"/>
      <c r="L43" s="21"/>
      <c r="M43" s="20">
        <f t="shared" si="3"/>
        <v>0</v>
      </c>
    </row>
    <row r="44" spans="1:13" ht="20.100000000000001" customHeight="1" x14ac:dyDescent="0.2">
      <c r="A44" s="57" t="str">
        <f>CyP!A49</f>
        <v>4.6</v>
      </c>
      <c r="B44" s="391" t="str">
        <f t="shared" si="1"/>
        <v>Contrapisos</v>
      </c>
      <c r="C44" s="392"/>
      <c r="D44" s="15">
        <f t="shared" si="2"/>
        <v>0</v>
      </c>
      <c r="E44" s="55"/>
      <c r="F44" s="143"/>
      <c r="G44" s="143"/>
      <c r="H44" s="143"/>
      <c r="I44" s="143"/>
      <c r="J44" s="143"/>
      <c r="K44" s="143"/>
      <c r="L44" s="21"/>
      <c r="M44" s="20">
        <f t="shared" si="3"/>
        <v>0</v>
      </c>
    </row>
    <row r="45" spans="1:13" ht="20.100000000000001" customHeight="1" x14ac:dyDescent="0.2">
      <c r="A45" s="57" t="str">
        <f>CyP!A50</f>
        <v>4.6.2</v>
      </c>
      <c r="B45" s="391" t="str">
        <f t="shared" ref="B45:B76" si="4">IFERROR(VLOOKUP(A45,Tabla_CyP,2,FALSE),"")</f>
        <v>De hormigón armado</v>
      </c>
      <c r="C45" s="392"/>
      <c r="D45" s="15">
        <f t="shared" ref="D45:D76" si="5">IFERROR(VLOOKUP(A45,Tabla_CyP,9,FALSE),0)</f>
        <v>0</v>
      </c>
      <c r="E45" s="55"/>
      <c r="F45" s="143"/>
      <c r="G45" s="143"/>
      <c r="H45" s="143"/>
      <c r="I45" s="143"/>
      <c r="J45" s="143"/>
      <c r="K45" s="143"/>
      <c r="L45" s="21"/>
      <c r="M45" s="20">
        <f t="shared" ref="M45:M76" si="6">SUM(F45:K45)</f>
        <v>0</v>
      </c>
    </row>
    <row r="46" spans="1:13" ht="20.100000000000001" customHeight="1" x14ac:dyDescent="0.2">
      <c r="A46" s="57">
        <f>CyP!A51</f>
        <v>5</v>
      </c>
      <c r="B46" s="391" t="str">
        <f t="shared" si="4"/>
        <v xml:space="preserve"> REVESTIMIENTOS</v>
      </c>
      <c r="C46" s="392"/>
      <c r="D46" s="15">
        <f t="shared" si="5"/>
        <v>0</v>
      </c>
      <c r="E46" s="55"/>
      <c r="F46" s="143"/>
      <c r="G46" s="143"/>
      <c r="H46" s="143"/>
      <c r="I46" s="143"/>
      <c r="J46" s="143"/>
      <c r="K46" s="143"/>
      <c r="L46" s="21"/>
      <c r="M46" s="20">
        <f t="shared" si="6"/>
        <v>0</v>
      </c>
    </row>
    <row r="47" spans="1:13" ht="20.100000000000001" customHeight="1" x14ac:dyDescent="0.2">
      <c r="A47" s="57" t="str">
        <f>CyP!A52</f>
        <v>5.1</v>
      </c>
      <c r="B47" s="391" t="str">
        <f t="shared" si="4"/>
        <v>Cerámico</v>
      </c>
      <c r="C47" s="392"/>
      <c r="D47" s="15">
        <f t="shared" si="5"/>
        <v>0</v>
      </c>
      <c r="E47" s="55"/>
      <c r="F47" s="143"/>
      <c r="G47" s="143"/>
      <c r="H47" s="143"/>
      <c r="I47" s="143"/>
      <c r="J47" s="143"/>
      <c r="K47" s="143"/>
      <c r="L47" s="21"/>
      <c r="M47" s="20">
        <f t="shared" si="6"/>
        <v>0</v>
      </c>
    </row>
    <row r="48" spans="1:13" ht="20.100000000000001" customHeight="1" x14ac:dyDescent="0.2">
      <c r="A48" s="57" t="str">
        <f>CyP!A53</f>
        <v>5.2</v>
      </c>
      <c r="B48" s="391" t="str">
        <f t="shared" si="4"/>
        <v>Antepechos</v>
      </c>
      <c r="C48" s="392"/>
      <c r="D48" s="15">
        <f t="shared" si="5"/>
        <v>0</v>
      </c>
      <c r="E48" s="55"/>
      <c r="F48" s="143"/>
      <c r="G48" s="143"/>
      <c r="H48" s="143"/>
      <c r="I48" s="143"/>
      <c r="J48" s="143"/>
      <c r="K48" s="143"/>
      <c r="L48" s="21"/>
      <c r="M48" s="20">
        <f t="shared" si="6"/>
        <v>0</v>
      </c>
    </row>
    <row r="49" spans="1:13" ht="20.100000000000001" customHeight="1" x14ac:dyDescent="0.2">
      <c r="A49" s="57">
        <f>CyP!A54</f>
        <v>6</v>
      </c>
      <c r="B49" s="391" t="str">
        <f t="shared" si="4"/>
        <v xml:space="preserve"> PISOS Y ZÓCALOS</v>
      </c>
      <c r="C49" s="392"/>
      <c r="D49" s="15">
        <f t="shared" si="5"/>
        <v>0</v>
      </c>
      <c r="E49" s="55"/>
      <c r="F49" s="143"/>
      <c r="G49" s="143"/>
      <c r="H49" s="143"/>
      <c r="I49" s="143"/>
      <c r="J49" s="143"/>
      <c r="K49" s="143"/>
      <c r="L49" s="21"/>
      <c r="M49" s="20">
        <f t="shared" si="6"/>
        <v>0</v>
      </c>
    </row>
    <row r="50" spans="1:13" ht="20.100000000000001" customHeight="1" x14ac:dyDescent="0.2">
      <c r="A50" s="57" t="str">
        <f>CyP!A55</f>
        <v>6.1</v>
      </c>
      <c r="B50" s="391" t="str">
        <f t="shared" si="4"/>
        <v>Interiores</v>
      </c>
      <c r="C50" s="392"/>
      <c r="D50" s="15">
        <f t="shared" si="5"/>
        <v>0</v>
      </c>
      <c r="E50" s="55"/>
      <c r="F50" s="143"/>
      <c r="G50" s="143"/>
      <c r="H50" s="143"/>
      <c r="I50" s="143"/>
      <c r="J50" s="143"/>
      <c r="K50" s="143"/>
      <c r="L50" s="21"/>
      <c r="M50" s="20">
        <f t="shared" si="6"/>
        <v>0</v>
      </c>
    </row>
    <row r="51" spans="1:13" ht="20.100000000000001" customHeight="1" x14ac:dyDescent="0.2">
      <c r="A51" s="57" t="str">
        <f>CyP!A56</f>
        <v>6.1.2</v>
      </c>
      <c r="B51" s="391" t="str">
        <f t="shared" si="4"/>
        <v>Pisos de mosaico granítico 30 x 30</v>
      </c>
      <c r="C51" s="392"/>
      <c r="D51" s="15">
        <f t="shared" si="5"/>
        <v>0</v>
      </c>
      <c r="E51" s="55"/>
      <c r="F51" s="143"/>
      <c r="G51" s="143"/>
      <c r="H51" s="143"/>
      <c r="I51" s="143"/>
      <c r="J51" s="143"/>
      <c r="K51" s="143"/>
      <c r="L51" s="21"/>
      <c r="M51" s="20">
        <f t="shared" si="6"/>
        <v>0</v>
      </c>
    </row>
    <row r="52" spans="1:13" ht="20.100000000000001" customHeight="1" x14ac:dyDescent="0.2">
      <c r="A52" s="57" t="str">
        <f>CyP!A57</f>
        <v>6.1.4</v>
      </c>
      <c r="B52" s="391" t="str">
        <f t="shared" si="4"/>
        <v>Zócalos graníticos</v>
      </c>
      <c r="C52" s="392"/>
      <c r="D52" s="15">
        <f t="shared" si="5"/>
        <v>0</v>
      </c>
      <c r="E52" s="55"/>
      <c r="F52" s="143"/>
      <c r="G52" s="143"/>
      <c r="H52" s="143"/>
      <c r="I52" s="143"/>
      <c r="J52" s="143"/>
      <c r="K52" s="143"/>
      <c r="L52" s="21"/>
      <c r="M52" s="20">
        <f t="shared" si="6"/>
        <v>0</v>
      </c>
    </row>
    <row r="53" spans="1:13" ht="20.100000000000001" customHeight="1" x14ac:dyDescent="0.2">
      <c r="A53" s="57" t="str">
        <f>CyP!A58</f>
        <v>6.1.10</v>
      </c>
      <c r="B53" s="391" t="str">
        <f t="shared" si="4"/>
        <v>Umbrales y solías</v>
      </c>
      <c r="C53" s="392"/>
      <c r="D53" s="15">
        <f t="shared" si="5"/>
        <v>0</v>
      </c>
      <c r="E53" s="55"/>
      <c r="F53" s="143"/>
      <c r="G53" s="143"/>
      <c r="H53" s="143"/>
      <c r="I53" s="143"/>
      <c r="J53" s="143"/>
      <c r="K53" s="143"/>
      <c r="L53" s="21"/>
      <c r="M53" s="20">
        <f t="shared" si="6"/>
        <v>0</v>
      </c>
    </row>
    <row r="54" spans="1:13" ht="20.100000000000001" customHeight="1" x14ac:dyDescent="0.2">
      <c r="A54" s="57" t="str">
        <f>CyP!A59</f>
        <v>6.2</v>
      </c>
      <c r="B54" s="391" t="str">
        <f t="shared" si="4"/>
        <v>Exteriores</v>
      </c>
      <c r="C54" s="392"/>
      <c r="D54" s="15">
        <f t="shared" si="5"/>
        <v>0</v>
      </c>
      <c r="E54" s="55"/>
      <c r="F54" s="143"/>
      <c r="G54" s="143"/>
      <c r="H54" s="143"/>
      <c r="I54" s="143"/>
      <c r="J54" s="143"/>
      <c r="K54" s="143"/>
      <c r="L54" s="21"/>
      <c r="M54" s="20">
        <f t="shared" si="6"/>
        <v>0</v>
      </c>
    </row>
    <row r="55" spans="1:13" ht="20.100000000000001" customHeight="1" x14ac:dyDescent="0.2">
      <c r="A55" s="57" t="str">
        <f>CyP!A60</f>
        <v>6.2.1</v>
      </c>
      <c r="B55" s="391" t="str">
        <f t="shared" si="4"/>
        <v>De hormigón sin armar</v>
      </c>
      <c r="C55" s="392"/>
      <c r="D55" s="15">
        <f t="shared" si="5"/>
        <v>0</v>
      </c>
      <c r="E55" s="55"/>
      <c r="F55" s="143"/>
      <c r="G55" s="143"/>
      <c r="H55" s="143"/>
      <c r="I55" s="143"/>
      <c r="J55" s="143"/>
      <c r="K55" s="143"/>
      <c r="L55" s="21"/>
      <c r="M55" s="20">
        <f t="shared" si="6"/>
        <v>0</v>
      </c>
    </row>
    <row r="56" spans="1:13" ht="20.100000000000001" customHeight="1" x14ac:dyDescent="0.2">
      <c r="A56" s="57" t="str">
        <f>CyP!A61</f>
        <v>6.2.7</v>
      </c>
      <c r="B56" s="391" t="str">
        <f t="shared" si="4"/>
        <v>Zócalo rehundido</v>
      </c>
      <c r="C56" s="392"/>
      <c r="D56" s="15">
        <f t="shared" si="5"/>
        <v>0</v>
      </c>
      <c r="E56" s="55"/>
      <c r="F56" s="143"/>
      <c r="G56" s="143"/>
      <c r="H56" s="143"/>
      <c r="I56" s="143"/>
      <c r="J56" s="143"/>
      <c r="K56" s="143"/>
      <c r="L56" s="21"/>
      <c r="M56" s="20">
        <f t="shared" si="6"/>
        <v>0</v>
      </c>
    </row>
    <row r="57" spans="1:13" ht="20.100000000000001" customHeight="1" x14ac:dyDescent="0.2">
      <c r="A57" s="57">
        <f>CyP!A62</f>
        <v>7</v>
      </c>
      <c r="B57" s="391" t="str">
        <f t="shared" si="4"/>
        <v xml:space="preserve"> MARMOLERÍA</v>
      </c>
      <c r="C57" s="392"/>
      <c r="D57" s="15">
        <f t="shared" si="5"/>
        <v>0</v>
      </c>
      <c r="E57" s="55"/>
      <c r="F57" s="143"/>
      <c r="G57" s="143"/>
      <c r="H57" s="143"/>
      <c r="I57" s="143"/>
      <c r="J57" s="143"/>
      <c r="K57" s="143"/>
      <c r="L57" s="21"/>
      <c r="M57" s="20">
        <f t="shared" si="6"/>
        <v>0</v>
      </c>
    </row>
    <row r="58" spans="1:13" ht="20.100000000000001" customHeight="1" x14ac:dyDescent="0.2">
      <c r="A58" s="57" t="str">
        <f>CyP!A63</f>
        <v>7.1</v>
      </c>
      <c r="B58" s="391" t="str">
        <f t="shared" si="4"/>
        <v>Mesadas de granito natural</v>
      </c>
      <c r="C58" s="392"/>
      <c r="D58" s="15">
        <f t="shared" si="5"/>
        <v>0</v>
      </c>
      <c r="E58" s="55"/>
      <c r="F58" s="143"/>
      <c r="G58" s="143"/>
      <c r="H58" s="143"/>
      <c r="I58" s="143"/>
      <c r="J58" s="143"/>
      <c r="K58" s="143"/>
      <c r="L58" s="21"/>
      <c r="M58" s="20">
        <f t="shared" si="6"/>
        <v>0</v>
      </c>
    </row>
    <row r="59" spans="1:13" ht="20.100000000000001" customHeight="1" x14ac:dyDescent="0.2">
      <c r="A59" s="57">
        <f>CyP!A64</f>
        <v>8</v>
      </c>
      <c r="B59" s="391" t="str">
        <f t="shared" si="4"/>
        <v xml:space="preserve"> CUBIERTAS Y TECHOS</v>
      </c>
      <c r="C59" s="392"/>
      <c r="D59" s="15">
        <f t="shared" si="5"/>
        <v>0</v>
      </c>
      <c r="E59" s="55"/>
      <c r="F59" s="143"/>
      <c r="G59" s="143"/>
      <c r="H59" s="143"/>
      <c r="I59" s="143"/>
      <c r="J59" s="143"/>
      <c r="K59" s="143"/>
      <c r="L59" s="21"/>
      <c r="M59" s="20">
        <f t="shared" si="6"/>
        <v>0</v>
      </c>
    </row>
    <row r="60" spans="1:13" ht="20.100000000000001" customHeight="1" x14ac:dyDescent="0.2">
      <c r="A60" s="57" t="str">
        <f>CyP!A65</f>
        <v>8.1</v>
      </c>
      <c r="B60" s="391" t="str">
        <f t="shared" si="4"/>
        <v>Cubiertas de techo sobre losa de hormigón armado</v>
      </c>
      <c r="C60" s="392"/>
      <c r="D60" s="15">
        <f t="shared" si="5"/>
        <v>0</v>
      </c>
      <c r="E60" s="55"/>
      <c r="F60" s="143"/>
      <c r="G60" s="143"/>
      <c r="H60" s="143"/>
      <c r="I60" s="143"/>
      <c r="J60" s="143"/>
      <c r="K60" s="143"/>
      <c r="L60" s="21"/>
      <c r="M60" s="20">
        <f t="shared" si="6"/>
        <v>0</v>
      </c>
    </row>
    <row r="61" spans="1:13" ht="20.100000000000001" customHeight="1" x14ac:dyDescent="0.2">
      <c r="A61" s="57" t="str">
        <f>CyP!A66</f>
        <v>8.2</v>
      </c>
      <c r="B61" s="391" t="str">
        <f t="shared" si="4"/>
        <v>Cubiertas metálicas ( incluidas aislaciones )</v>
      </c>
      <c r="C61" s="392"/>
      <c r="D61" s="15">
        <f t="shared" si="5"/>
        <v>0</v>
      </c>
      <c r="E61" s="55"/>
      <c r="F61" s="143"/>
      <c r="G61" s="143"/>
      <c r="H61" s="143"/>
      <c r="I61" s="143"/>
      <c r="J61" s="143"/>
      <c r="K61" s="143"/>
      <c r="L61" s="21"/>
      <c r="M61" s="20">
        <f t="shared" si="6"/>
        <v>0</v>
      </c>
    </row>
    <row r="62" spans="1:13" ht="20.100000000000001" customHeight="1" x14ac:dyDescent="0.2">
      <c r="A62" s="57">
        <f>CyP!A67</f>
        <v>9</v>
      </c>
      <c r="B62" s="391" t="str">
        <f t="shared" si="4"/>
        <v xml:space="preserve"> CIELORRASOS</v>
      </c>
      <c r="C62" s="392"/>
      <c r="D62" s="15">
        <f t="shared" si="5"/>
        <v>0</v>
      </c>
      <c r="E62" s="55"/>
      <c r="F62" s="143"/>
      <c r="G62" s="143"/>
      <c r="H62" s="143"/>
      <c r="I62" s="143"/>
      <c r="J62" s="143"/>
      <c r="K62" s="143"/>
      <c r="L62" s="21"/>
      <c r="M62" s="20">
        <f t="shared" si="6"/>
        <v>0</v>
      </c>
    </row>
    <row r="63" spans="1:13" ht="20.100000000000001" customHeight="1" x14ac:dyDescent="0.2">
      <c r="A63" s="57" t="str">
        <f>CyP!A68</f>
        <v>9.1</v>
      </c>
      <c r="B63" s="391" t="str">
        <f t="shared" si="4"/>
        <v>Aplicados</v>
      </c>
      <c r="C63" s="392"/>
      <c r="D63" s="15">
        <f t="shared" si="5"/>
        <v>0</v>
      </c>
      <c r="E63" s="55"/>
      <c r="F63" s="143"/>
      <c r="G63" s="143"/>
      <c r="H63" s="143"/>
      <c r="I63" s="143"/>
      <c r="J63" s="143"/>
      <c r="K63" s="143"/>
      <c r="L63" s="21"/>
      <c r="M63" s="20">
        <f t="shared" si="6"/>
        <v>0</v>
      </c>
    </row>
    <row r="64" spans="1:13" ht="20.100000000000001" customHeight="1" x14ac:dyDescent="0.2">
      <c r="A64" s="57" t="str">
        <f>CyP!A69</f>
        <v>9.1.1</v>
      </c>
      <c r="B64" s="391" t="str">
        <f t="shared" si="4"/>
        <v>A la cal</v>
      </c>
      <c r="C64" s="392"/>
      <c r="D64" s="15">
        <f t="shared" si="5"/>
        <v>0</v>
      </c>
      <c r="E64" s="55"/>
      <c r="F64" s="143"/>
      <c r="G64" s="143"/>
      <c r="H64" s="143"/>
      <c r="I64" s="143"/>
      <c r="J64" s="143"/>
      <c r="K64" s="143"/>
      <c r="L64" s="21"/>
      <c r="M64" s="20">
        <f t="shared" si="6"/>
        <v>0</v>
      </c>
    </row>
    <row r="65" spans="1:13" ht="20.100000000000001" customHeight="1" x14ac:dyDescent="0.2">
      <c r="A65" s="57" t="str">
        <f>CyP!A70</f>
        <v>9.1.2</v>
      </c>
      <c r="B65" s="391" t="str">
        <f t="shared" si="4"/>
        <v>Al yeso</v>
      </c>
      <c r="C65" s="392"/>
      <c r="D65" s="15">
        <f t="shared" si="5"/>
        <v>0</v>
      </c>
      <c r="E65" s="55"/>
      <c r="F65" s="143"/>
      <c r="G65" s="143"/>
      <c r="H65" s="143"/>
      <c r="I65" s="143"/>
      <c r="J65" s="143"/>
      <c r="K65" s="143"/>
      <c r="L65" s="21"/>
      <c r="M65" s="20">
        <f t="shared" si="6"/>
        <v>0</v>
      </c>
    </row>
    <row r="66" spans="1:13" ht="20.100000000000001" customHeight="1" x14ac:dyDescent="0.2">
      <c r="A66" s="57" t="str">
        <f>CyP!A71</f>
        <v>9.2</v>
      </c>
      <c r="B66" s="391" t="str">
        <f t="shared" si="4"/>
        <v>Suspendidos</v>
      </c>
      <c r="C66" s="392"/>
      <c r="D66" s="15">
        <f t="shared" si="5"/>
        <v>0</v>
      </c>
      <c r="E66" s="55"/>
      <c r="F66" s="143"/>
      <c r="G66" s="143"/>
      <c r="H66" s="143"/>
      <c r="I66" s="143"/>
      <c r="J66" s="143"/>
      <c r="K66" s="143"/>
      <c r="L66" s="21"/>
      <c r="M66" s="20">
        <f t="shared" si="6"/>
        <v>0</v>
      </c>
    </row>
    <row r="67" spans="1:13" ht="20.100000000000001" customHeight="1" x14ac:dyDescent="0.2">
      <c r="A67" s="57" t="str">
        <f>CyP!A72</f>
        <v>9.2.1</v>
      </c>
      <c r="B67" s="391" t="str">
        <f t="shared" si="4"/>
        <v>De placas rígidas</v>
      </c>
      <c r="C67" s="392"/>
      <c r="D67" s="15">
        <f t="shared" si="5"/>
        <v>0</v>
      </c>
      <c r="E67" s="55"/>
      <c r="F67" s="143"/>
      <c r="G67" s="143"/>
      <c r="H67" s="143"/>
      <c r="I67" s="143"/>
      <c r="J67" s="143"/>
      <c r="K67" s="143"/>
      <c r="L67" s="21"/>
      <c r="M67" s="20">
        <f t="shared" si="6"/>
        <v>0</v>
      </c>
    </row>
    <row r="68" spans="1:13" ht="20.100000000000001" customHeight="1" x14ac:dyDescent="0.2">
      <c r="A68" s="57">
        <f>CyP!A73</f>
        <v>10</v>
      </c>
      <c r="B68" s="391" t="str">
        <f t="shared" si="4"/>
        <v xml:space="preserve"> CARPINTERÍA </v>
      </c>
      <c r="C68" s="392"/>
      <c r="D68" s="15">
        <f t="shared" si="5"/>
        <v>0</v>
      </c>
      <c r="E68" s="55"/>
      <c r="F68" s="143"/>
      <c r="G68" s="143"/>
      <c r="H68" s="143"/>
      <c r="I68" s="143"/>
      <c r="J68" s="143"/>
      <c r="K68" s="143"/>
      <c r="L68" s="21"/>
      <c r="M68" s="20">
        <f t="shared" si="6"/>
        <v>0</v>
      </c>
    </row>
    <row r="69" spans="1:13" ht="20.100000000000001" customHeight="1" x14ac:dyDescent="0.2">
      <c r="A69" s="57" t="str">
        <f>CyP!A74</f>
        <v>10.1</v>
      </c>
      <c r="B69" s="391" t="str">
        <f t="shared" si="4"/>
        <v>Carpinteria metalica</v>
      </c>
      <c r="C69" s="392"/>
      <c r="D69" s="15">
        <f t="shared" si="5"/>
        <v>0</v>
      </c>
      <c r="E69" s="55"/>
      <c r="F69" s="143"/>
      <c r="G69" s="143"/>
      <c r="H69" s="143"/>
      <c r="I69" s="143"/>
      <c r="J69" s="143"/>
      <c r="K69" s="143"/>
      <c r="L69" s="21"/>
      <c r="M69" s="20">
        <f t="shared" si="6"/>
        <v>0</v>
      </c>
    </row>
    <row r="70" spans="1:13" ht="20.100000000000001" customHeight="1" x14ac:dyDescent="0.2">
      <c r="A70" s="57" t="str">
        <f>CyP!A75</f>
        <v>10.4</v>
      </c>
      <c r="B70" s="391" t="str">
        <f t="shared" si="4"/>
        <v>Muebles fijos</v>
      </c>
      <c r="C70" s="392"/>
      <c r="D70" s="15">
        <f t="shared" si="5"/>
        <v>0</v>
      </c>
      <c r="E70" s="55"/>
      <c r="F70" s="143"/>
      <c r="G70" s="143"/>
      <c r="H70" s="143"/>
      <c r="I70" s="143"/>
      <c r="J70" s="143"/>
      <c r="K70" s="143"/>
      <c r="L70" s="21"/>
      <c r="M70" s="20">
        <f t="shared" si="6"/>
        <v>0</v>
      </c>
    </row>
    <row r="71" spans="1:13" ht="20.100000000000001" customHeight="1" x14ac:dyDescent="0.2">
      <c r="A71" s="57">
        <f>CyP!A76</f>
        <v>11</v>
      </c>
      <c r="B71" s="391" t="str">
        <f t="shared" si="4"/>
        <v xml:space="preserve"> INSTALACIÓN ELÉCTRICA</v>
      </c>
      <c r="C71" s="392"/>
      <c r="D71" s="15">
        <f t="shared" si="5"/>
        <v>0</v>
      </c>
      <c r="E71" s="55"/>
      <c r="F71" s="143"/>
      <c r="G71" s="143"/>
      <c r="H71" s="143"/>
      <c r="I71" s="143"/>
      <c r="J71" s="143"/>
      <c r="K71" s="143"/>
      <c r="L71" s="21"/>
      <c r="M71" s="20">
        <f t="shared" si="6"/>
        <v>0</v>
      </c>
    </row>
    <row r="72" spans="1:13" ht="20.100000000000001" customHeight="1" x14ac:dyDescent="0.2">
      <c r="A72" s="57" t="str">
        <f>CyP!A77</f>
        <v>11.1</v>
      </c>
      <c r="B72" s="391" t="str">
        <f t="shared" si="4"/>
        <v>Fuerza motriz</v>
      </c>
      <c r="C72" s="392"/>
      <c r="D72" s="15">
        <f t="shared" si="5"/>
        <v>0</v>
      </c>
      <c r="E72" s="55"/>
      <c r="F72" s="143"/>
      <c r="G72" s="143"/>
      <c r="H72" s="143"/>
      <c r="I72" s="143"/>
      <c r="J72" s="143"/>
      <c r="K72" s="143"/>
      <c r="L72" s="21"/>
      <c r="M72" s="20">
        <f t="shared" si="6"/>
        <v>0</v>
      </c>
    </row>
    <row r="73" spans="1:13" ht="20.100000000000001" customHeight="1" x14ac:dyDescent="0.2">
      <c r="A73" s="57" t="str">
        <f>CyP!A78</f>
        <v>11.2</v>
      </c>
      <c r="B73" s="391" t="str">
        <f t="shared" si="4"/>
        <v>Media tensión</v>
      </c>
      <c r="C73" s="392"/>
      <c r="D73" s="15">
        <f t="shared" si="5"/>
        <v>0</v>
      </c>
      <c r="E73" s="55"/>
      <c r="F73" s="143"/>
      <c r="G73" s="143"/>
      <c r="H73" s="143"/>
      <c r="I73" s="143"/>
      <c r="J73" s="143"/>
      <c r="K73" s="143"/>
      <c r="L73" s="21"/>
      <c r="M73" s="20">
        <f t="shared" si="6"/>
        <v>0</v>
      </c>
    </row>
    <row r="74" spans="1:13" ht="20.100000000000001" customHeight="1" x14ac:dyDescent="0.2">
      <c r="A74" s="57" t="str">
        <f>CyP!A79</f>
        <v>11.3</v>
      </c>
      <c r="B74" s="391" t="str">
        <f t="shared" si="4"/>
        <v>Baja tensión</v>
      </c>
      <c r="C74" s="392"/>
      <c r="D74" s="15">
        <f t="shared" si="5"/>
        <v>0</v>
      </c>
      <c r="E74" s="55"/>
      <c r="F74" s="143"/>
      <c r="G74" s="143"/>
      <c r="H74" s="143"/>
      <c r="I74" s="143"/>
      <c r="J74" s="143"/>
      <c r="K74" s="143"/>
      <c r="L74" s="21"/>
      <c r="M74" s="20">
        <f t="shared" si="6"/>
        <v>0</v>
      </c>
    </row>
    <row r="75" spans="1:13" ht="20.100000000000001" customHeight="1" x14ac:dyDescent="0.2">
      <c r="A75" s="57" t="str">
        <f>CyP!A80</f>
        <v>11.4</v>
      </c>
      <c r="B75" s="391" t="str">
        <f t="shared" si="4"/>
        <v>Artefactos</v>
      </c>
      <c r="C75" s="392"/>
      <c r="D75" s="15">
        <f t="shared" si="5"/>
        <v>0</v>
      </c>
      <c r="E75" s="55"/>
      <c r="F75" s="143"/>
      <c r="G75" s="143"/>
      <c r="H75" s="143"/>
      <c r="I75" s="143"/>
      <c r="J75" s="143"/>
      <c r="K75" s="143"/>
      <c r="L75" s="21"/>
      <c r="M75" s="20">
        <f t="shared" si="6"/>
        <v>0</v>
      </c>
    </row>
    <row r="76" spans="1:13" ht="20.100000000000001" customHeight="1" x14ac:dyDescent="0.2">
      <c r="A76" s="57">
        <f>CyP!A81</f>
        <v>12</v>
      </c>
      <c r="B76" s="391" t="str">
        <f t="shared" si="4"/>
        <v xml:space="preserve"> INSTALACIÓN SANITARIA</v>
      </c>
      <c r="C76" s="392"/>
      <c r="D76" s="15">
        <f t="shared" si="5"/>
        <v>0</v>
      </c>
      <c r="E76" s="55"/>
      <c r="F76" s="143"/>
      <c r="G76" s="143"/>
      <c r="H76" s="143"/>
      <c r="I76" s="143"/>
      <c r="J76" s="143"/>
      <c r="K76" s="143"/>
      <c r="L76" s="21"/>
      <c r="M76" s="20">
        <f t="shared" si="6"/>
        <v>0</v>
      </c>
    </row>
    <row r="77" spans="1:13" ht="20.100000000000001" customHeight="1" x14ac:dyDescent="0.2">
      <c r="A77" s="57" t="str">
        <f>CyP!A82</f>
        <v>12.1</v>
      </c>
      <c r="B77" s="391" t="str">
        <f t="shared" ref="B77:B97" si="7">IFERROR(VLOOKUP(A77,Tabla_CyP,2,FALSE),"")</f>
        <v>Instalación base de cloacas, caños, cámaras</v>
      </c>
      <c r="C77" s="392"/>
      <c r="D77" s="15">
        <f t="shared" ref="D77:D108" si="8">IFERROR(VLOOKUP(A77,Tabla_CyP,9,FALSE),0)</f>
        <v>0</v>
      </c>
      <c r="E77" s="55"/>
      <c r="F77" s="143"/>
      <c r="G77" s="143"/>
      <c r="H77" s="143"/>
      <c r="I77" s="143"/>
      <c r="J77" s="143"/>
      <c r="K77" s="143"/>
      <c r="L77" s="21"/>
      <c r="M77" s="20">
        <f t="shared" ref="M77:M108" si="9">SUM(F77:K77)</f>
        <v>0</v>
      </c>
    </row>
    <row r="78" spans="1:13" ht="20.100000000000001" customHeight="1" x14ac:dyDescent="0.2">
      <c r="A78" s="57" t="str">
        <f>CyP!A83</f>
        <v>12.2</v>
      </c>
      <c r="B78" s="391" t="str">
        <f t="shared" si="7"/>
        <v>Ventilación</v>
      </c>
      <c r="C78" s="392"/>
      <c r="D78" s="15">
        <f t="shared" si="8"/>
        <v>0</v>
      </c>
      <c r="E78" s="55"/>
      <c r="F78" s="143"/>
      <c r="G78" s="143"/>
      <c r="H78" s="143"/>
      <c r="I78" s="143"/>
      <c r="J78" s="143"/>
      <c r="K78" s="143"/>
      <c r="L78" s="21"/>
      <c r="M78" s="20">
        <f t="shared" si="9"/>
        <v>0</v>
      </c>
    </row>
    <row r="79" spans="1:13" ht="20.100000000000001" customHeight="1" x14ac:dyDescent="0.2">
      <c r="A79" s="57" t="str">
        <f>CyP!A84</f>
        <v>12.3</v>
      </c>
      <c r="B79" s="391" t="str">
        <f t="shared" si="7"/>
        <v>Dispositivos de tratamiento, cámara séptica y otros</v>
      </c>
      <c r="C79" s="392"/>
      <c r="D79" s="15">
        <f t="shared" si="8"/>
        <v>0</v>
      </c>
      <c r="E79" s="55"/>
      <c r="F79" s="143"/>
      <c r="G79" s="143"/>
      <c r="H79" s="143"/>
      <c r="I79" s="143"/>
      <c r="J79" s="143"/>
      <c r="K79" s="143"/>
      <c r="L79" s="21"/>
      <c r="M79" s="20">
        <f t="shared" si="9"/>
        <v>0</v>
      </c>
    </row>
    <row r="80" spans="1:13" ht="20.100000000000001" customHeight="1" x14ac:dyDescent="0.2">
      <c r="A80" s="57" t="str">
        <f>CyP!A85</f>
        <v>12.4</v>
      </c>
      <c r="B80" s="391" t="str">
        <f t="shared" si="7"/>
        <v>Cañería distribución agua fría-caliente</v>
      </c>
      <c r="C80" s="392"/>
      <c r="D80" s="15">
        <f t="shared" si="8"/>
        <v>0</v>
      </c>
      <c r="E80" s="55"/>
      <c r="F80" s="143"/>
      <c r="G80" s="143"/>
      <c r="H80" s="143"/>
      <c r="I80" s="143"/>
      <c r="J80" s="143"/>
      <c r="K80" s="143"/>
      <c r="L80" s="21"/>
      <c r="M80" s="20">
        <f t="shared" si="9"/>
        <v>0</v>
      </c>
    </row>
    <row r="81" spans="1:13" ht="20.100000000000001" customHeight="1" x14ac:dyDescent="0.2">
      <c r="A81" s="57" t="str">
        <f>CyP!A86</f>
        <v>12.5</v>
      </c>
      <c r="B81" s="391" t="str">
        <f t="shared" si="7"/>
        <v xml:space="preserve">Tanque de reserva </v>
      </c>
      <c r="C81" s="392"/>
      <c r="D81" s="15">
        <f t="shared" si="8"/>
        <v>0</v>
      </c>
      <c r="E81" s="55"/>
      <c r="F81" s="143"/>
      <c r="G81" s="143"/>
      <c r="H81" s="143"/>
      <c r="I81" s="143"/>
      <c r="J81" s="143"/>
      <c r="K81" s="143"/>
      <c r="L81" s="21"/>
      <c r="M81" s="20">
        <f t="shared" si="9"/>
        <v>0</v>
      </c>
    </row>
    <row r="82" spans="1:13" ht="20.100000000000001" customHeight="1" x14ac:dyDescent="0.2">
      <c r="A82" s="57" t="str">
        <f>CyP!A87</f>
        <v>12.6</v>
      </c>
      <c r="B82" s="391" t="str">
        <f t="shared" si="7"/>
        <v>Artefactos sanitarios y griferia</v>
      </c>
      <c r="C82" s="392"/>
      <c r="D82" s="15">
        <f t="shared" si="8"/>
        <v>0</v>
      </c>
      <c r="E82" s="55"/>
      <c r="F82" s="143"/>
      <c r="G82" s="143"/>
      <c r="H82" s="143"/>
      <c r="I82" s="143"/>
      <c r="J82" s="143"/>
      <c r="K82" s="143"/>
      <c r="L82" s="21"/>
      <c r="M82" s="20">
        <f t="shared" si="9"/>
        <v>0</v>
      </c>
    </row>
    <row r="83" spans="1:13" ht="20.100000000000001" customHeight="1" x14ac:dyDescent="0.2">
      <c r="A83" s="57" t="str">
        <f>CyP!A88</f>
        <v>12.7</v>
      </c>
      <c r="B83" s="391" t="str">
        <f t="shared" si="7"/>
        <v>Cañería de desague pluvial</v>
      </c>
      <c r="C83" s="392"/>
      <c r="D83" s="15">
        <f t="shared" si="8"/>
        <v>0</v>
      </c>
      <c r="E83" s="55"/>
      <c r="F83" s="143"/>
      <c r="G83" s="143"/>
      <c r="H83" s="143"/>
      <c r="I83" s="143"/>
      <c r="J83" s="143"/>
      <c r="K83" s="143"/>
      <c r="L83" s="21"/>
      <c r="M83" s="20">
        <f t="shared" si="9"/>
        <v>0</v>
      </c>
    </row>
    <row r="84" spans="1:13" ht="20.100000000000001" customHeight="1" x14ac:dyDescent="0.2">
      <c r="A84" s="57" t="str">
        <f>CyP!A89</f>
        <v>12.8</v>
      </c>
      <c r="B84" s="391" t="str">
        <f t="shared" si="7"/>
        <v>Conexión a redes externas y otras</v>
      </c>
      <c r="C84" s="392"/>
      <c r="D84" s="15">
        <f t="shared" si="8"/>
        <v>0</v>
      </c>
      <c r="E84" s="55"/>
      <c r="F84" s="143"/>
      <c r="G84" s="143"/>
      <c r="H84" s="143"/>
      <c r="I84" s="143"/>
      <c r="J84" s="143"/>
      <c r="K84" s="143"/>
      <c r="L84" s="21"/>
      <c r="M84" s="20">
        <f t="shared" si="9"/>
        <v>0</v>
      </c>
    </row>
    <row r="85" spans="1:13" ht="20.100000000000001" customHeight="1" x14ac:dyDescent="0.2">
      <c r="A85" s="57">
        <f>CyP!A90</f>
        <v>13</v>
      </c>
      <c r="B85" s="391" t="str">
        <f t="shared" si="7"/>
        <v xml:space="preserve"> INSTALACIÓN GAS</v>
      </c>
      <c r="C85" s="392"/>
      <c r="D85" s="15">
        <f t="shared" si="8"/>
        <v>0</v>
      </c>
      <c r="E85" s="55"/>
      <c r="F85" s="143"/>
      <c r="G85" s="143"/>
      <c r="H85" s="143"/>
      <c r="I85" s="143"/>
      <c r="J85" s="143"/>
      <c r="K85" s="143"/>
      <c r="L85" s="21"/>
      <c r="M85" s="20">
        <f t="shared" si="9"/>
        <v>0</v>
      </c>
    </row>
    <row r="86" spans="1:13" ht="20.100000000000001" customHeight="1" x14ac:dyDescent="0.2">
      <c r="A86" s="57" t="str">
        <f>CyP!A91</f>
        <v>13.1</v>
      </c>
      <c r="B86" s="391" t="str">
        <f t="shared" si="7"/>
        <v>Tendido de cañería</v>
      </c>
      <c r="C86" s="392"/>
      <c r="D86" s="15">
        <f t="shared" si="8"/>
        <v>0</v>
      </c>
      <c r="E86" s="55"/>
      <c r="F86" s="143"/>
      <c r="G86" s="143"/>
      <c r="H86" s="143"/>
      <c r="I86" s="143"/>
      <c r="J86" s="143"/>
      <c r="K86" s="143"/>
      <c r="L86" s="21"/>
      <c r="M86" s="20">
        <f t="shared" si="9"/>
        <v>0</v>
      </c>
    </row>
    <row r="87" spans="1:13" ht="20.100000000000001" customHeight="1" x14ac:dyDescent="0.2">
      <c r="A87" s="57" t="str">
        <f>CyP!A92</f>
        <v>13.2</v>
      </c>
      <c r="B87" s="391" t="str">
        <f t="shared" si="7"/>
        <v>Reguladores y medidores</v>
      </c>
      <c r="C87" s="392"/>
      <c r="D87" s="15">
        <f t="shared" si="8"/>
        <v>0</v>
      </c>
      <c r="E87" s="55"/>
      <c r="F87" s="143"/>
      <c r="G87" s="143"/>
      <c r="H87" s="143"/>
      <c r="I87" s="143"/>
      <c r="J87" s="143"/>
      <c r="K87" s="143"/>
      <c r="L87" s="21"/>
      <c r="M87" s="20">
        <f t="shared" si="9"/>
        <v>0</v>
      </c>
    </row>
    <row r="88" spans="1:13" ht="20.100000000000001" customHeight="1" x14ac:dyDescent="0.2">
      <c r="A88" s="57">
        <f>CyP!A93</f>
        <v>16</v>
      </c>
      <c r="B88" s="391" t="str">
        <f t="shared" si="7"/>
        <v xml:space="preserve"> INSTALACIÓN DE AIRE ACONDICIONADO</v>
      </c>
      <c r="C88" s="392"/>
      <c r="D88" s="15">
        <f t="shared" si="8"/>
        <v>0</v>
      </c>
      <c r="E88" s="55"/>
      <c r="F88" s="143"/>
      <c r="G88" s="143"/>
      <c r="H88" s="143"/>
      <c r="I88" s="143"/>
      <c r="J88" s="143"/>
      <c r="K88" s="143"/>
      <c r="L88" s="21"/>
      <c r="M88" s="20">
        <f t="shared" si="9"/>
        <v>0</v>
      </c>
    </row>
    <row r="89" spans="1:13" ht="20.100000000000001" customHeight="1" x14ac:dyDescent="0.2">
      <c r="A89" s="57" t="str">
        <f>CyP!A94</f>
        <v>16.1</v>
      </c>
      <c r="B89" s="391" t="str">
        <f t="shared" si="7"/>
        <v>Instalación de aires acondicionado frio - calor</v>
      </c>
      <c r="C89" s="392"/>
      <c r="D89" s="15">
        <f t="shared" si="8"/>
        <v>0</v>
      </c>
      <c r="E89" s="55"/>
      <c r="F89" s="143"/>
      <c r="G89" s="143"/>
      <c r="H89" s="143"/>
      <c r="I89" s="143"/>
      <c r="J89" s="143"/>
      <c r="K89" s="143"/>
      <c r="L89" s="21"/>
      <c r="M89" s="20">
        <f t="shared" si="9"/>
        <v>0</v>
      </c>
    </row>
    <row r="90" spans="1:13" ht="20.100000000000001" customHeight="1" x14ac:dyDescent="0.2">
      <c r="A90" s="57">
        <f>CyP!A95</f>
        <v>17</v>
      </c>
      <c r="B90" s="391" t="str">
        <f t="shared" si="7"/>
        <v xml:space="preserve"> INSTALACIÓN DE SEGURIDAD</v>
      </c>
      <c r="C90" s="392"/>
      <c r="D90" s="15">
        <f t="shared" si="8"/>
        <v>0</v>
      </c>
      <c r="E90" s="55"/>
      <c r="F90" s="143"/>
      <c r="G90" s="143"/>
      <c r="H90" s="143"/>
      <c r="I90" s="143"/>
      <c r="J90" s="143"/>
      <c r="K90" s="143"/>
      <c r="L90" s="21"/>
      <c r="M90" s="20">
        <f t="shared" si="9"/>
        <v>0</v>
      </c>
    </row>
    <row r="91" spans="1:13" ht="20.100000000000001" customHeight="1" x14ac:dyDescent="0.2">
      <c r="A91" s="57" t="str">
        <f>CyP!A96</f>
        <v>17.1</v>
      </c>
      <c r="B91" s="391" t="str">
        <f t="shared" si="7"/>
        <v>Contra Incendio</v>
      </c>
      <c r="C91" s="392"/>
      <c r="D91" s="15">
        <f t="shared" si="8"/>
        <v>0</v>
      </c>
      <c r="E91" s="55"/>
      <c r="F91" s="143"/>
      <c r="G91" s="143"/>
      <c r="H91" s="143"/>
      <c r="I91" s="143"/>
      <c r="J91" s="143"/>
      <c r="K91" s="143"/>
      <c r="L91" s="21"/>
      <c r="M91" s="20">
        <f t="shared" si="9"/>
        <v>0</v>
      </c>
    </row>
    <row r="92" spans="1:13" ht="20.100000000000001" customHeight="1" x14ac:dyDescent="0.2">
      <c r="A92" s="57" t="str">
        <f>CyP!A97</f>
        <v>17.1.3</v>
      </c>
      <c r="B92" s="391" t="str">
        <f t="shared" si="7"/>
        <v>Matafuegos, carteles de señalización</v>
      </c>
      <c r="C92" s="392"/>
      <c r="D92" s="15">
        <f t="shared" si="8"/>
        <v>0</v>
      </c>
      <c r="E92" s="55"/>
      <c r="F92" s="143"/>
      <c r="G92" s="143"/>
      <c r="H92" s="143"/>
      <c r="I92" s="143"/>
      <c r="J92" s="143"/>
      <c r="K92" s="143"/>
      <c r="L92" s="21"/>
      <c r="M92" s="20">
        <f t="shared" si="9"/>
        <v>0</v>
      </c>
    </row>
    <row r="93" spans="1:13" ht="20.100000000000001" customHeight="1" x14ac:dyDescent="0.2">
      <c r="A93" s="57" t="str">
        <f>CyP!A98</f>
        <v>17.2</v>
      </c>
      <c r="B93" s="391" t="str">
        <f t="shared" si="7"/>
        <v>Alarmas técnicas</v>
      </c>
      <c r="C93" s="392"/>
      <c r="D93" s="15">
        <f t="shared" si="8"/>
        <v>0</v>
      </c>
      <c r="E93" s="55"/>
      <c r="F93" s="143"/>
      <c r="G93" s="143"/>
      <c r="H93" s="143"/>
      <c r="I93" s="143"/>
      <c r="J93" s="143"/>
      <c r="K93" s="143"/>
      <c r="L93" s="21"/>
      <c r="M93" s="20">
        <f t="shared" si="9"/>
        <v>0</v>
      </c>
    </row>
    <row r="94" spans="1:13" ht="20.100000000000001" customHeight="1" x14ac:dyDescent="0.2">
      <c r="A94" s="57">
        <f>CyP!A99</f>
        <v>18</v>
      </c>
      <c r="B94" s="391" t="str">
        <f t="shared" si="7"/>
        <v xml:space="preserve"> CRISTALES, ESPEJOS Y VIDRIOS</v>
      </c>
      <c r="C94" s="392"/>
      <c r="D94" s="15">
        <f t="shared" si="8"/>
        <v>0</v>
      </c>
      <c r="E94" s="55"/>
      <c r="F94" s="143"/>
      <c r="G94" s="143"/>
      <c r="H94" s="143"/>
      <c r="I94" s="143"/>
      <c r="J94" s="143"/>
      <c r="K94" s="143"/>
      <c r="L94" s="21"/>
      <c r="M94" s="20">
        <f t="shared" si="9"/>
        <v>0</v>
      </c>
    </row>
    <row r="95" spans="1:13" ht="20.100000000000001" customHeight="1" x14ac:dyDescent="0.2">
      <c r="A95" s="57" t="str">
        <f>CyP!A100</f>
        <v>18.1</v>
      </c>
      <c r="B95" s="391" t="str">
        <f t="shared" si="7"/>
        <v>Vidrios laminado de seguridad 3+3</v>
      </c>
      <c r="C95" s="392"/>
      <c r="D95" s="15">
        <f t="shared" si="8"/>
        <v>0</v>
      </c>
      <c r="E95" s="55"/>
      <c r="F95" s="143"/>
      <c r="G95" s="143"/>
      <c r="H95" s="143"/>
      <c r="I95" s="143"/>
      <c r="J95" s="143"/>
      <c r="K95" s="143"/>
      <c r="L95" s="21"/>
      <c r="M95" s="20">
        <f t="shared" si="9"/>
        <v>0</v>
      </c>
    </row>
    <row r="96" spans="1:13" ht="20.100000000000001" customHeight="1" x14ac:dyDescent="0.2">
      <c r="A96" s="57" t="str">
        <f>CyP!A101</f>
        <v>18.3</v>
      </c>
      <c r="B96" s="391" t="str">
        <f t="shared" si="7"/>
        <v>Espejos</v>
      </c>
      <c r="C96" s="392"/>
      <c r="D96" s="15">
        <f t="shared" si="8"/>
        <v>0</v>
      </c>
      <c r="E96" s="55"/>
      <c r="F96" s="143"/>
      <c r="G96" s="143"/>
      <c r="H96" s="143"/>
      <c r="I96" s="143"/>
      <c r="J96" s="143"/>
      <c r="K96" s="143"/>
      <c r="L96" s="21"/>
      <c r="M96" s="20">
        <f t="shared" si="9"/>
        <v>0</v>
      </c>
    </row>
    <row r="97" spans="1:13" ht="20.100000000000001" customHeight="1" x14ac:dyDescent="0.2">
      <c r="A97" s="57">
        <f>CyP!A102</f>
        <v>19</v>
      </c>
      <c r="B97" s="391" t="str">
        <f t="shared" si="7"/>
        <v xml:space="preserve"> PINTURAS</v>
      </c>
      <c r="C97" s="392"/>
      <c r="D97" s="15">
        <f t="shared" si="8"/>
        <v>0</v>
      </c>
      <c r="E97" s="55"/>
      <c r="F97" s="143"/>
      <c r="G97" s="143"/>
      <c r="H97" s="143"/>
      <c r="I97" s="143"/>
      <c r="J97" s="143"/>
      <c r="K97" s="143"/>
      <c r="L97" s="21"/>
      <c r="M97" s="20">
        <f t="shared" si="9"/>
        <v>0</v>
      </c>
    </row>
    <row r="98" spans="1:13" ht="20.100000000000001" customHeight="1" x14ac:dyDescent="0.2">
      <c r="A98" s="57" t="str">
        <f>CyP!A103</f>
        <v>19.1</v>
      </c>
      <c r="B98" s="391" t="str">
        <f t="shared" ref="B98:B133" si="10">IFERROR(VLOOKUP(A98,Tabla_CyP,2,FALSE),"")</f>
        <v>Pintura al látex en muros interiores</v>
      </c>
      <c r="C98" s="392"/>
      <c r="D98" s="15">
        <f t="shared" si="8"/>
        <v>0</v>
      </c>
      <c r="E98" s="55"/>
      <c r="F98" s="143"/>
      <c r="G98" s="143"/>
      <c r="H98" s="143"/>
      <c r="I98" s="143"/>
      <c r="J98" s="143"/>
      <c r="K98" s="143"/>
      <c r="L98" s="21"/>
      <c r="M98" s="20">
        <f t="shared" si="9"/>
        <v>0</v>
      </c>
    </row>
    <row r="99" spans="1:13" ht="20.100000000000001" customHeight="1" x14ac:dyDescent="0.2">
      <c r="A99" s="57" t="str">
        <f>CyP!A104</f>
        <v>19.2</v>
      </c>
      <c r="B99" s="391" t="str">
        <f t="shared" si="10"/>
        <v xml:space="preserve">Pinturas al látex  exteriores </v>
      </c>
      <c r="C99" s="392"/>
      <c r="D99" s="15">
        <f t="shared" si="8"/>
        <v>0</v>
      </c>
      <c r="E99" s="55"/>
      <c r="F99" s="143"/>
      <c r="G99" s="143"/>
      <c r="H99" s="143"/>
      <c r="I99" s="143"/>
      <c r="J99" s="143"/>
      <c r="K99" s="143"/>
      <c r="L99" s="21"/>
      <c r="M99" s="20">
        <f t="shared" si="9"/>
        <v>0</v>
      </c>
    </row>
    <row r="100" spans="1:13" ht="20.100000000000001" customHeight="1" x14ac:dyDescent="0.2">
      <c r="A100" s="57" t="str">
        <f>CyP!A105</f>
        <v>19.3</v>
      </c>
      <c r="B100" s="391" t="str">
        <f t="shared" si="10"/>
        <v>Pintura al látex en cielorrasos</v>
      </c>
      <c r="C100" s="392"/>
      <c r="D100" s="15">
        <f t="shared" si="8"/>
        <v>0</v>
      </c>
      <c r="E100" s="55"/>
      <c r="F100" s="143"/>
      <c r="G100" s="143"/>
      <c r="H100" s="143"/>
      <c r="I100" s="143"/>
      <c r="J100" s="143"/>
      <c r="K100" s="143"/>
      <c r="L100" s="21"/>
      <c r="M100" s="20">
        <f t="shared" si="9"/>
        <v>0</v>
      </c>
    </row>
    <row r="101" spans="1:13" ht="20.100000000000001" customHeight="1" x14ac:dyDescent="0.2">
      <c r="A101" s="57" t="str">
        <f>CyP!A106</f>
        <v>19.4</v>
      </c>
      <c r="B101" s="391" t="str">
        <f t="shared" si="10"/>
        <v>Pintura esmalte sintético en carpintería</v>
      </c>
      <c r="C101" s="392"/>
      <c r="D101" s="15">
        <f t="shared" si="8"/>
        <v>0</v>
      </c>
      <c r="E101" s="55"/>
      <c r="F101" s="143"/>
      <c r="G101" s="143"/>
      <c r="H101" s="143"/>
      <c r="I101" s="143"/>
      <c r="J101" s="143"/>
      <c r="K101" s="143"/>
      <c r="L101" s="21"/>
      <c r="M101" s="20">
        <f t="shared" si="9"/>
        <v>0</v>
      </c>
    </row>
    <row r="102" spans="1:13" ht="20.100000000000001" customHeight="1" x14ac:dyDescent="0.2">
      <c r="A102" s="57" t="str">
        <f>CyP!A107</f>
        <v>19.5</v>
      </c>
      <c r="B102" s="391" t="str">
        <f t="shared" si="10"/>
        <v>Pinturas varias</v>
      </c>
      <c r="C102" s="392"/>
      <c r="D102" s="15">
        <f t="shared" si="8"/>
        <v>0</v>
      </c>
      <c r="E102" s="55"/>
      <c r="F102" s="143"/>
      <c r="G102" s="143"/>
      <c r="H102" s="143"/>
      <c r="I102" s="143"/>
      <c r="J102" s="143"/>
      <c r="K102" s="143"/>
      <c r="L102" s="21"/>
      <c r="M102" s="20">
        <f t="shared" si="9"/>
        <v>0</v>
      </c>
    </row>
    <row r="103" spans="1:13" ht="20.100000000000001" customHeight="1" x14ac:dyDescent="0.2">
      <c r="A103" s="57">
        <f>CyP!A108</f>
        <v>20</v>
      </c>
      <c r="B103" s="391" t="str">
        <f t="shared" si="10"/>
        <v xml:space="preserve"> SEÑALETICA</v>
      </c>
      <c r="C103" s="392"/>
      <c r="D103" s="15">
        <f t="shared" si="8"/>
        <v>0</v>
      </c>
      <c r="E103" s="55"/>
      <c r="F103" s="143"/>
      <c r="G103" s="143"/>
      <c r="H103" s="143"/>
      <c r="I103" s="143"/>
      <c r="J103" s="143"/>
      <c r="K103" s="143"/>
      <c r="L103" s="21"/>
      <c r="M103" s="20">
        <f t="shared" si="9"/>
        <v>0</v>
      </c>
    </row>
    <row r="104" spans="1:13" ht="20.100000000000001" customHeight="1" x14ac:dyDescent="0.2">
      <c r="A104" s="57" t="str">
        <f>CyP!A109</f>
        <v>20.1</v>
      </c>
      <c r="B104" s="391" t="str">
        <f t="shared" si="10"/>
        <v>Señalización</v>
      </c>
      <c r="C104" s="392"/>
      <c r="D104" s="15">
        <f t="shared" si="8"/>
        <v>0</v>
      </c>
      <c r="E104" s="55"/>
      <c r="F104" s="143"/>
      <c r="G104" s="143"/>
      <c r="H104" s="143"/>
      <c r="I104" s="143"/>
      <c r="J104" s="143"/>
      <c r="K104" s="143"/>
      <c r="L104" s="21"/>
      <c r="M104" s="20">
        <f t="shared" si="9"/>
        <v>0</v>
      </c>
    </row>
    <row r="105" spans="1:13" ht="20.100000000000001" customHeight="1" x14ac:dyDescent="0.2">
      <c r="A105" s="57">
        <f>CyP!A110</f>
        <v>21</v>
      </c>
      <c r="B105" s="391" t="str">
        <f t="shared" si="10"/>
        <v xml:space="preserve"> OBRAS EXTERIORES</v>
      </c>
      <c r="C105" s="392"/>
      <c r="D105" s="15">
        <f t="shared" si="8"/>
        <v>0</v>
      </c>
      <c r="E105" s="55"/>
      <c r="F105" s="143"/>
      <c r="G105" s="143"/>
      <c r="H105" s="143"/>
      <c r="I105" s="143"/>
      <c r="J105" s="143"/>
      <c r="K105" s="143"/>
      <c r="L105" s="21"/>
      <c r="M105" s="20">
        <f t="shared" si="9"/>
        <v>0</v>
      </c>
    </row>
    <row r="106" spans="1:13" ht="20.100000000000001" customHeight="1" x14ac:dyDescent="0.2">
      <c r="A106" s="57" t="str">
        <f>CyP!A111</f>
        <v>21.1</v>
      </c>
      <c r="B106" s="391" t="str">
        <f t="shared" si="10"/>
        <v>Cercos</v>
      </c>
      <c r="C106" s="392"/>
      <c r="D106" s="15">
        <f t="shared" si="8"/>
        <v>0</v>
      </c>
      <c r="E106" s="55"/>
      <c r="F106" s="143"/>
      <c r="G106" s="143"/>
      <c r="H106" s="143"/>
      <c r="I106" s="143"/>
      <c r="J106" s="143"/>
      <c r="K106" s="143"/>
      <c r="L106" s="21"/>
      <c r="M106" s="20">
        <f t="shared" si="9"/>
        <v>0</v>
      </c>
    </row>
    <row r="107" spans="1:13" ht="20.100000000000001" customHeight="1" x14ac:dyDescent="0.2">
      <c r="A107" s="57" t="str">
        <f>CyP!A112</f>
        <v>21.2</v>
      </c>
      <c r="B107" s="391" t="str">
        <f t="shared" si="10"/>
        <v>Equipamiento fijo</v>
      </c>
      <c r="C107" s="392"/>
      <c r="D107" s="15">
        <f t="shared" si="8"/>
        <v>0</v>
      </c>
      <c r="E107" s="55"/>
      <c r="F107" s="143"/>
      <c r="G107" s="143"/>
      <c r="H107" s="143"/>
      <c r="I107" s="143"/>
      <c r="J107" s="143"/>
      <c r="K107" s="143"/>
      <c r="L107" s="21"/>
      <c r="M107" s="20">
        <f t="shared" si="9"/>
        <v>0</v>
      </c>
    </row>
    <row r="108" spans="1:13" ht="20.100000000000001" customHeight="1" x14ac:dyDescent="0.2">
      <c r="A108" s="57" t="str">
        <f>CyP!A113</f>
        <v>21.2.1</v>
      </c>
      <c r="B108" s="391" t="str">
        <f t="shared" si="10"/>
        <v>Bancos</v>
      </c>
      <c r="C108" s="392"/>
      <c r="D108" s="15">
        <f t="shared" si="8"/>
        <v>0</v>
      </c>
      <c r="E108" s="55"/>
      <c r="F108" s="143"/>
      <c r="G108" s="143"/>
      <c r="H108" s="143"/>
      <c r="I108" s="143"/>
      <c r="J108" s="143"/>
      <c r="K108" s="143"/>
      <c r="L108" s="21"/>
      <c r="M108" s="20">
        <f t="shared" si="9"/>
        <v>0</v>
      </c>
    </row>
    <row r="109" spans="1:13" ht="20.100000000000001" customHeight="1" x14ac:dyDescent="0.2">
      <c r="A109" s="57" t="str">
        <f>CyP!A114</f>
        <v>21.4</v>
      </c>
      <c r="B109" s="391" t="str">
        <f t="shared" si="10"/>
        <v>Puentes, rampas, barandas y otros</v>
      </c>
      <c r="C109" s="392"/>
      <c r="D109" s="15">
        <f t="shared" ref="D109:D133" si="11">IFERROR(VLOOKUP(A109,Tabla_CyP,9,FALSE),0)</f>
        <v>0</v>
      </c>
      <c r="E109" s="55"/>
      <c r="F109" s="143"/>
      <c r="G109" s="143"/>
      <c r="H109" s="143"/>
      <c r="I109" s="143"/>
      <c r="J109" s="143"/>
      <c r="K109" s="143"/>
      <c r="L109" s="21"/>
      <c r="M109" s="20">
        <f t="shared" ref="M109:M134" si="12">SUM(F109:K109)</f>
        <v>0</v>
      </c>
    </row>
    <row r="110" spans="1:13" ht="20.100000000000001" customHeight="1" x14ac:dyDescent="0.2">
      <c r="A110" s="57">
        <f>CyP!A115</f>
        <v>23</v>
      </c>
      <c r="B110" s="391" t="str">
        <f t="shared" si="10"/>
        <v xml:space="preserve"> LIMPIEZA DE OBRA</v>
      </c>
      <c r="C110" s="392"/>
      <c r="D110" s="15">
        <f t="shared" si="11"/>
        <v>0</v>
      </c>
      <c r="E110" s="55"/>
      <c r="F110" s="143"/>
      <c r="G110" s="143"/>
      <c r="H110" s="143"/>
      <c r="I110" s="143"/>
      <c r="J110" s="143"/>
      <c r="K110" s="143"/>
      <c r="L110" s="21"/>
      <c r="M110" s="20">
        <f t="shared" si="12"/>
        <v>0</v>
      </c>
    </row>
    <row r="111" spans="1:13" ht="20.100000000000001" customHeight="1" x14ac:dyDescent="0.2">
      <c r="A111" s="57" t="str">
        <f>CyP!A116</f>
        <v>23.1</v>
      </c>
      <c r="B111" s="391" t="str">
        <f t="shared" si="10"/>
        <v>Limpieza de obra periódica y final</v>
      </c>
      <c r="C111" s="392"/>
      <c r="D111" s="15">
        <f t="shared" si="11"/>
        <v>0</v>
      </c>
      <c r="E111" s="55"/>
      <c r="F111" s="143"/>
      <c r="G111" s="143"/>
      <c r="H111" s="143"/>
      <c r="I111" s="143"/>
      <c r="J111" s="143"/>
      <c r="K111" s="143"/>
      <c r="L111" s="21"/>
      <c r="M111" s="20">
        <f t="shared" si="12"/>
        <v>0</v>
      </c>
    </row>
    <row r="112" spans="1:13" ht="20.100000000000001" customHeight="1" x14ac:dyDescent="0.2">
      <c r="A112" s="57">
        <f>CyP!A117</f>
        <v>24</v>
      </c>
      <c r="B112" s="391" t="str">
        <f t="shared" si="10"/>
        <v xml:space="preserve"> VARIOS</v>
      </c>
      <c r="C112" s="392"/>
      <c r="D112" s="15">
        <f t="shared" si="11"/>
        <v>0</v>
      </c>
      <c r="E112" s="55"/>
      <c r="F112" s="143"/>
      <c r="G112" s="143"/>
      <c r="H112" s="143"/>
      <c r="I112" s="143"/>
      <c r="J112" s="143"/>
      <c r="K112" s="143"/>
      <c r="L112" s="21"/>
      <c r="M112" s="20">
        <f t="shared" si="12"/>
        <v>0</v>
      </c>
    </row>
    <row r="113" spans="1:13" ht="20.100000000000001" customHeight="1" x14ac:dyDescent="0.2">
      <c r="A113" s="57" t="str">
        <f>CyP!A118</f>
        <v>24.1</v>
      </c>
      <c r="B113" s="391" t="str">
        <f t="shared" si="10"/>
        <v>Fichas complementarias y otros</v>
      </c>
      <c r="C113" s="392"/>
      <c r="D113" s="15">
        <f t="shared" si="11"/>
        <v>0</v>
      </c>
      <c r="E113" s="55"/>
      <c r="F113" s="143"/>
      <c r="G113" s="143"/>
      <c r="H113" s="143"/>
      <c r="I113" s="143"/>
      <c r="J113" s="143"/>
      <c r="K113" s="143"/>
      <c r="L113" s="21"/>
      <c r="M113" s="20">
        <f t="shared" si="12"/>
        <v>0</v>
      </c>
    </row>
    <row r="114" spans="1:13" ht="20.100000000000001" customHeight="1" x14ac:dyDescent="0.2">
      <c r="A114" s="57" t="str">
        <f>CyP!A119</f>
        <v>24.3</v>
      </c>
      <c r="B114" s="391" t="str">
        <f t="shared" si="10"/>
        <v>Pergolas s/ piso</v>
      </c>
      <c r="C114" s="392"/>
      <c r="D114" s="15">
        <f t="shared" si="11"/>
        <v>0</v>
      </c>
      <c r="E114" s="55"/>
      <c r="F114" s="143"/>
      <c r="G114" s="143"/>
      <c r="H114" s="143"/>
      <c r="I114" s="143"/>
      <c r="J114" s="143"/>
      <c r="K114" s="143"/>
      <c r="L114" s="21"/>
      <c r="M114" s="20">
        <f t="shared" si="12"/>
        <v>0</v>
      </c>
    </row>
    <row r="115" spans="1:13" ht="20.100000000000001" customHeight="1" x14ac:dyDescent="0.2">
      <c r="A115" s="57" t="str">
        <f>CyP!A120</f>
        <v>24.4</v>
      </c>
      <c r="B115" s="391" t="str">
        <f t="shared" si="10"/>
        <v>Otros</v>
      </c>
      <c r="C115" s="392"/>
      <c r="D115" s="15">
        <f t="shared" si="11"/>
        <v>0</v>
      </c>
      <c r="E115" s="55"/>
      <c r="F115" s="143"/>
      <c r="G115" s="143"/>
      <c r="H115" s="143"/>
      <c r="I115" s="143"/>
      <c r="J115" s="143"/>
      <c r="K115" s="143"/>
      <c r="L115" s="21"/>
      <c r="M115" s="20">
        <f t="shared" si="12"/>
        <v>0</v>
      </c>
    </row>
    <row r="116" spans="1:13" ht="20.100000000000001" customHeight="1" x14ac:dyDescent="0.2">
      <c r="A116" s="57" t="str">
        <f>CyP!A121</f>
        <v>24.4.5</v>
      </c>
      <c r="B116" s="391" t="str">
        <f t="shared" si="10"/>
        <v>Ventiluz</v>
      </c>
      <c r="C116" s="392"/>
      <c r="D116" s="15">
        <f t="shared" si="11"/>
        <v>0</v>
      </c>
      <c r="E116" s="55"/>
      <c r="F116" s="143"/>
      <c r="G116" s="143"/>
      <c r="H116" s="143"/>
      <c r="I116" s="143"/>
      <c r="J116" s="143"/>
      <c r="K116" s="143"/>
      <c r="L116" s="21"/>
      <c r="M116" s="20">
        <f t="shared" si="12"/>
        <v>0</v>
      </c>
    </row>
    <row r="117" spans="1:13" ht="20.100000000000001" customHeight="1" x14ac:dyDescent="0.2">
      <c r="A117" s="57" t="str">
        <f>CyP!A122</f>
        <v>24.4.6</v>
      </c>
      <c r="B117" s="391" t="str">
        <f t="shared" si="10"/>
        <v>Vegetación</v>
      </c>
      <c r="C117" s="392"/>
      <c r="D117" s="15">
        <f t="shared" si="11"/>
        <v>0</v>
      </c>
      <c r="E117" s="55"/>
      <c r="F117" s="143"/>
      <c r="G117" s="143"/>
      <c r="H117" s="143"/>
      <c r="I117" s="143"/>
      <c r="J117" s="143"/>
      <c r="K117" s="143"/>
      <c r="L117" s="21"/>
      <c r="M117" s="20">
        <f t="shared" si="12"/>
        <v>0</v>
      </c>
    </row>
    <row r="118" spans="1:13" ht="20.100000000000001" customHeight="1" x14ac:dyDescent="0.2">
      <c r="A118" s="57" t="str">
        <f>CyP!A123</f>
        <v>24.4.7</v>
      </c>
      <c r="B118" s="391" t="str">
        <f t="shared" si="10"/>
        <v>Equipamiento de salitas de Nivel Inincial</v>
      </c>
      <c r="C118" s="392"/>
      <c r="D118" s="15">
        <f t="shared" si="11"/>
        <v>0</v>
      </c>
      <c r="E118" s="55"/>
      <c r="F118" s="143"/>
      <c r="G118" s="143"/>
      <c r="H118" s="143"/>
      <c r="I118" s="143"/>
      <c r="J118" s="143"/>
      <c r="K118" s="143"/>
      <c r="L118" s="21"/>
      <c r="M118" s="20">
        <f t="shared" si="12"/>
        <v>0</v>
      </c>
    </row>
    <row r="119" spans="1:13" ht="20.100000000000001" customHeight="1" x14ac:dyDescent="0.2">
      <c r="A119" s="57" t="str">
        <f>CyP!A124</f>
        <v>24.5</v>
      </c>
      <c r="B119" s="391" t="str">
        <f t="shared" si="10"/>
        <v>Planos aprobados</v>
      </c>
      <c r="C119" s="392"/>
      <c r="D119" s="15">
        <f t="shared" si="11"/>
        <v>0</v>
      </c>
      <c r="E119" s="55"/>
      <c r="F119" s="143"/>
      <c r="G119" s="143"/>
      <c r="H119" s="143"/>
      <c r="I119" s="143"/>
      <c r="J119" s="143"/>
      <c r="K119" s="143"/>
      <c r="L119" s="21"/>
      <c r="M119" s="20">
        <f t="shared" si="12"/>
        <v>0</v>
      </c>
    </row>
    <row r="120" spans="1:13" ht="20.100000000000001" customHeight="1" x14ac:dyDescent="0.2">
      <c r="A120" s="57">
        <f>CyP!A125</f>
        <v>25</v>
      </c>
      <c r="B120" s="391" t="str">
        <f t="shared" si="10"/>
        <v>REFACCIONES Y TERMINACIONES DE OBRA</v>
      </c>
      <c r="C120" s="392"/>
      <c r="D120" s="15">
        <f t="shared" si="11"/>
        <v>0</v>
      </c>
      <c r="E120" s="55"/>
      <c r="F120" s="143"/>
      <c r="G120" s="143"/>
      <c r="H120" s="143"/>
      <c r="I120" s="143"/>
      <c r="J120" s="143"/>
      <c r="K120" s="143"/>
      <c r="L120" s="21"/>
      <c r="M120" s="20">
        <f t="shared" si="12"/>
        <v>0</v>
      </c>
    </row>
    <row r="121" spans="1:13" ht="20.100000000000001" customHeight="1" x14ac:dyDescent="0.2">
      <c r="A121" s="57" t="str">
        <f>CyP!A126</f>
        <v>25.1</v>
      </c>
      <c r="B121" s="391" t="str">
        <f t="shared" si="10"/>
        <v>Sala de Nivel Inicial Existente a refaccionar</v>
      </c>
      <c r="C121" s="392"/>
      <c r="D121" s="15">
        <f t="shared" si="11"/>
        <v>0</v>
      </c>
      <c r="E121" s="55"/>
      <c r="F121" s="143"/>
      <c r="G121" s="143"/>
      <c r="H121" s="143"/>
      <c r="I121" s="143"/>
      <c r="J121" s="143"/>
      <c r="K121" s="143"/>
      <c r="L121" s="21"/>
      <c r="M121" s="20">
        <f t="shared" si="12"/>
        <v>0</v>
      </c>
    </row>
    <row r="122" spans="1:13" ht="20.100000000000001" customHeight="1" x14ac:dyDescent="0.2">
      <c r="A122" s="57" t="str">
        <f>CyP!A127</f>
        <v>25.2</v>
      </c>
      <c r="B122" s="391" t="str">
        <f t="shared" si="10"/>
        <v>Sanitario existente de nivel inicial a refaccionar</v>
      </c>
      <c r="C122" s="392"/>
      <c r="D122" s="15">
        <f t="shared" si="11"/>
        <v>0</v>
      </c>
      <c r="E122" s="55"/>
      <c r="F122" s="143"/>
      <c r="G122" s="143"/>
      <c r="H122" s="143"/>
      <c r="I122" s="143"/>
      <c r="J122" s="143"/>
      <c r="K122" s="143"/>
      <c r="L122" s="21"/>
      <c r="M122" s="20">
        <f t="shared" si="12"/>
        <v>0</v>
      </c>
    </row>
    <row r="123" spans="1:13" ht="20.100000000000001" customHeight="1" x14ac:dyDescent="0.2">
      <c r="A123" s="57" t="str">
        <f>CyP!A128</f>
        <v>25.3</v>
      </c>
      <c r="B123" s="391" t="str">
        <f t="shared" si="10"/>
        <v>Circulación existente a refaccionar</v>
      </c>
      <c r="C123" s="392"/>
      <c r="D123" s="15">
        <f t="shared" si="11"/>
        <v>0</v>
      </c>
      <c r="E123" s="55"/>
      <c r="F123" s="143"/>
      <c r="G123" s="143"/>
      <c r="H123" s="143"/>
      <c r="I123" s="143"/>
      <c r="J123" s="143"/>
      <c r="K123" s="143"/>
      <c r="L123" s="21"/>
      <c r="M123" s="20">
        <f t="shared" si="12"/>
        <v>0</v>
      </c>
    </row>
    <row r="124" spans="1:13" ht="20.100000000000001" customHeight="1" x14ac:dyDescent="0.2">
      <c r="A124" s="57" t="str">
        <f>CyP!A129</f>
        <v>25.4</v>
      </c>
      <c r="B124" s="391" t="str">
        <f t="shared" si="10"/>
        <v>Patio Cìvico existente a refaccionar</v>
      </c>
      <c r="C124" s="392"/>
      <c r="D124" s="15">
        <f t="shared" si="11"/>
        <v>0</v>
      </c>
      <c r="E124" s="55"/>
      <c r="F124" s="143"/>
      <c r="G124" s="143"/>
      <c r="H124" s="143"/>
      <c r="I124" s="143"/>
      <c r="J124" s="143"/>
      <c r="K124" s="143"/>
      <c r="L124" s="21"/>
      <c r="M124" s="20">
        <f t="shared" si="12"/>
        <v>0</v>
      </c>
    </row>
    <row r="125" spans="1:13" ht="20.100000000000001" customHeight="1" x14ac:dyDescent="0.2">
      <c r="A125" s="57" t="str">
        <f>CyP!A130</f>
        <v>25.5</v>
      </c>
      <c r="B125" s="391" t="str">
        <f t="shared" si="10"/>
        <v>Patio de Juegos existente a refaccionar</v>
      </c>
      <c r="C125" s="392"/>
      <c r="D125" s="15">
        <f t="shared" si="11"/>
        <v>0</v>
      </c>
      <c r="E125" s="55"/>
      <c r="F125" s="143"/>
      <c r="G125" s="143"/>
      <c r="H125" s="143"/>
      <c r="I125" s="143"/>
      <c r="J125" s="143"/>
      <c r="K125" s="143"/>
      <c r="L125" s="21"/>
      <c r="M125" s="20">
        <f t="shared" si="12"/>
        <v>0</v>
      </c>
    </row>
    <row r="126" spans="1:13" ht="20.100000000000001" customHeight="1" x14ac:dyDescent="0.2">
      <c r="A126" s="57" t="str">
        <f>CyP!A131</f>
        <v>25.6</v>
      </c>
      <c r="B126" s="391" t="str">
        <f t="shared" si="10"/>
        <v>Construcción existente a terminar</v>
      </c>
      <c r="C126" s="392"/>
      <c r="D126" s="15">
        <f t="shared" si="11"/>
        <v>0</v>
      </c>
      <c r="E126" s="55"/>
      <c r="F126" s="143"/>
      <c r="G126" s="143"/>
      <c r="H126" s="143"/>
      <c r="I126" s="143"/>
      <c r="J126" s="143"/>
      <c r="K126" s="143"/>
      <c r="L126" s="21"/>
      <c r="M126" s="20">
        <f t="shared" si="12"/>
        <v>0</v>
      </c>
    </row>
    <row r="127" spans="1:13" ht="20.100000000000001" customHeight="1" x14ac:dyDescent="0.2">
      <c r="A127" s="57" t="str">
        <f>CyP!A132</f>
        <v>25.7</v>
      </c>
      <c r="B127" s="391" t="str">
        <f t="shared" si="10"/>
        <v>Galería existente a terminar</v>
      </c>
      <c r="C127" s="392"/>
      <c r="D127" s="15">
        <f t="shared" si="11"/>
        <v>0</v>
      </c>
      <c r="E127" s="55"/>
      <c r="F127" s="143"/>
      <c r="G127" s="143"/>
      <c r="H127" s="143"/>
      <c r="I127" s="143"/>
      <c r="J127" s="143"/>
      <c r="K127" s="143"/>
      <c r="L127" s="21"/>
      <c r="M127" s="20">
        <f t="shared" si="12"/>
        <v>0</v>
      </c>
    </row>
    <row r="128" spans="1:13" ht="20.100000000000001" customHeight="1" x14ac:dyDescent="0.2">
      <c r="A128" s="57" t="str">
        <f>CyP!A133</f>
        <v>25.8</v>
      </c>
      <c r="B128" s="391" t="str">
        <f t="shared" si="10"/>
        <v>Consolidación de terraplen (talud)</v>
      </c>
      <c r="C128" s="392"/>
      <c r="D128" s="15">
        <f t="shared" si="11"/>
        <v>0</v>
      </c>
      <c r="E128" s="55"/>
      <c r="F128" s="143"/>
      <c r="G128" s="143"/>
      <c r="H128" s="143"/>
      <c r="I128" s="143"/>
      <c r="J128" s="143"/>
      <c r="K128" s="143"/>
      <c r="L128" s="21"/>
      <c r="M128" s="20">
        <f t="shared" si="12"/>
        <v>0</v>
      </c>
    </row>
    <row r="129" spans="1:82" ht="24.95" customHeight="1" x14ac:dyDescent="0.2">
      <c r="A129" s="57" t="str">
        <f>CyP!A134</f>
        <v>25.9</v>
      </c>
      <c r="B129" s="391" t="str">
        <f t="shared" si="10"/>
        <v>Instalación eléctrica en el Edificio existente (Sector de Jinz)</v>
      </c>
      <c r="C129" s="392"/>
      <c r="D129" s="15">
        <f t="shared" si="11"/>
        <v>0</v>
      </c>
      <c r="E129" s="55"/>
      <c r="F129" s="143"/>
      <c r="G129" s="143"/>
      <c r="H129" s="143"/>
      <c r="I129" s="143"/>
      <c r="J129" s="143"/>
      <c r="K129" s="143"/>
      <c r="L129" s="21"/>
      <c r="M129" s="20">
        <f t="shared" si="12"/>
        <v>0</v>
      </c>
    </row>
    <row r="130" spans="1:82" ht="23.1" customHeight="1" x14ac:dyDescent="0.2">
      <c r="A130" s="57" t="str">
        <f>CyP!A135</f>
        <v>25.10</v>
      </c>
      <c r="B130" s="391" t="str">
        <f t="shared" si="10"/>
        <v>Conexión de Instalación Sanitaria nueva a la instalación existente</v>
      </c>
      <c r="C130" s="392"/>
      <c r="D130" s="15">
        <f t="shared" si="11"/>
        <v>0</v>
      </c>
      <c r="E130" s="55"/>
      <c r="F130" s="143"/>
      <c r="G130" s="143"/>
      <c r="H130" s="143"/>
      <c r="I130" s="143"/>
      <c r="J130" s="143"/>
      <c r="K130" s="143"/>
      <c r="L130" s="21"/>
      <c r="M130" s="20">
        <f t="shared" si="12"/>
        <v>0</v>
      </c>
    </row>
    <row r="131" spans="1:82" ht="23.1" customHeight="1" x14ac:dyDescent="0.2">
      <c r="A131" s="57" t="str">
        <f>CyP!A136</f>
        <v>25.11</v>
      </c>
      <c r="B131" s="391" t="str">
        <f t="shared" si="10"/>
        <v>Instalación de Gas en el Edificio existente (Sector de Jinz)</v>
      </c>
      <c r="C131" s="392"/>
      <c r="D131" s="15">
        <f t="shared" si="11"/>
        <v>0</v>
      </c>
      <c r="E131" s="55"/>
      <c r="F131" s="143"/>
      <c r="G131" s="143"/>
      <c r="H131" s="143"/>
      <c r="I131" s="143"/>
      <c r="J131" s="143"/>
      <c r="K131" s="143"/>
      <c r="L131" s="21"/>
      <c r="M131" s="20">
        <f t="shared" si="12"/>
        <v>0</v>
      </c>
    </row>
    <row r="132" spans="1:82" ht="23.1" customHeight="1" x14ac:dyDescent="0.2">
      <c r="A132" s="57" t="str">
        <f>CyP!A137</f>
        <v>25.12</v>
      </c>
      <c r="B132" s="391" t="str">
        <f t="shared" si="10"/>
        <v>Instalación de Aire Acondicionado en el Edificio existente (Sector de Jinz)</v>
      </c>
      <c r="C132" s="392"/>
      <c r="D132" s="15">
        <f t="shared" si="11"/>
        <v>0</v>
      </c>
      <c r="E132" s="55"/>
      <c r="F132" s="143"/>
      <c r="G132" s="143"/>
      <c r="H132" s="143"/>
      <c r="I132" s="143"/>
      <c r="J132" s="143"/>
      <c r="K132" s="143"/>
      <c r="L132" s="21"/>
      <c r="M132" s="20">
        <f t="shared" si="12"/>
        <v>0</v>
      </c>
    </row>
    <row r="133" spans="1:82" ht="23.1" customHeight="1" x14ac:dyDescent="0.2">
      <c r="A133" s="57" t="str">
        <f>CyP!A138</f>
        <v>25.13</v>
      </c>
      <c r="B133" s="391" t="str">
        <f t="shared" si="10"/>
        <v>Instalaciones de Seguridad en el Edificio existente (Sector de Jinz)</v>
      </c>
      <c r="C133" s="392"/>
      <c r="D133" s="15">
        <f t="shared" si="11"/>
        <v>0</v>
      </c>
      <c r="E133" s="55"/>
      <c r="F133" s="143"/>
      <c r="G133" s="143"/>
      <c r="H133" s="143"/>
      <c r="I133" s="143"/>
      <c r="J133" s="143"/>
      <c r="K133" s="143"/>
      <c r="L133" s="21"/>
      <c r="M133" s="20">
        <f t="shared" si="12"/>
        <v>0</v>
      </c>
    </row>
    <row r="134" spans="1:82" s="10" customFormat="1" ht="20.100000000000001" customHeight="1" x14ac:dyDescent="0.2">
      <c r="A134" s="61" t="s">
        <v>3</v>
      </c>
      <c r="B134" s="29" t="s">
        <v>3</v>
      </c>
      <c r="C134" s="29"/>
      <c r="D134" s="62" t="s">
        <v>4</v>
      </c>
      <c r="E134" s="30"/>
      <c r="F134" s="64"/>
      <c r="G134" s="65"/>
      <c r="H134" s="65"/>
      <c r="I134" s="65"/>
      <c r="J134" s="65"/>
      <c r="K134" s="65"/>
      <c r="M134" s="22">
        <f t="shared" si="12"/>
        <v>0</v>
      </c>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row>
    <row r="135" spans="1:82" ht="20.100000000000001" customHeight="1" x14ac:dyDescent="0.2">
      <c r="A135" s="61" t="s">
        <v>3</v>
      </c>
      <c r="B135" s="59" t="s">
        <v>10</v>
      </c>
      <c r="C135" s="63"/>
      <c r="D135" s="58">
        <f>SUM(D13:D134)</f>
        <v>0</v>
      </c>
      <c r="E135" s="56"/>
      <c r="F135" s="31"/>
      <c r="G135" s="31"/>
      <c r="H135" s="31"/>
      <c r="I135" s="31"/>
      <c r="J135" s="31"/>
      <c r="K135" s="31"/>
    </row>
    <row r="136" spans="1:82" ht="20.100000000000001" customHeight="1" x14ac:dyDescent="0.2">
      <c r="A136" s="32"/>
      <c r="B136" s="32"/>
      <c r="C136" s="32"/>
      <c r="D136" s="32"/>
      <c r="E136" s="33"/>
      <c r="F136" s="32"/>
      <c r="G136" s="32"/>
      <c r="H136" s="32"/>
      <c r="I136" s="32"/>
      <c r="J136" s="32"/>
      <c r="K136" s="32"/>
    </row>
    <row r="137" spans="1:82" ht="20.100000000000001" customHeight="1" x14ac:dyDescent="0.2">
      <c r="A137" s="32"/>
      <c r="B137" s="32"/>
      <c r="C137" s="32"/>
      <c r="D137" s="34" t="s">
        <v>23</v>
      </c>
      <c r="E137" s="33">
        <v>0</v>
      </c>
      <c r="F137" s="35">
        <f t="shared" ref="F137:K137" si="13">SUMPRODUCT($D$13:$D$133,F13:F133)</f>
        <v>0</v>
      </c>
      <c r="G137" s="35">
        <f t="shared" si="13"/>
        <v>0</v>
      </c>
      <c r="H137" s="35">
        <f t="shared" si="13"/>
        <v>0</v>
      </c>
      <c r="I137" s="35">
        <f t="shared" si="13"/>
        <v>0</v>
      </c>
      <c r="J137" s="35">
        <f t="shared" si="13"/>
        <v>0</v>
      </c>
      <c r="K137" s="35">
        <f t="shared" si="13"/>
        <v>0</v>
      </c>
      <c r="L137" s="23"/>
    </row>
    <row r="138" spans="1:82" ht="20.100000000000001" customHeight="1" x14ac:dyDescent="0.2">
      <c r="A138" s="32"/>
      <c r="B138" s="32"/>
      <c r="C138" s="32"/>
      <c r="D138" s="34" t="s">
        <v>24</v>
      </c>
      <c r="E138" s="33">
        <v>0</v>
      </c>
      <c r="F138" s="35">
        <f>E138+F137</f>
        <v>0</v>
      </c>
      <c r="G138" s="35">
        <f t="shared" ref="G138:K138" si="14">F138+G137</f>
        <v>0</v>
      </c>
      <c r="H138" s="35">
        <f t="shared" si="14"/>
        <v>0</v>
      </c>
      <c r="I138" s="35">
        <f t="shared" si="14"/>
        <v>0</v>
      </c>
      <c r="J138" s="35">
        <f t="shared" si="14"/>
        <v>0</v>
      </c>
      <c r="K138" s="35">
        <f t="shared" si="14"/>
        <v>0</v>
      </c>
      <c r="L138" s="23"/>
    </row>
    <row r="139" spans="1:82" ht="20.100000000000001" customHeight="1" x14ac:dyDescent="0.2">
      <c r="A139" s="32"/>
      <c r="B139" s="32"/>
      <c r="C139" s="32"/>
      <c r="D139" s="36"/>
      <c r="E139" s="37" t="s">
        <v>1132</v>
      </c>
      <c r="F139" s="32"/>
      <c r="G139" s="32"/>
      <c r="H139" s="32"/>
      <c r="I139" s="32"/>
      <c r="J139" s="32"/>
      <c r="K139" s="32"/>
    </row>
    <row r="140" spans="1:82" ht="20.100000000000001" customHeight="1" x14ac:dyDescent="0.2">
      <c r="A140" s="32"/>
      <c r="B140" s="32"/>
      <c r="C140" s="32"/>
      <c r="D140" s="34" t="s">
        <v>25</v>
      </c>
      <c r="E140" s="38">
        <f>Anticipo_Financiero*Monto_Oferta</f>
        <v>0</v>
      </c>
      <c r="F140" s="38">
        <f t="shared" ref="F140:K140" si="15">Monto_Oferta*F137</f>
        <v>0</v>
      </c>
      <c r="G140" s="38">
        <f t="shared" si="15"/>
        <v>0</v>
      </c>
      <c r="H140" s="38">
        <f t="shared" si="15"/>
        <v>0</v>
      </c>
      <c r="I140" s="38">
        <f t="shared" si="15"/>
        <v>0</v>
      </c>
      <c r="J140" s="38">
        <f t="shared" si="15"/>
        <v>0</v>
      </c>
      <c r="K140" s="38">
        <f t="shared" si="15"/>
        <v>0</v>
      </c>
      <c r="L140" s="11"/>
      <c r="M140" s="25"/>
    </row>
    <row r="141" spans="1:82" ht="20.100000000000001" customHeight="1" x14ac:dyDescent="0.2">
      <c r="A141" s="32"/>
      <c r="B141" s="32"/>
      <c r="C141" s="32"/>
      <c r="D141" s="34" t="s">
        <v>1111</v>
      </c>
      <c r="E141" s="38">
        <f>E140</f>
        <v>0</v>
      </c>
      <c r="F141" s="38">
        <f>E141+F140</f>
        <v>0</v>
      </c>
      <c r="G141" s="38">
        <f t="shared" ref="G141:K141" si="16">F141+G140</f>
        <v>0</v>
      </c>
      <c r="H141" s="38">
        <f t="shared" si="16"/>
        <v>0</v>
      </c>
      <c r="I141" s="38">
        <f t="shared" si="16"/>
        <v>0</v>
      </c>
      <c r="J141" s="38">
        <f t="shared" si="16"/>
        <v>0</v>
      </c>
      <c r="K141" s="38">
        <f t="shared" si="16"/>
        <v>0</v>
      </c>
      <c r="L141" s="11"/>
    </row>
    <row r="142" spans="1:82" ht="20.100000000000001" customHeight="1" x14ac:dyDescent="0.2">
      <c r="E142" s="24">
        <v>0</v>
      </c>
    </row>
    <row r="143" spans="1:82" ht="20.100000000000001" customHeight="1" x14ac:dyDescent="0.2">
      <c r="E143" s="24">
        <v>0</v>
      </c>
    </row>
  </sheetData>
  <mergeCells count="127">
    <mergeCell ref="A8:D8"/>
    <mergeCell ref="F10:K10"/>
    <mergeCell ref="M10:M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33:C133"/>
    <mergeCell ref="B128:C128"/>
    <mergeCell ref="B129:C129"/>
    <mergeCell ref="B130:C130"/>
    <mergeCell ref="B131:C131"/>
    <mergeCell ref="B132:C132"/>
    <mergeCell ref="B123:C123"/>
    <mergeCell ref="B124:C124"/>
    <mergeCell ref="B125:C125"/>
    <mergeCell ref="B126:C126"/>
    <mergeCell ref="B127:C127"/>
  </mergeCells>
  <conditionalFormatting sqref="A13:B13 A14:A13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34:C13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3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8" scale="3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view="pageLayout" zoomScaleNormal="90" zoomScaleSheetLayoutView="75" workbookViewId="0">
      <selection activeCell="AD12" sqref="AD12"/>
    </sheetView>
  </sheetViews>
  <sheetFormatPr baseColWidth="10" defaultColWidth="10.7109375" defaultRowHeight="15" x14ac:dyDescent="0.25"/>
  <cols>
    <col min="1" max="16384" width="10.7109375" style="1"/>
  </cols>
  <sheetData>
    <row r="1" spans="3:12" ht="23.25" x14ac:dyDescent="0.35">
      <c r="C1" s="400" t="str">
        <f>"OBRA: " &amp; UPPER(Obra)</f>
        <v>OBRA: ESCUELA BATALLA DE TUCUMAN</v>
      </c>
      <c r="D1" s="400"/>
      <c r="E1" s="400"/>
      <c r="F1" s="400"/>
      <c r="G1" s="400"/>
      <c r="H1" s="400"/>
      <c r="I1" s="400"/>
      <c r="J1" s="400"/>
      <c r="K1" s="400"/>
      <c r="L1" s="400"/>
    </row>
    <row r="2" spans="3:12" ht="23.25" x14ac:dyDescent="0.35">
      <c r="C2" s="400" t="s">
        <v>1146</v>
      </c>
      <c r="D2" s="400"/>
      <c r="E2" s="400"/>
      <c r="F2" s="400"/>
      <c r="G2" s="400"/>
      <c r="H2" s="400"/>
      <c r="I2" s="400"/>
      <c r="J2" s="400"/>
      <c r="K2" s="400"/>
      <c r="L2" s="400"/>
    </row>
    <row r="3" spans="3:12" ht="23.25" x14ac:dyDescent="0.35">
      <c r="C3" s="400" t="s">
        <v>1147</v>
      </c>
      <c r="D3" s="400"/>
      <c r="E3" s="400"/>
      <c r="F3" s="400"/>
      <c r="G3" s="400"/>
      <c r="H3" s="400"/>
      <c r="I3" s="400"/>
      <c r="J3" s="400"/>
      <c r="K3" s="400"/>
      <c r="L3" s="40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L38" sqref="A1:L3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1" t="str">
        <f>"OBRA: " &amp; UPPER(Obra)</f>
        <v>OBRA: ESCUELA BATALLA DE TUCUMAN</v>
      </c>
      <c r="D1" s="401"/>
      <c r="E1" s="401"/>
      <c r="F1" s="401"/>
      <c r="G1" s="401"/>
      <c r="H1" s="401"/>
      <c r="I1" s="401"/>
      <c r="J1" s="401"/>
    </row>
    <row r="2" spans="3:10" ht="23.25" x14ac:dyDescent="0.35">
      <c r="C2" s="400" t="s">
        <v>1148</v>
      </c>
      <c r="D2" s="400"/>
      <c r="E2" s="400"/>
      <c r="F2" s="400"/>
      <c r="G2" s="400"/>
      <c r="H2" s="400"/>
      <c r="I2" s="400"/>
      <c r="J2" s="400"/>
    </row>
    <row r="3" spans="3:10" ht="23.25" x14ac:dyDescent="0.35">
      <c r="C3" s="400" t="s">
        <v>1149</v>
      </c>
      <c r="D3" s="400"/>
      <c r="E3" s="400"/>
      <c r="F3" s="400"/>
      <c r="G3" s="400"/>
      <c r="H3" s="400"/>
      <c r="I3" s="400"/>
      <c r="J3" s="40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4" pageOrder="overThenDown" orientation="landscape" r:id="rId1"/>
  <headerFooter>
    <oddHeader>&amp;L
&amp;C&amp;G</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BATALLA DE TUCUMAN</v>
      </c>
    </row>
    <row r="3" spans="1:6" s="6" customFormat="1" ht="20.100000000000001" customHeight="1" x14ac:dyDescent="0.2">
      <c r="A3" s="13" t="s">
        <v>18</v>
      </c>
      <c r="B3" s="13" t="str">
        <f>Ubicación</f>
        <v>Calle Mendoza y Calle Nº17 - Pocito</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02" t="s">
        <v>42</v>
      </c>
      <c r="B7" s="403"/>
      <c r="C7" s="403"/>
      <c r="D7" s="403"/>
      <c r="E7" s="404"/>
    </row>
    <row r="8" spans="1:6" ht="20.100000000000001" customHeight="1" x14ac:dyDescent="0.2">
      <c r="A8" s="405" t="s">
        <v>716</v>
      </c>
      <c r="B8" s="406"/>
      <c r="C8" s="407"/>
      <c r="D8" s="407"/>
      <c r="E8" s="408"/>
    </row>
    <row r="10" spans="1:6" ht="20.100000000000001" customHeight="1" x14ac:dyDescent="0.2">
      <c r="A10" s="411"/>
      <c r="B10" s="412"/>
      <c r="C10" s="70" t="s">
        <v>46</v>
      </c>
      <c r="D10" s="71" t="s">
        <v>43</v>
      </c>
      <c r="E10" s="71" t="s">
        <v>44</v>
      </c>
    </row>
    <row r="11" spans="1:6" ht="20.100000000000001" customHeight="1" x14ac:dyDescent="0.2">
      <c r="A11" s="409" t="s">
        <v>1136</v>
      </c>
      <c r="B11" s="410"/>
      <c r="C11" s="94">
        <f>ROUND(SUBTOTAL(9,C12:C34),2)</f>
        <v>0</v>
      </c>
      <c r="D11" s="16">
        <f>SUBTOTAL(9,D12:D34)</f>
        <v>0</v>
      </c>
      <c r="E11" s="12"/>
    </row>
    <row r="12" spans="1:6" ht="20.100000000000001" customHeight="1" x14ac:dyDescent="0.2">
      <c r="A12" s="181"/>
      <c r="B12" s="182"/>
      <c r="C12" s="183"/>
      <c r="D12" s="15">
        <f t="shared" ref="D12:D34" si="0">IFERROR(C12/GG_Obra,0)</f>
        <v>0</v>
      </c>
      <c r="E12" s="15">
        <f t="shared" ref="E12:E34" si="1">IFERROR(C12/GG_Pesos,0)</f>
        <v>0</v>
      </c>
    </row>
    <row r="13" spans="1:6" ht="20.100000000000001" customHeight="1" x14ac:dyDescent="0.2">
      <c r="A13" s="181"/>
      <c r="B13" s="182"/>
      <c r="C13" s="183"/>
      <c r="D13" s="15">
        <f t="shared" si="0"/>
        <v>0</v>
      </c>
      <c r="E13" s="15">
        <f t="shared" si="1"/>
        <v>0</v>
      </c>
    </row>
    <row r="14" spans="1:6" ht="20.100000000000001" customHeight="1" x14ac:dyDescent="0.2">
      <c r="A14" s="181"/>
      <c r="B14" s="182"/>
      <c r="C14" s="183"/>
      <c r="D14" s="15">
        <f t="shared" si="0"/>
        <v>0</v>
      </c>
      <c r="E14" s="15">
        <f t="shared" si="1"/>
        <v>0</v>
      </c>
    </row>
    <row r="15" spans="1:6" ht="20.100000000000001" customHeight="1" x14ac:dyDescent="0.2">
      <c r="A15" s="181"/>
      <c r="B15" s="182"/>
      <c r="C15" s="183"/>
      <c r="D15" s="15">
        <f t="shared" si="0"/>
        <v>0</v>
      </c>
      <c r="E15" s="15">
        <f t="shared" si="1"/>
        <v>0</v>
      </c>
    </row>
    <row r="16" spans="1:6" ht="20.100000000000001" customHeight="1" x14ac:dyDescent="0.2">
      <c r="A16" s="181"/>
      <c r="B16" s="182"/>
      <c r="C16" s="183"/>
      <c r="D16" s="15">
        <f t="shared" si="0"/>
        <v>0</v>
      </c>
      <c r="E16" s="15">
        <f t="shared" si="1"/>
        <v>0</v>
      </c>
    </row>
    <row r="17" spans="1:5" ht="20.100000000000001" customHeight="1" x14ac:dyDescent="0.2">
      <c r="A17" s="411"/>
      <c r="B17" s="412"/>
      <c r="C17" s="95"/>
      <c r="D17" s="15">
        <f t="shared" si="0"/>
        <v>0</v>
      </c>
      <c r="E17" s="15">
        <f t="shared" si="1"/>
        <v>0</v>
      </c>
    </row>
    <row r="18" spans="1:5" ht="20.100000000000001" customHeight="1" x14ac:dyDescent="0.2">
      <c r="A18" s="411"/>
      <c r="B18" s="412"/>
      <c r="C18" s="95"/>
      <c r="D18" s="15">
        <f t="shared" si="0"/>
        <v>0</v>
      </c>
      <c r="E18" s="15">
        <f t="shared" si="1"/>
        <v>0</v>
      </c>
    </row>
    <row r="19" spans="1:5" ht="20.100000000000001" customHeight="1" x14ac:dyDescent="0.2">
      <c r="A19" s="411"/>
      <c r="B19" s="412"/>
      <c r="C19" s="95"/>
      <c r="D19" s="15">
        <f t="shared" si="0"/>
        <v>0</v>
      </c>
      <c r="E19" s="15">
        <f t="shared" si="1"/>
        <v>0</v>
      </c>
    </row>
    <row r="20" spans="1:5" ht="20.100000000000001" customHeight="1" x14ac:dyDescent="0.2">
      <c r="A20" s="411"/>
      <c r="B20" s="412"/>
      <c r="C20" s="95"/>
      <c r="D20" s="15">
        <f t="shared" si="0"/>
        <v>0</v>
      </c>
      <c r="E20" s="15">
        <f t="shared" si="1"/>
        <v>0</v>
      </c>
    </row>
    <row r="21" spans="1:5" ht="20.100000000000001" customHeight="1" x14ac:dyDescent="0.2">
      <c r="A21" s="411"/>
      <c r="B21" s="412"/>
      <c r="C21" s="95"/>
      <c r="D21" s="15">
        <f t="shared" si="0"/>
        <v>0</v>
      </c>
      <c r="E21" s="15">
        <f t="shared" si="1"/>
        <v>0</v>
      </c>
    </row>
    <row r="22" spans="1:5" ht="20.100000000000001" customHeight="1" x14ac:dyDescent="0.2">
      <c r="A22" s="411"/>
      <c r="B22" s="412"/>
      <c r="C22" s="95"/>
      <c r="D22" s="15">
        <f t="shared" si="0"/>
        <v>0</v>
      </c>
      <c r="E22" s="15">
        <f t="shared" si="1"/>
        <v>0</v>
      </c>
    </row>
    <row r="23" spans="1:5" ht="20.100000000000001" customHeight="1" x14ac:dyDescent="0.2">
      <c r="A23" s="411"/>
      <c r="B23" s="412"/>
      <c r="C23" s="95"/>
      <c r="D23" s="15">
        <f t="shared" si="0"/>
        <v>0</v>
      </c>
      <c r="E23" s="15">
        <f t="shared" si="1"/>
        <v>0</v>
      </c>
    </row>
    <row r="24" spans="1:5" ht="20.100000000000001" customHeight="1" x14ac:dyDescent="0.2">
      <c r="A24" s="411"/>
      <c r="B24" s="412"/>
      <c r="C24" s="95"/>
      <c r="D24" s="15">
        <f t="shared" si="0"/>
        <v>0</v>
      </c>
      <c r="E24" s="15">
        <f t="shared" si="1"/>
        <v>0</v>
      </c>
    </row>
    <row r="25" spans="1:5" ht="20.100000000000001" customHeight="1" x14ac:dyDescent="0.2">
      <c r="A25" s="411"/>
      <c r="B25" s="412"/>
      <c r="C25" s="95"/>
      <c r="D25" s="15">
        <f t="shared" ref="D25:D28" si="2">IFERROR(C25/GG_Obra,0)</f>
        <v>0</v>
      </c>
      <c r="E25" s="15">
        <f t="shared" ref="E25:E28" si="3">IFERROR(C25/GG_Pesos,0)</f>
        <v>0</v>
      </c>
    </row>
    <row r="26" spans="1:5" ht="20.100000000000001" customHeight="1" x14ac:dyDescent="0.2">
      <c r="A26" s="411"/>
      <c r="B26" s="412"/>
      <c r="C26" s="95"/>
      <c r="D26" s="15">
        <f t="shared" si="2"/>
        <v>0</v>
      </c>
      <c r="E26" s="15">
        <f t="shared" si="3"/>
        <v>0</v>
      </c>
    </row>
    <row r="27" spans="1:5" ht="20.100000000000001" customHeight="1" x14ac:dyDescent="0.2">
      <c r="A27" s="411"/>
      <c r="B27" s="412"/>
      <c r="C27" s="95"/>
      <c r="D27" s="15">
        <f t="shared" si="2"/>
        <v>0</v>
      </c>
      <c r="E27" s="15">
        <f t="shared" si="3"/>
        <v>0</v>
      </c>
    </row>
    <row r="28" spans="1:5" ht="20.100000000000001" customHeight="1" x14ac:dyDescent="0.2">
      <c r="A28" s="411"/>
      <c r="B28" s="412"/>
      <c r="C28" s="95"/>
      <c r="D28" s="15">
        <f t="shared" si="2"/>
        <v>0</v>
      </c>
      <c r="E28" s="15">
        <f t="shared" si="3"/>
        <v>0</v>
      </c>
    </row>
    <row r="29" spans="1:5" ht="20.100000000000001" customHeight="1" x14ac:dyDescent="0.2">
      <c r="A29" s="411"/>
      <c r="B29" s="412"/>
      <c r="C29" s="95"/>
      <c r="D29" s="15">
        <f t="shared" si="0"/>
        <v>0</v>
      </c>
      <c r="E29" s="15">
        <f t="shared" si="1"/>
        <v>0</v>
      </c>
    </row>
    <row r="30" spans="1:5" ht="20.100000000000001" customHeight="1" x14ac:dyDescent="0.2">
      <c r="A30" s="411"/>
      <c r="B30" s="412"/>
      <c r="C30" s="95"/>
      <c r="D30" s="15">
        <f t="shared" si="0"/>
        <v>0</v>
      </c>
      <c r="E30" s="15">
        <f t="shared" si="1"/>
        <v>0</v>
      </c>
    </row>
    <row r="31" spans="1:5" ht="20.100000000000001" customHeight="1" x14ac:dyDescent="0.2">
      <c r="A31" s="411"/>
      <c r="B31" s="412"/>
      <c r="C31" s="95"/>
      <c r="D31" s="15">
        <f t="shared" si="0"/>
        <v>0</v>
      </c>
      <c r="E31" s="15">
        <f t="shared" si="1"/>
        <v>0</v>
      </c>
    </row>
    <row r="32" spans="1:5" ht="20.100000000000001" customHeight="1" x14ac:dyDescent="0.2">
      <c r="A32" s="411"/>
      <c r="B32" s="412"/>
      <c r="C32" s="95"/>
      <c r="D32" s="15">
        <f t="shared" si="0"/>
        <v>0</v>
      </c>
      <c r="E32" s="15">
        <f t="shared" si="1"/>
        <v>0</v>
      </c>
    </row>
    <row r="33" spans="1:5" ht="20.100000000000001" customHeight="1" x14ac:dyDescent="0.2">
      <c r="A33" s="411"/>
      <c r="B33" s="412"/>
      <c r="C33" s="95"/>
      <c r="D33" s="15">
        <f t="shared" si="0"/>
        <v>0</v>
      </c>
      <c r="E33" s="15">
        <f t="shared" si="1"/>
        <v>0</v>
      </c>
    </row>
    <row r="34" spans="1:5" ht="20.100000000000001" customHeight="1" x14ac:dyDescent="0.2">
      <c r="A34" s="411"/>
      <c r="B34" s="412"/>
      <c r="C34" s="95"/>
      <c r="D34" s="15">
        <f t="shared" si="0"/>
        <v>0</v>
      </c>
      <c r="E34" s="15">
        <f t="shared" si="1"/>
        <v>0</v>
      </c>
    </row>
    <row r="35" spans="1:5" ht="20.100000000000001" customHeight="1" x14ac:dyDescent="0.2">
      <c r="A35" s="72"/>
      <c r="B35" s="5"/>
      <c r="C35" s="5"/>
      <c r="D35" s="5"/>
      <c r="E35" s="73"/>
    </row>
    <row r="36" spans="1:5" ht="20.100000000000001" customHeight="1" x14ac:dyDescent="0.2">
      <c r="A36" s="409" t="s">
        <v>45</v>
      </c>
      <c r="B36" s="410"/>
      <c r="C36" s="94">
        <f>ROUND(SUBTOTAL(9,C37:C73),2)</f>
        <v>0</v>
      </c>
      <c r="D36" s="67">
        <f>SUBTOTAL(9,D37:D80)</f>
        <v>0</v>
      </c>
      <c r="E36" s="73"/>
    </row>
    <row r="37" spans="1:5" ht="20.100000000000001" customHeight="1" x14ac:dyDescent="0.2">
      <c r="A37" s="177"/>
      <c r="B37" s="178"/>
      <c r="C37" s="179"/>
      <c r="D37" s="15">
        <f t="shared" ref="D37:D73" si="4">IFERROR(C37/GG_Empresa,0)</f>
        <v>0</v>
      </c>
      <c r="E37" s="15">
        <f t="shared" ref="E37:E73" si="5">IFERROR(C37/GG_Pesos,0)</f>
        <v>0</v>
      </c>
    </row>
    <row r="38" spans="1:5" ht="20.100000000000001" customHeight="1" x14ac:dyDescent="0.2">
      <c r="A38" s="177"/>
      <c r="B38" s="178"/>
      <c r="C38" s="179"/>
      <c r="D38" s="15">
        <f t="shared" si="4"/>
        <v>0</v>
      </c>
      <c r="E38" s="15">
        <f t="shared" si="5"/>
        <v>0</v>
      </c>
    </row>
    <row r="39" spans="1:5" ht="20.100000000000001" customHeight="1" x14ac:dyDescent="0.2">
      <c r="A39" s="177"/>
      <c r="B39" s="178"/>
      <c r="C39" s="179"/>
      <c r="D39" s="15">
        <f t="shared" si="4"/>
        <v>0</v>
      </c>
      <c r="E39" s="15">
        <f t="shared" si="5"/>
        <v>0</v>
      </c>
    </row>
    <row r="40" spans="1:5" ht="20.100000000000001" customHeight="1" x14ac:dyDescent="0.2">
      <c r="A40" s="177"/>
      <c r="B40" s="178"/>
      <c r="C40" s="179"/>
      <c r="D40" s="15">
        <f t="shared" si="4"/>
        <v>0</v>
      </c>
      <c r="E40" s="15">
        <f t="shared" si="5"/>
        <v>0</v>
      </c>
    </row>
    <row r="41" spans="1:5" ht="20.100000000000001" customHeight="1" x14ac:dyDescent="0.2">
      <c r="A41" s="177"/>
      <c r="B41" s="178"/>
      <c r="C41" s="179"/>
      <c r="D41" s="15">
        <f t="shared" ref="D41:D60" si="6">IFERROR(C41/GG_Empresa,0)</f>
        <v>0</v>
      </c>
      <c r="E41" s="15">
        <f t="shared" ref="E41:E60" si="7">IFERROR(C41/GG_Pesos,0)</f>
        <v>0</v>
      </c>
    </row>
    <row r="42" spans="1:5" ht="20.100000000000001" customHeight="1" x14ac:dyDescent="0.2">
      <c r="A42" s="177"/>
      <c r="B42" s="178"/>
      <c r="C42" s="179"/>
      <c r="D42" s="15">
        <f t="shared" si="6"/>
        <v>0</v>
      </c>
      <c r="E42" s="15">
        <f t="shared" si="7"/>
        <v>0</v>
      </c>
    </row>
    <row r="43" spans="1:5" ht="20.100000000000001" customHeight="1" x14ac:dyDescent="0.2">
      <c r="A43" s="177"/>
      <c r="B43" s="178"/>
      <c r="C43" s="179"/>
      <c r="D43" s="15">
        <f t="shared" si="6"/>
        <v>0</v>
      </c>
      <c r="E43" s="15">
        <f t="shared" si="7"/>
        <v>0</v>
      </c>
    </row>
    <row r="44" spans="1:5" ht="20.100000000000001" customHeight="1" x14ac:dyDescent="0.2">
      <c r="A44" s="177"/>
      <c r="B44" s="178"/>
      <c r="C44" s="179"/>
      <c r="D44" s="15">
        <f t="shared" si="6"/>
        <v>0</v>
      </c>
      <c r="E44" s="15">
        <f t="shared" si="7"/>
        <v>0</v>
      </c>
    </row>
    <row r="45" spans="1:5" ht="20.100000000000001" customHeight="1" x14ac:dyDescent="0.2">
      <c r="A45" s="177"/>
      <c r="B45" s="178"/>
      <c r="C45" s="179"/>
      <c r="D45" s="15">
        <f t="shared" si="6"/>
        <v>0</v>
      </c>
      <c r="E45" s="15">
        <f t="shared" si="7"/>
        <v>0</v>
      </c>
    </row>
    <row r="46" spans="1:5" ht="20.100000000000001" customHeight="1" x14ac:dyDescent="0.2">
      <c r="A46" s="177"/>
      <c r="B46" s="178"/>
      <c r="C46" s="179"/>
      <c r="D46" s="15">
        <f t="shared" si="6"/>
        <v>0</v>
      </c>
      <c r="E46" s="15">
        <f t="shared" si="7"/>
        <v>0</v>
      </c>
    </row>
    <row r="47" spans="1:5" ht="20.100000000000001" customHeight="1" x14ac:dyDescent="0.2">
      <c r="A47" s="177"/>
      <c r="B47" s="178"/>
      <c r="C47" s="179"/>
      <c r="D47" s="15">
        <f t="shared" si="6"/>
        <v>0</v>
      </c>
      <c r="E47" s="15">
        <f t="shared" si="7"/>
        <v>0</v>
      </c>
    </row>
    <row r="48" spans="1:5" ht="20.100000000000001" customHeight="1" x14ac:dyDescent="0.2">
      <c r="A48" s="177"/>
      <c r="B48" s="178"/>
      <c r="C48" s="179"/>
      <c r="D48" s="15">
        <f t="shared" si="6"/>
        <v>0</v>
      </c>
      <c r="E48" s="15">
        <f t="shared" si="7"/>
        <v>0</v>
      </c>
    </row>
    <row r="49" spans="1:5" ht="20.100000000000001" customHeight="1" x14ac:dyDescent="0.2">
      <c r="A49" s="177"/>
      <c r="B49" s="178"/>
      <c r="C49" s="179"/>
      <c r="D49" s="15">
        <f t="shared" si="6"/>
        <v>0</v>
      </c>
      <c r="E49" s="15">
        <f t="shared" si="7"/>
        <v>0</v>
      </c>
    </row>
    <row r="50" spans="1:5" ht="20.100000000000001" customHeight="1" x14ac:dyDescent="0.2">
      <c r="A50" s="177"/>
      <c r="B50" s="178"/>
      <c r="C50" s="179"/>
      <c r="D50" s="15">
        <f t="shared" si="6"/>
        <v>0</v>
      </c>
      <c r="E50" s="15">
        <f t="shared" si="7"/>
        <v>0</v>
      </c>
    </row>
    <row r="51" spans="1:5" ht="20.100000000000001" customHeight="1" x14ac:dyDescent="0.2">
      <c r="A51" s="177"/>
      <c r="B51" s="178"/>
      <c r="C51" s="179"/>
      <c r="D51" s="15">
        <f t="shared" si="6"/>
        <v>0</v>
      </c>
      <c r="E51" s="15">
        <f t="shared" si="7"/>
        <v>0</v>
      </c>
    </row>
    <row r="52" spans="1:5" ht="20.100000000000001" customHeight="1" x14ac:dyDescent="0.2">
      <c r="A52" s="177"/>
      <c r="B52" s="178"/>
      <c r="C52" s="179"/>
      <c r="D52" s="15">
        <f t="shared" si="6"/>
        <v>0</v>
      </c>
      <c r="E52" s="15">
        <f t="shared" si="7"/>
        <v>0</v>
      </c>
    </row>
    <row r="53" spans="1:5" ht="20.100000000000001" customHeight="1" x14ac:dyDescent="0.2">
      <c r="A53" s="177"/>
      <c r="B53" s="178"/>
      <c r="C53" s="179"/>
      <c r="D53" s="15">
        <f t="shared" si="6"/>
        <v>0</v>
      </c>
      <c r="E53" s="15">
        <f t="shared" si="7"/>
        <v>0</v>
      </c>
    </row>
    <row r="54" spans="1:5" ht="20.100000000000001" customHeight="1" x14ac:dyDescent="0.2">
      <c r="A54" s="177"/>
      <c r="B54" s="178"/>
      <c r="C54" s="179"/>
      <c r="D54" s="15">
        <f t="shared" si="6"/>
        <v>0</v>
      </c>
      <c r="E54" s="15">
        <f t="shared" si="7"/>
        <v>0</v>
      </c>
    </row>
    <row r="55" spans="1:5" ht="20.100000000000001" customHeight="1" x14ac:dyDescent="0.2">
      <c r="A55" s="177"/>
      <c r="B55" s="178"/>
      <c r="C55" s="179"/>
      <c r="D55" s="15">
        <f t="shared" si="6"/>
        <v>0</v>
      </c>
      <c r="E55" s="15">
        <f t="shared" si="7"/>
        <v>0</v>
      </c>
    </row>
    <row r="56" spans="1:5" ht="20.100000000000001" customHeight="1" x14ac:dyDescent="0.2">
      <c r="A56" s="177"/>
      <c r="B56" s="178"/>
      <c r="C56" s="179"/>
      <c r="D56" s="15">
        <f t="shared" si="6"/>
        <v>0</v>
      </c>
      <c r="E56" s="15">
        <f t="shared" si="7"/>
        <v>0</v>
      </c>
    </row>
    <row r="57" spans="1:5" ht="20.100000000000001" customHeight="1" x14ac:dyDescent="0.2">
      <c r="A57" s="177"/>
      <c r="B57" s="178"/>
      <c r="C57" s="179"/>
      <c r="D57" s="15">
        <f t="shared" si="6"/>
        <v>0</v>
      </c>
      <c r="E57" s="15">
        <f t="shared" si="7"/>
        <v>0</v>
      </c>
    </row>
    <row r="58" spans="1:5" ht="20.100000000000001" customHeight="1" x14ac:dyDescent="0.2">
      <c r="A58" s="177"/>
      <c r="B58" s="180"/>
      <c r="C58" s="179"/>
      <c r="D58" s="15">
        <f t="shared" si="6"/>
        <v>0</v>
      </c>
      <c r="E58" s="15">
        <f t="shared" si="7"/>
        <v>0</v>
      </c>
    </row>
    <row r="59" spans="1:5" ht="20.100000000000001" customHeight="1" x14ac:dyDescent="0.2">
      <c r="A59" s="177"/>
      <c r="B59" s="180"/>
      <c r="C59" s="179"/>
      <c r="D59" s="15">
        <f t="shared" si="6"/>
        <v>0</v>
      </c>
      <c r="E59" s="15">
        <f t="shared" si="7"/>
        <v>0</v>
      </c>
    </row>
    <row r="60" spans="1:5" ht="20.100000000000001" customHeight="1" x14ac:dyDescent="0.2">
      <c r="A60" s="177"/>
      <c r="B60" s="180"/>
      <c r="C60" s="179"/>
      <c r="D60" s="15">
        <f t="shared" si="6"/>
        <v>0</v>
      </c>
      <c r="E60" s="15">
        <f t="shared" si="7"/>
        <v>0</v>
      </c>
    </row>
    <row r="61" spans="1:5" ht="20.100000000000001" customHeight="1" x14ac:dyDescent="0.2">
      <c r="A61" s="177"/>
      <c r="B61" s="180"/>
      <c r="C61" s="179"/>
      <c r="D61" s="15">
        <f t="shared" si="4"/>
        <v>0</v>
      </c>
      <c r="E61" s="15">
        <f t="shared" si="5"/>
        <v>0</v>
      </c>
    </row>
    <row r="62" spans="1:5" ht="20.100000000000001" customHeight="1" x14ac:dyDescent="0.2">
      <c r="A62" s="177"/>
      <c r="B62" s="180"/>
      <c r="C62" s="179"/>
      <c r="D62" s="15">
        <f t="shared" si="4"/>
        <v>0</v>
      </c>
      <c r="E62" s="15">
        <f t="shared" si="5"/>
        <v>0</v>
      </c>
    </row>
    <row r="63" spans="1:5" ht="20.100000000000001" customHeight="1" x14ac:dyDescent="0.2">
      <c r="A63" s="177"/>
      <c r="B63" s="180"/>
      <c r="C63" s="179"/>
      <c r="D63" s="15">
        <f t="shared" si="4"/>
        <v>0</v>
      </c>
      <c r="E63" s="15">
        <f t="shared" si="5"/>
        <v>0</v>
      </c>
    </row>
    <row r="64" spans="1:5" ht="20.100000000000001" customHeight="1" x14ac:dyDescent="0.2">
      <c r="A64" s="177"/>
      <c r="B64" s="180"/>
      <c r="C64" s="179"/>
      <c r="D64" s="15">
        <f t="shared" si="4"/>
        <v>0</v>
      </c>
      <c r="E64" s="15">
        <f t="shared" si="5"/>
        <v>0</v>
      </c>
    </row>
    <row r="65" spans="1:5" ht="20.100000000000001" customHeight="1" x14ac:dyDescent="0.2">
      <c r="A65" s="177"/>
      <c r="B65" s="180"/>
      <c r="C65" s="179"/>
      <c r="D65" s="15">
        <f t="shared" si="4"/>
        <v>0</v>
      </c>
      <c r="E65" s="15">
        <f t="shared" si="5"/>
        <v>0</v>
      </c>
    </row>
    <row r="66" spans="1:5" ht="20.100000000000001" customHeight="1" x14ac:dyDescent="0.2">
      <c r="A66" s="177"/>
      <c r="B66" s="180"/>
      <c r="C66" s="179"/>
      <c r="D66" s="15">
        <f t="shared" si="4"/>
        <v>0</v>
      </c>
      <c r="E66" s="15">
        <f t="shared" si="5"/>
        <v>0</v>
      </c>
    </row>
    <row r="67" spans="1:5" ht="20.100000000000001" customHeight="1" x14ac:dyDescent="0.2">
      <c r="A67" s="177"/>
      <c r="B67" s="180"/>
      <c r="C67" s="179"/>
      <c r="D67" s="15">
        <f t="shared" si="4"/>
        <v>0</v>
      </c>
      <c r="E67" s="15">
        <f t="shared" si="5"/>
        <v>0</v>
      </c>
    </row>
    <row r="68" spans="1:5" ht="20.100000000000001" customHeight="1" x14ac:dyDescent="0.2">
      <c r="A68" s="177"/>
      <c r="B68" s="180"/>
      <c r="C68" s="179"/>
      <c r="D68" s="15">
        <f t="shared" si="4"/>
        <v>0</v>
      </c>
      <c r="E68" s="15">
        <f t="shared" si="5"/>
        <v>0</v>
      </c>
    </row>
    <row r="69" spans="1:5" ht="20.100000000000001" customHeight="1" x14ac:dyDescent="0.2">
      <c r="A69" s="177"/>
      <c r="B69" s="180"/>
      <c r="C69" s="179"/>
      <c r="D69" s="15">
        <f t="shared" si="4"/>
        <v>0</v>
      </c>
      <c r="E69" s="15">
        <f t="shared" si="5"/>
        <v>0</v>
      </c>
    </row>
    <row r="70" spans="1:5" ht="20.100000000000001" customHeight="1" x14ac:dyDescent="0.2">
      <c r="A70" s="177"/>
      <c r="B70" s="180"/>
      <c r="C70" s="179"/>
      <c r="D70" s="15">
        <f t="shared" ref="D70:D72" si="8">IFERROR(C70/GG_Empresa,0)</f>
        <v>0</v>
      </c>
      <c r="E70" s="15">
        <f t="shared" ref="E70:E72" si="9">IFERROR(C70/GG_Pesos,0)</f>
        <v>0</v>
      </c>
    </row>
    <row r="71" spans="1:5" ht="20.100000000000001" customHeight="1" x14ac:dyDescent="0.2">
      <c r="A71" s="177"/>
      <c r="B71" s="180"/>
      <c r="C71" s="179"/>
      <c r="D71" s="15">
        <f t="shared" si="8"/>
        <v>0</v>
      </c>
      <c r="E71" s="15">
        <f t="shared" si="9"/>
        <v>0</v>
      </c>
    </row>
    <row r="72" spans="1:5" ht="20.100000000000001" customHeight="1" x14ac:dyDescent="0.2">
      <c r="A72" s="177"/>
      <c r="B72" s="180"/>
      <c r="C72" s="179"/>
      <c r="D72" s="15">
        <f t="shared" si="8"/>
        <v>0</v>
      </c>
      <c r="E72" s="15">
        <f t="shared" si="9"/>
        <v>0</v>
      </c>
    </row>
    <row r="73" spans="1:5" ht="20.100000000000001" customHeight="1" x14ac:dyDescent="0.2">
      <c r="A73" s="177"/>
      <c r="B73" s="180"/>
      <c r="C73" s="179"/>
      <c r="D73" s="15">
        <f t="shared" si="4"/>
        <v>0</v>
      </c>
      <c r="E73" s="15">
        <f t="shared" si="5"/>
        <v>0</v>
      </c>
    </row>
    <row r="74" spans="1:5" ht="20.100000000000001" customHeight="1" x14ac:dyDescent="0.2">
      <c r="A74" s="72"/>
      <c r="B74" s="5"/>
      <c r="C74" s="5"/>
      <c r="D74" s="5"/>
      <c r="E74" s="73"/>
    </row>
    <row r="75" spans="1:5" ht="20.100000000000001" customHeight="1" x14ac:dyDescent="0.2">
      <c r="A75" s="409" t="s">
        <v>717</v>
      </c>
      <c r="B75" s="410"/>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33</vt:i4>
      </vt:variant>
    </vt:vector>
  </HeadingPairs>
  <TitlesOfParts>
    <vt:vector size="46" baseType="lpstr">
      <vt:lpstr>Inst. Repartición</vt:lpstr>
      <vt:lpstr>Inst. Oferente</vt:lpstr>
      <vt:lpstr>Datos</vt:lpstr>
      <vt:lpstr>CyP</vt:lpstr>
      <vt:lpstr>AP</vt:lpstr>
      <vt:lpstr>PTyCI</vt:lpstr>
      <vt:lpstr>Avance Obra</vt:lpstr>
      <vt:lpstr>Curva Inversiones</vt:lpstr>
      <vt:lpstr>Gastos Generales</vt:lpstr>
      <vt:lpstr>Insumos</vt:lpstr>
      <vt:lpstr>CVP</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Tabla_Insumos</vt:lpstr>
      <vt:lpstr>Tabla_Items</vt:lpstr>
      <vt:lpstr>Tabla_NumeroItem</vt:lpstr>
      <vt:lpstr>CyP!Títulos_a_imprimir</vt:lpstr>
      <vt:lpstr>Datos!Títulos_a_imprimir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2020-02-14T15:47:46Z</cp:lastPrinted>
  <dcterms:created xsi:type="dcterms:W3CDTF">2016-09-02T20:54:46Z</dcterms:created>
  <dcterms:modified xsi:type="dcterms:W3CDTF">2020-03-19T15:05:05Z</dcterms:modified>
</cp:coreProperties>
</file>