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codeName="{8C4F1C90-05EB-6A55-5F09-09C24B55AC0B}"/>
  <workbookPr codeName="ThisWorkbook" defaultThemeVersion="124226"/>
  <bookViews>
    <workbookView xWindow="-120" yWindow="-120" windowWidth="20640" windowHeight="11760" tabRatio="855" firstSheet="1" activeTab="2"/>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7"/>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AP!$H$1:$H$1849</definedName>
    <definedName name="_xlnm._FilterDatabase" localSheetId="3" hidden="1">CyP!$A$1:$A$90</definedName>
    <definedName name="_xlnm._FilterDatabase" localSheetId="2" hidden="1">Datos!#REF!</definedName>
    <definedName name="_xlnm._FilterDatabase" localSheetId="10" hidden="1">Indices!$B$1:$D$969</definedName>
    <definedName name="_xlnm._FilterDatabase" localSheetId="5" hidden="1">PTyCI!$D$1:$D$83</definedName>
    <definedName name="Anticipo_Financiero">Datos!$B$8</definedName>
    <definedName name="_xlnm.Print_Area" localSheetId="4">AP!$A$1:$G$1849</definedName>
    <definedName name="_xlnm.Print_Area" localSheetId="3">CyP!$A$1:$I$90</definedName>
    <definedName name="_xlnm.Print_Area" localSheetId="2">Datos!$A$1:$I$84</definedName>
    <definedName name="_xlnm.Print_Area" localSheetId="5">PTyCI!$A$13:$K$80</definedName>
    <definedName name="Beneficio">Datos!$B$15</definedName>
    <definedName name="Coeficiente_Paso">Datos!$B$18</definedName>
    <definedName name="Comitente">Datos!$B$2</definedName>
    <definedName name="Contratista">Datos!$B$13</definedName>
    <definedName name="Costo_Obra">CyP!$F$79</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CyP!$H$79</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5" i="9" l="1"/>
  <c r="A35" i="9"/>
  <c r="A20" i="9"/>
  <c r="B20" i="9" s="1"/>
  <c r="A21" i="9"/>
  <c r="B21" i="9" s="1"/>
  <c r="D25" i="2"/>
  <c r="D26" i="2"/>
  <c r="B25" i="2"/>
  <c r="B26" i="2"/>
  <c r="A25" i="2"/>
  <c r="A26" i="2"/>
  <c r="A40" i="2"/>
  <c r="B40" i="2" s="1"/>
  <c r="N26" i="15"/>
  <c r="N27" i="15" s="1"/>
  <c r="N28" i="15" s="1"/>
  <c r="N29" i="15"/>
  <c r="N30" i="15"/>
  <c r="N31" i="15" s="1"/>
  <c r="N32" i="15"/>
  <c r="N34" i="15"/>
  <c r="N35" i="15" s="1"/>
  <c r="N36" i="15" s="1"/>
  <c r="N37" i="15"/>
  <c r="N38" i="15"/>
  <c r="N39" i="15" s="1"/>
  <c r="N40" i="15"/>
  <c r="N41" i="15" s="1"/>
  <c r="N42" i="15"/>
  <c r="N43" i="15"/>
  <c r="N44" i="15"/>
  <c r="N45" i="15" s="1"/>
  <c r="N46" i="15" s="1"/>
  <c r="N47" i="15"/>
  <c r="N48" i="15"/>
  <c r="N49" i="15" s="1"/>
  <c r="N50" i="15"/>
  <c r="N51" i="15" s="1"/>
  <c r="N52" i="15"/>
  <c r="N53" i="15" s="1"/>
  <c r="N54" i="15"/>
  <c r="N55" i="15"/>
  <c r="N56" i="15" s="1"/>
  <c r="N57" i="15"/>
  <c r="N58" i="15" s="1"/>
  <c r="N59" i="15" s="1"/>
  <c r="N60" i="15"/>
  <c r="N61" i="15" s="1"/>
  <c r="N62" i="15" s="1"/>
  <c r="N63" i="15" s="1"/>
  <c r="N64" i="15" s="1"/>
  <c r="N65" i="15"/>
  <c r="N66" i="15"/>
  <c r="N67" i="15" s="1"/>
  <c r="N68" i="15" s="1"/>
  <c r="N69" i="15" s="1"/>
  <c r="N70" i="15" s="1"/>
  <c r="N71" i="15" s="1"/>
  <c r="N72" i="15"/>
  <c r="N73" i="15" s="1"/>
  <c r="N74" i="15" s="1"/>
  <c r="N75" i="15"/>
  <c r="N76" i="15" s="1"/>
  <c r="N77" i="15" s="1"/>
  <c r="N78" i="15" s="1"/>
  <c r="N79" i="15"/>
  <c r="N80" i="15" s="1"/>
  <c r="N81" i="15"/>
  <c r="N82" i="15" s="1"/>
  <c r="N83" i="15"/>
  <c r="N84" i="15" s="1"/>
  <c r="M26" i="15"/>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55" i="15" s="1"/>
  <c r="M56" i="15" s="1"/>
  <c r="M57" i="15" s="1"/>
  <c r="M58" i="15" s="1"/>
  <c r="M59" i="15" s="1"/>
  <c r="M60" i="15" s="1"/>
  <c r="M61" i="15" s="1"/>
  <c r="M62" i="15" s="1"/>
  <c r="M63" i="15" s="1"/>
  <c r="M64" i="15" s="1"/>
  <c r="M65" i="15" s="1"/>
  <c r="M66" i="15" s="1"/>
  <c r="M67" i="15" s="1"/>
  <c r="M68" i="15" s="1"/>
  <c r="M69" i="15" s="1"/>
  <c r="M70" i="15" s="1"/>
  <c r="M71" i="15" s="1"/>
  <c r="M72" i="15" s="1"/>
  <c r="M73" i="15" s="1"/>
  <c r="M74" i="15" s="1"/>
  <c r="M75" i="15" s="1"/>
  <c r="M76" i="15" s="1"/>
  <c r="M77" i="15" s="1"/>
  <c r="M78" i="15" s="1"/>
  <c r="M79" i="15" s="1"/>
  <c r="M80" i="15" s="1"/>
  <c r="M81" i="15" s="1"/>
  <c r="M82" i="15" s="1"/>
  <c r="M83" i="15" s="1"/>
  <c r="M84" i="15" s="1"/>
  <c r="L27" i="15"/>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25" i="15"/>
  <c r="L26" i="15" s="1"/>
  <c r="M25" i="15"/>
  <c r="N25" i="15"/>
  <c r="C32" i="15"/>
  <c r="C33" i="15"/>
  <c r="B32" i="15"/>
  <c r="B33" i="15"/>
  <c r="A33" i="15"/>
  <c r="A32" i="15"/>
  <c r="A47" i="15"/>
  <c r="B47" i="15"/>
  <c r="C5" i="9" l="1"/>
  <c r="C1" i="2" l="1"/>
  <c r="F1846" i="6" l="1"/>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H1" i="6"/>
  <c r="C36" i="8"/>
  <c r="C11" i="8"/>
  <c r="C75" i="8" l="1"/>
  <c r="G1036" i="6"/>
  <c r="G97" i="6"/>
  <c r="G147" i="6"/>
  <c r="G326" i="6"/>
  <c r="G1636" i="6"/>
  <c r="G1747" i="6"/>
  <c r="G1836" i="6"/>
  <c r="G1686" i="6"/>
  <c r="G1797" i="6"/>
  <c r="G1086" i="6"/>
  <c r="G1097" i="6"/>
  <c r="G1736" i="6"/>
  <c r="G1197" i="6"/>
  <c r="G1786" i="6"/>
  <c r="G997" i="6"/>
  <c r="G426" i="6"/>
  <c r="G897" i="6"/>
  <c r="G1136" i="6"/>
  <c r="G1476" i="6"/>
  <c r="G797" i="6"/>
  <c r="G697" i="6"/>
  <c r="G1497" i="6"/>
  <c r="G747" i="6"/>
  <c r="G847" i="6"/>
  <c r="G86" i="6"/>
  <c r="G336" i="6"/>
  <c r="G536" i="6"/>
  <c r="G736" i="6"/>
  <c r="G836" i="6"/>
  <c r="G1347" i="6"/>
  <c r="G1436" i="6"/>
  <c r="G247" i="6"/>
  <c r="G647" i="6"/>
  <c r="G297" i="6"/>
  <c r="G397" i="6"/>
  <c r="G447" i="6"/>
  <c r="G497" i="6"/>
  <c r="G597" i="6"/>
  <c r="G1397" i="6"/>
  <c r="G786" i="6"/>
  <c r="G947" i="6"/>
  <c r="G1076" i="6"/>
  <c r="G1099" i="6" s="1"/>
  <c r="G1176" i="6"/>
  <c r="G1247" i="6"/>
  <c r="G1297" i="6"/>
  <c r="G1447" i="6"/>
  <c r="G1526" i="6"/>
  <c r="G1597" i="6"/>
  <c r="G1647" i="6"/>
  <c r="G1697" i="6"/>
  <c r="G1847" i="6"/>
  <c r="G347" i="6"/>
  <c r="G197" i="6"/>
  <c r="G1386" i="6"/>
  <c r="G1626" i="6"/>
  <c r="G1649" i="6" s="1"/>
  <c r="G1536" i="6"/>
  <c r="G1547" i="6"/>
  <c r="G1586" i="6"/>
  <c r="G1676" i="6"/>
  <c r="G1699" i="6" s="1"/>
  <c r="G1826" i="6"/>
  <c r="G1576" i="6"/>
  <c r="G1776" i="6"/>
  <c r="G1726" i="6"/>
  <c r="G1749" i="6" s="1"/>
  <c r="G1126" i="6"/>
  <c r="G1047" i="6"/>
  <c r="G1147" i="6"/>
  <c r="G1026" i="6"/>
  <c r="G1186" i="6"/>
  <c r="G1199" i="6" s="1"/>
  <c r="G1276" i="6"/>
  <c r="G1286" i="6"/>
  <c r="G1226" i="6"/>
  <c r="G1236" i="6"/>
  <c r="G1326" i="6"/>
  <c r="G1336" i="6"/>
  <c r="G1376" i="6"/>
  <c r="G1426" i="6"/>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349" i="6"/>
  <c r="G276" i="6"/>
  <c r="G286" i="6"/>
  <c r="G236" i="6"/>
  <c r="G226" i="6"/>
  <c r="G176" i="6"/>
  <c r="G186" i="6"/>
  <c r="G126" i="6"/>
  <c r="G136" i="6"/>
  <c r="G76" i="6"/>
  <c r="G99" i="6" s="1"/>
  <c r="G1449" i="6" l="1"/>
  <c r="G1399" i="6"/>
  <c r="G1849" i="6"/>
  <c r="G449" i="6"/>
  <c r="G749" i="6"/>
  <c r="G1799" i="6"/>
  <c r="G1599" i="6"/>
  <c r="G649" i="6"/>
  <c r="G1549" i="6"/>
  <c r="G149" i="6"/>
  <c r="G949" i="6"/>
  <c r="G1149" i="6"/>
  <c r="G899" i="6"/>
  <c r="G599" i="6"/>
  <c r="G1349" i="6"/>
  <c r="G1049" i="6"/>
  <c r="G199" i="6"/>
  <c r="G299" i="6"/>
  <c r="G999" i="6"/>
  <c r="G249" i="6"/>
  <c r="G399" i="6"/>
  <c r="G499" i="6"/>
  <c r="G549" i="6"/>
  <c r="G1249" i="6"/>
  <c r="G699" i="6"/>
  <c r="G129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86" i="2" l="1"/>
  <c r="E85" i="2"/>
  <c r="B85" i="2" s="1"/>
  <c r="E83" i="2"/>
  <c r="B83"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0" i="12" l="1"/>
  <c r="B14" i="12"/>
  <c r="B157" i="12"/>
  <c r="B223" i="12"/>
  <c r="B73" i="12"/>
  <c r="B16" i="12"/>
  <c r="B22" i="12"/>
  <c r="B36" i="12"/>
  <c r="B47" i="12"/>
  <c r="B75" i="12"/>
  <c r="B97" i="12"/>
  <c r="B160" i="12"/>
  <c r="B218"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25" i="15" l="1"/>
  <c r="C28" i="15"/>
  <c r="C34" i="15"/>
  <c r="C38" i="15"/>
  <c r="C42" i="15"/>
  <c r="C46" i="15"/>
  <c r="C51" i="15"/>
  <c r="C55" i="15"/>
  <c r="C59" i="15"/>
  <c r="C63" i="15"/>
  <c r="C67" i="15"/>
  <c r="C71" i="15"/>
  <c r="C75" i="15"/>
  <c r="C79" i="15"/>
  <c r="C83" i="15"/>
  <c r="B26" i="15"/>
  <c r="B30" i="15"/>
  <c r="B36" i="15"/>
  <c r="B40" i="15"/>
  <c r="B44" i="15"/>
  <c r="B49" i="15"/>
  <c r="B53" i="15"/>
  <c r="B57" i="15"/>
  <c r="B61" i="15"/>
  <c r="B65" i="15"/>
  <c r="B69" i="15"/>
  <c r="B73" i="15"/>
  <c r="B77" i="15"/>
  <c r="B83" i="15"/>
  <c r="B82" i="15"/>
  <c r="C27" i="15"/>
  <c r="C31" i="15"/>
  <c r="C37" i="15"/>
  <c r="C41" i="15"/>
  <c r="C45" i="15"/>
  <c r="C50" i="15"/>
  <c r="C54" i="15"/>
  <c r="C58" i="15"/>
  <c r="C62" i="15"/>
  <c r="C66" i="15"/>
  <c r="C70" i="15"/>
  <c r="C74" i="15"/>
  <c r="C78" i="15"/>
  <c r="C82" i="15"/>
  <c r="B29" i="15"/>
  <c r="B35" i="15"/>
  <c r="B39" i="15"/>
  <c r="B43" i="15"/>
  <c r="B48" i="15"/>
  <c r="B52" i="15"/>
  <c r="B56" i="15"/>
  <c r="B60" i="15"/>
  <c r="B64" i="15"/>
  <c r="B68" i="15"/>
  <c r="B72" i="15"/>
  <c r="B76" i="15"/>
  <c r="B80" i="15"/>
  <c r="B81" i="15"/>
  <c r="C26" i="15"/>
  <c r="C30" i="15"/>
  <c r="C36" i="15"/>
  <c r="C40" i="15"/>
  <c r="C44" i="15"/>
  <c r="C49" i="15"/>
  <c r="C53" i="15"/>
  <c r="C57" i="15"/>
  <c r="C61" i="15"/>
  <c r="C65" i="15"/>
  <c r="C69" i="15"/>
  <c r="C73" i="15"/>
  <c r="C77" i="15"/>
  <c r="C81" i="15"/>
  <c r="B28" i="15"/>
  <c r="B34" i="15"/>
  <c r="B38" i="15"/>
  <c r="B42" i="15"/>
  <c r="B46" i="15"/>
  <c r="B51" i="15"/>
  <c r="B55" i="15"/>
  <c r="B59" i="15"/>
  <c r="B63" i="15"/>
  <c r="B67" i="15"/>
  <c r="B71" i="15"/>
  <c r="B75" i="15"/>
  <c r="B79" i="15"/>
  <c r="C29" i="15"/>
  <c r="C35" i="15"/>
  <c r="C39" i="15"/>
  <c r="C43" i="15"/>
  <c r="C48" i="15"/>
  <c r="C52" i="15"/>
  <c r="C56" i="15"/>
  <c r="C60" i="15"/>
  <c r="C64" i="15"/>
  <c r="C68" i="15"/>
  <c r="C72" i="15"/>
  <c r="C76" i="15"/>
  <c r="C80" i="15"/>
  <c r="C84" i="15"/>
  <c r="B27" i="15"/>
  <c r="B31" i="15"/>
  <c r="B37" i="15"/>
  <c r="B41" i="15"/>
  <c r="B45" i="15"/>
  <c r="B50" i="15"/>
  <c r="B54" i="15"/>
  <c r="B58" i="15"/>
  <c r="B62" i="15"/>
  <c r="B66" i="15"/>
  <c r="B70" i="15"/>
  <c r="B74" i="15"/>
  <c r="B78" i="15"/>
  <c r="B84"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5" i="14" l="1"/>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26" i="15" l="1"/>
  <c r="A19" i="2" s="1"/>
  <c r="A25" i="15"/>
  <c r="A18" i="2" s="1"/>
  <c r="A27" i="15"/>
  <c r="A29" i="15"/>
  <c r="G11" i="9"/>
  <c r="H11" i="9" s="1"/>
  <c r="I11" i="9" s="1"/>
  <c r="J11" i="9" s="1"/>
  <c r="K11" i="9" s="1"/>
  <c r="A20" i="2" l="1"/>
  <c r="A14" i="9"/>
  <c r="A30" i="15"/>
  <c r="A22" i="2"/>
  <c r="A13" i="9"/>
  <c r="A28" i="15" l="1"/>
  <c r="A21" i="2" s="1"/>
  <c r="A16" i="9" s="1"/>
  <c r="A15" i="9"/>
  <c r="A17" i="9"/>
  <c r="A31" i="15"/>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18" i="9" l="1"/>
  <c r="A34" i="15"/>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35" i="15" l="1"/>
  <c r="A27" i="2"/>
  <c r="A19" i="9"/>
  <c r="E75" i="8"/>
  <c r="A22" i="9" l="1"/>
  <c r="A36" i="15"/>
  <c r="A28" i="2"/>
  <c r="D36" i="8"/>
  <c r="A23" i="9" l="1"/>
  <c r="A37" i="15"/>
  <c r="A29" i="2"/>
  <c r="B5" i="8"/>
  <c r="B4" i="8"/>
  <c r="B3" i="8"/>
  <c r="B2" i="8"/>
  <c r="A24" i="9" l="1"/>
  <c r="A30" i="2"/>
  <c r="C6" i="9"/>
  <c r="C4" i="9"/>
  <c r="C3" i="9"/>
  <c r="C2" i="9"/>
  <c r="C1" i="9"/>
  <c r="B86" i="2"/>
  <c r="A38" i="15" l="1"/>
  <c r="A31" i="2" s="1"/>
  <c r="A25" i="9"/>
  <c r="A39" i="15"/>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4" i="9"/>
  <c r="M33" i="9"/>
  <c r="M32" i="9"/>
  <c r="M31" i="9"/>
  <c r="M30" i="9"/>
  <c r="M29" i="9"/>
  <c r="M28" i="9"/>
  <c r="M27" i="9"/>
  <c r="M26" i="9"/>
  <c r="M25" i="9"/>
  <c r="M24" i="9"/>
  <c r="M23" i="9"/>
  <c r="M22" i="9"/>
  <c r="M19" i="9"/>
  <c r="M18" i="9"/>
  <c r="M17" i="9"/>
  <c r="M16" i="9"/>
  <c r="M15" i="9"/>
  <c r="A32" i="2" l="1"/>
  <c r="A26" i="9"/>
  <c r="A40" i="15" l="1"/>
  <c r="A33" i="2" s="1"/>
  <c r="A27" i="9"/>
  <c r="A41" i="15"/>
  <c r="A28" i="9" l="1"/>
  <c r="A42" i="15"/>
  <c r="A34" i="2"/>
  <c r="A43" i="15" l="1"/>
  <c r="A35" i="2"/>
  <c r="A29" i="9"/>
  <c r="A30" i="9" l="1"/>
  <c r="A36" i="2"/>
  <c r="A44" i="15" l="1"/>
  <c r="A37" i="2" s="1"/>
  <c r="A45" i="15"/>
  <c r="A31" i="9"/>
  <c r="A32" i="9" l="1"/>
  <c r="A46" i="15"/>
  <c r="A38" i="2"/>
  <c r="A33" i="9" l="1"/>
  <c r="A48" i="15"/>
  <c r="A39" i="2"/>
  <c r="A34" i="9" l="1"/>
  <c r="A41" i="2"/>
  <c r="A49" i="15" l="1"/>
  <c r="A42" i="2" s="1"/>
  <c r="A36" i="9"/>
  <c r="A50" i="15"/>
  <c r="A37" i="9" l="1"/>
  <c r="A43" i="2"/>
  <c r="A51" i="15" l="1"/>
  <c r="A44" i="2" s="1"/>
  <c r="A38" i="9"/>
  <c r="A52" i="15"/>
  <c r="A39" i="9" l="1"/>
  <c r="A53" i="15" l="1"/>
  <c r="A45" i="2"/>
  <c r="B883" i="15"/>
  <c r="A54" i="15"/>
  <c r="A55" i="15" l="1"/>
  <c r="A40" i="9"/>
  <c r="B1005" i="2"/>
  <c r="A46" i="2"/>
  <c r="B933" i="15"/>
  <c r="A41" i="9" l="1"/>
  <c r="B1055" i="2"/>
  <c r="A47" i="2"/>
  <c r="B983" i="15"/>
  <c r="A56" i="15"/>
  <c r="A57" i="15" l="1"/>
  <c r="A42" i="9"/>
  <c r="B1105" i="2"/>
  <c r="A48" i="2"/>
  <c r="B1033" i="15"/>
  <c r="A43" i="9" l="1"/>
  <c r="B1155" i="2"/>
  <c r="A49" i="2"/>
  <c r="B1083" i="15"/>
  <c r="A58" i="15"/>
  <c r="A50" i="2"/>
  <c r="A45" i="9" l="1"/>
  <c r="A59" i="15"/>
  <c r="A44" i="9"/>
  <c r="B1205" i="2"/>
  <c r="A51" i="2" l="1"/>
  <c r="B1133" i="15"/>
  <c r="A60" i="15"/>
  <c r="A46" i="9" l="1"/>
  <c r="B1255" i="2"/>
  <c r="A61" i="15"/>
  <c r="A53" i="2"/>
  <c r="A52" i="2"/>
  <c r="B1183" i="15"/>
  <c r="A48" i="9" l="1"/>
  <c r="A62" i="15"/>
  <c r="A47" i="9"/>
  <c r="B1305" i="2"/>
  <c r="A54" i="2" l="1"/>
  <c r="B1233" i="15"/>
  <c r="A63" i="15"/>
  <c r="A55" i="2" l="1"/>
  <c r="B1283" i="15"/>
  <c r="A49" i="9"/>
  <c r="B1355" i="2"/>
  <c r="A64" i="15"/>
  <c r="A56" i="2" l="1"/>
  <c r="B1333" i="15"/>
  <c r="A65" i="15"/>
  <c r="A50" i="9"/>
  <c r="B1405" i="2"/>
  <c r="A51" i="9" l="1"/>
  <c r="B1455" i="2"/>
  <c r="A57" i="2"/>
  <c r="B1383" i="15"/>
  <c r="A66" i="15"/>
  <c r="A67" i="15" l="1"/>
  <c r="A58" i="2"/>
  <c r="B1433" i="15"/>
  <c r="A52" i="9"/>
  <c r="B1505" i="2"/>
  <c r="A53" i="9" l="1"/>
  <c r="B1555" i="2"/>
  <c r="A59" i="2"/>
  <c r="B1483" i="15"/>
  <c r="A68" i="15"/>
  <c r="A69" i="15" l="1"/>
  <c r="A54" i="9"/>
  <c r="B1605" i="2"/>
  <c r="A60" i="2"/>
  <c r="B1533" i="15"/>
  <c r="A55" i="9" l="1"/>
  <c r="B1655" i="2"/>
  <c r="A61" i="2"/>
  <c r="B1583" i="15"/>
  <c r="A70" i="15"/>
  <c r="A62" i="2"/>
  <c r="A71" i="15" l="1"/>
  <c r="A56" i="9"/>
  <c r="B1705" i="2"/>
  <c r="A57" i="9"/>
  <c r="A63" i="2" l="1"/>
  <c r="B1633" i="15"/>
  <c r="A72" i="15"/>
  <c r="A58" i="9" l="1"/>
  <c r="B1755" i="2"/>
  <c r="A64" i="2"/>
  <c r="B1683" i="15"/>
  <c r="A73" i="15"/>
  <c r="A59" i="9" l="1"/>
  <c r="B1805" i="2"/>
  <c r="A65" i="2"/>
  <c r="B1733" i="15"/>
  <c r="A74" i="15"/>
  <c r="A60" i="9" l="1"/>
  <c r="B1855" i="2"/>
  <c r="A66" i="2"/>
  <c r="B1783" i="15"/>
  <c r="A75" i="15"/>
  <c r="A67" i="2" l="1"/>
  <c r="B1833" i="15"/>
  <c r="A76" i="15"/>
  <c r="A68" i="2"/>
  <c r="A61" i="9"/>
  <c r="B1905" i="2"/>
  <c r="A63" i="9" l="1"/>
  <c r="A77" i="15"/>
  <c r="A62" i="9"/>
  <c r="B1955" i="2"/>
  <c r="A78" i="15" l="1"/>
  <c r="A69" i="2"/>
  <c r="B1883" i="15"/>
  <c r="A70" i="2" l="1"/>
  <c r="B1933" i="15"/>
  <c r="A64" i="9"/>
  <c r="B2005" i="2"/>
  <c r="A79" i="15"/>
  <c r="A71" i="2"/>
  <c r="A80" i="15" l="1"/>
  <c r="A72" i="2"/>
  <c r="A66" i="9"/>
  <c r="A65" i="9"/>
  <c r="B2055" i="2"/>
  <c r="A67" i="9" l="1"/>
  <c r="A81" i="15"/>
  <c r="A73" i="2"/>
  <c r="A68" i="9" l="1"/>
  <c r="A82" i="15"/>
  <c r="A74" i="2"/>
  <c r="A69" i="9" l="1"/>
  <c r="A83" i="15"/>
  <c r="A75" i="2"/>
  <c r="A84" i="15" l="1"/>
  <c r="A76" i="2"/>
  <c r="A70" i="9"/>
  <c r="A71" i="9" l="1"/>
  <c r="A77" i="2"/>
  <c r="A72" i="9" l="1"/>
  <c r="B7" i="6" l="1"/>
  <c r="B6" i="6" l="1"/>
  <c r="A49" i="6"/>
  <c r="D66" i="2"/>
  <c r="D22" i="2"/>
  <c r="D75" i="2"/>
  <c r="D18" i="2"/>
  <c r="D51" i="2"/>
  <c r="D69" i="2"/>
  <c r="D38" i="2"/>
  <c r="D72" i="2"/>
  <c r="D27" i="2"/>
  <c r="D54" i="2"/>
  <c r="B18" i="2"/>
  <c r="B27" i="2"/>
  <c r="B38" i="2"/>
  <c r="B54" i="2"/>
  <c r="B66" i="2"/>
  <c r="B69" i="2"/>
  <c r="B75" i="2"/>
  <c r="B22" i="2"/>
  <c r="B51" i="2"/>
  <c r="B72" i="2"/>
  <c r="B60" i="2"/>
  <c r="D46" i="2"/>
  <c r="D48" i="2"/>
  <c r="E21" i="2"/>
  <c r="E63" i="2"/>
  <c r="B61" i="2"/>
  <c r="B46" i="2"/>
  <c r="D29" i="2"/>
  <c r="D44" i="2"/>
  <c r="E70" i="2"/>
  <c r="B77" i="2"/>
  <c r="B50" i="2"/>
  <c r="D65" i="2"/>
  <c r="B37" i="2"/>
  <c r="D57" i="2"/>
  <c r="E46" i="2"/>
  <c r="B58" i="2"/>
  <c r="B43" i="2"/>
  <c r="E19" i="2"/>
  <c r="B67" i="2"/>
  <c r="B62" i="2"/>
  <c r="B35" i="2"/>
  <c r="B21" i="2"/>
  <c r="B59" i="2"/>
  <c r="D60" i="2"/>
  <c r="B64" i="2"/>
  <c r="E65" i="2"/>
  <c r="E22" i="2"/>
  <c r="E74" i="2"/>
  <c r="E29" i="2"/>
  <c r="D59" i="2"/>
  <c r="B29" i="2"/>
  <c r="B74" i="2"/>
  <c r="D33" i="2"/>
  <c r="E27" i="2"/>
  <c r="E75" i="2"/>
  <c r="B45" i="2"/>
  <c r="B56" i="2"/>
  <c r="E43" i="2"/>
  <c r="D21" i="2"/>
  <c r="E31" i="2"/>
  <c r="E23" i="2"/>
  <c r="D76" i="2"/>
  <c r="B30" i="2"/>
  <c r="D62" i="2"/>
  <c r="B48" i="2"/>
  <c r="B57" i="2"/>
  <c r="D43" i="2"/>
  <c r="D42" i="2"/>
  <c r="D71" i="2"/>
  <c r="B20" i="2"/>
  <c r="B49" i="2"/>
  <c r="D58" i="2"/>
  <c r="E32" i="2"/>
  <c r="B70" i="2"/>
  <c r="E28" i="2"/>
  <c r="B28" i="2"/>
  <c r="D24" i="2"/>
  <c r="D63" i="2"/>
  <c r="B41" i="2"/>
  <c r="B31" i="2"/>
  <c r="E57" i="2"/>
  <c r="B42" i="2"/>
  <c r="E69" i="2"/>
  <c r="D34" i="2"/>
  <c r="B68" i="2"/>
  <c r="E39" i="2"/>
  <c r="B63" i="2"/>
  <c r="D31" i="2"/>
  <c r="D20" i="2"/>
  <c r="B73" i="2"/>
  <c r="E60" i="2"/>
  <c r="D61" i="2"/>
  <c r="E73" i="2"/>
  <c r="D67" i="2"/>
  <c r="B44" i="2"/>
  <c r="B36" i="2"/>
  <c r="D68" i="2"/>
  <c r="E59" i="2"/>
  <c r="E68" i="2"/>
  <c r="E47" i="2"/>
  <c r="E36" i="2"/>
  <c r="D37" i="2"/>
  <c r="E64" i="2"/>
  <c r="B55" i="2"/>
  <c r="D23" i="2"/>
  <c r="E48" i="2"/>
  <c r="E58" i="2"/>
  <c r="E53" i="2"/>
  <c r="B32" i="2"/>
  <c r="E24" i="2"/>
  <c r="E30" i="2"/>
  <c r="D70" i="2"/>
  <c r="D32" i="2"/>
  <c r="B52" i="2"/>
  <c r="D39" i="2"/>
  <c r="D73" i="2"/>
  <c r="D28" i="2"/>
  <c r="E44" i="2"/>
  <c r="E34" i="2"/>
  <c r="E52" i="2"/>
  <c r="E61" i="2"/>
  <c r="E50" i="2"/>
  <c r="E54" i="2"/>
  <c r="E20" i="2"/>
  <c r="D53" i="2"/>
  <c r="B71" i="2"/>
  <c r="D74" i="2"/>
  <c r="D49" i="2"/>
  <c r="E33" i="2"/>
  <c r="D50" i="2"/>
  <c r="D45" i="2"/>
  <c r="B76" i="2"/>
  <c r="B33" i="2"/>
  <c r="E62" i="2"/>
  <c r="D41" i="2"/>
  <c r="E66" i="2"/>
  <c r="D35" i="2"/>
  <c r="E41" i="2"/>
  <c r="B53" i="2"/>
  <c r="E35" i="2"/>
  <c r="E42" i="2"/>
  <c r="B34" i="2"/>
  <c r="B65" i="2"/>
  <c r="E49" i="2"/>
  <c r="D52" i="2"/>
  <c r="D64" i="2"/>
  <c r="E71" i="2"/>
  <c r="D30" i="2"/>
  <c r="D55" i="2"/>
  <c r="E76" i="2"/>
  <c r="E55" i="2"/>
  <c r="B19" i="2"/>
  <c r="B14" i="9" s="1"/>
  <c r="E51" i="2"/>
  <c r="D36" i="2"/>
  <c r="D56" i="2"/>
  <c r="D19" i="2"/>
  <c r="G7" i="6" s="1"/>
  <c r="E38" i="2"/>
  <c r="E37" i="2"/>
  <c r="B24" i="2"/>
  <c r="B23" i="2"/>
  <c r="D77" i="2"/>
  <c r="E77" i="2"/>
  <c r="B39" i="2"/>
  <c r="E67" i="2"/>
  <c r="E72" i="2"/>
  <c r="E56" i="2"/>
  <c r="B47" i="2"/>
  <c r="D47" i="2"/>
  <c r="B57" i="6" l="1"/>
  <c r="H51" i="6"/>
  <c r="B71" i="9"/>
  <c r="B65" i="9"/>
  <c r="B64" i="9"/>
  <c r="B63" i="9"/>
  <c r="B68" i="9"/>
  <c r="B69" i="9"/>
  <c r="B52" i="9"/>
  <c r="B54" i="9"/>
  <c r="B57" i="9"/>
  <c r="B53" i="9"/>
  <c r="B60" i="9"/>
  <c r="B62" i="9"/>
  <c r="B58" i="9"/>
  <c r="B59" i="9"/>
  <c r="B56" i="9"/>
  <c r="B55" i="9"/>
  <c r="B44" i="9"/>
  <c r="B46" i="9"/>
  <c r="B42" i="9"/>
  <c r="B48" i="9"/>
  <c r="B50" i="9"/>
  <c r="B43" i="9"/>
  <c r="B51" i="9"/>
  <c r="B41" i="9"/>
  <c r="B40" i="9"/>
  <c r="B45" i="9"/>
  <c r="B36" i="9"/>
  <c r="B38" i="9"/>
  <c r="B32" i="9"/>
  <c r="B28" i="9"/>
  <c r="B34" i="9"/>
  <c r="B29" i="9"/>
  <c r="B26" i="9"/>
  <c r="B25" i="9"/>
  <c r="B24" i="9"/>
  <c r="B19" i="9"/>
  <c r="B18" i="9"/>
  <c r="B16" i="9"/>
  <c r="B15" i="9"/>
  <c r="B72" i="9"/>
  <c r="B27" i="9"/>
  <c r="B33" i="9"/>
  <c r="C7" i="6"/>
  <c r="B49" i="6" s="1"/>
  <c r="B61" i="9"/>
  <c r="B17" i="9"/>
  <c r="B49" i="9"/>
  <c r="B66" i="9"/>
  <c r="B22" i="9"/>
  <c r="B47" i="9"/>
  <c r="B23" i="9"/>
  <c r="B39" i="9"/>
  <c r="B31" i="9"/>
  <c r="B37" i="9"/>
  <c r="B30" i="9"/>
  <c r="B67" i="9"/>
  <c r="B70" i="9"/>
  <c r="C6" i="6"/>
  <c r="B13" i="9"/>
  <c r="E45" i="2"/>
  <c r="E18"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83" i="2" l="1"/>
  <c r="H85" i="2" l="1"/>
  <c r="H86" i="2"/>
  <c r="F35" i="2" l="1"/>
  <c r="F67" i="2"/>
  <c r="F50" i="2"/>
  <c r="F74" i="2"/>
  <c r="F63" i="2"/>
  <c r="F33" i="2"/>
  <c r="F65" i="2"/>
  <c r="F37" i="2"/>
  <c r="F24" i="2"/>
  <c r="F77" i="2"/>
  <c r="F44" i="2"/>
  <c r="F61" i="2"/>
  <c r="F28" i="2"/>
  <c r="F62" i="2"/>
  <c r="F71" i="2"/>
  <c r="F42" i="2"/>
  <c r="F31" i="2"/>
  <c r="F57" i="2"/>
  <c r="F56" i="2"/>
  <c r="F73" i="2"/>
  <c r="F52" i="2"/>
  <c r="F70" i="2"/>
  <c r="F58" i="2"/>
  <c r="F48" i="2"/>
  <c r="F41" i="2"/>
  <c r="F29" i="2"/>
  <c r="F46" i="2"/>
  <c r="F34" i="2"/>
  <c r="F45" i="2"/>
  <c r="F64" i="2"/>
  <c r="F59" i="2"/>
  <c r="F49" i="2"/>
  <c r="F36" i="2"/>
  <c r="F60" i="2"/>
  <c r="F47" i="2"/>
  <c r="F53" i="2"/>
  <c r="F32" i="2"/>
  <c r="F19" i="2"/>
  <c r="F21" i="2"/>
  <c r="F30" i="2"/>
  <c r="F55" i="2"/>
  <c r="F43" i="2"/>
  <c r="F20" i="2"/>
  <c r="F76" i="2"/>
  <c r="F23" i="2"/>
  <c r="F68" i="2"/>
  <c r="F39" i="2"/>
  <c r="F54" i="2"/>
  <c r="F51" i="2"/>
  <c r="F72" i="2"/>
  <c r="F27" i="2"/>
  <c r="F22" i="2"/>
  <c r="F18" i="2"/>
  <c r="F66" i="2"/>
  <c r="F38" i="2"/>
  <c r="F75" i="2"/>
  <c r="F69" i="2"/>
  <c r="F79" i="2" l="1"/>
  <c r="B14" i="15" s="1"/>
  <c r="H82" i="2" l="1"/>
  <c r="E82" i="2"/>
  <c r="B82" i="2" s="1"/>
  <c r="G74" i="2"/>
  <c r="G22" i="2"/>
  <c r="G48" i="2"/>
  <c r="G66" i="2"/>
  <c r="G44" i="2"/>
  <c r="G62" i="2"/>
  <c r="G27" i="2"/>
  <c r="G31" i="2"/>
  <c r="G30" i="2"/>
  <c r="G24" i="2"/>
  <c r="G20" i="2"/>
  <c r="G72" i="2"/>
  <c r="G54" i="2"/>
  <c r="G76" i="2"/>
  <c r="G73" i="2"/>
  <c r="G41" i="2"/>
  <c r="G35" i="2"/>
  <c r="G45" i="2"/>
  <c r="G28" i="2"/>
  <c r="G61" i="2"/>
  <c r="G60" i="2"/>
  <c r="G65" i="2"/>
  <c r="G71" i="2"/>
  <c r="G23" i="2"/>
  <c r="G64" i="2"/>
  <c r="G50" i="2"/>
  <c r="G63" i="2"/>
  <c r="G51" i="2"/>
  <c r="B18" i="15"/>
  <c r="G36" i="2"/>
  <c r="G38" i="2"/>
  <c r="G32" i="2"/>
  <c r="G19" i="2"/>
  <c r="G55" i="2"/>
  <c r="G56" i="2"/>
  <c r="G53" i="2"/>
  <c r="G77" i="2"/>
  <c r="G68" i="2"/>
  <c r="G34" i="2"/>
  <c r="G59" i="2"/>
  <c r="G75" i="2"/>
  <c r="G52" i="2"/>
  <c r="G47" i="2"/>
  <c r="G46" i="2"/>
  <c r="G49" i="2"/>
  <c r="G21" i="2"/>
  <c r="G57" i="2"/>
  <c r="G43" i="2"/>
  <c r="G67" i="2"/>
  <c r="G37" i="2"/>
  <c r="G69" i="2"/>
  <c r="G33" i="2"/>
  <c r="G39" i="2"/>
  <c r="G42" i="2"/>
  <c r="G29" i="2"/>
  <c r="G18" i="2"/>
  <c r="G58" i="2"/>
  <c r="G70" i="2"/>
  <c r="H58" i="2" l="1"/>
  <c r="H50" i="2"/>
  <c r="H57" i="2"/>
  <c r="H32" i="2"/>
  <c r="H21" i="2"/>
  <c r="H52" i="2"/>
  <c r="H71" i="2"/>
  <c r="H67" i="2"/>
  <c r="H63" i="2"/>
  <c r="H68" i="2"/>
  <c r="H35" i="2"/>
  <c r="H29" i="2"/>
  <c r="H44" i="2"/>
  <c r="H34" i="2"/>
  <c r="H60" i="2"/>
  <c r="H70" i="2"/>
  <c r="H47" i="2"/>
  <c r="H39" i="2"/>
  <c r="H36" i="2"/>
  <c r="H76" i="2"/>
  <c r="H27" i="2"/>
  <c r="H66" i="2"/>
  <c r="H72" i="2"/>
  <c r="H37" i="2"/>
  <c r="H33" i="2"/>
  <c r="H46" i="2"/>
  <c r="H48" i="2"/>
  <c r="H75" i="2"/>
  <c r="H19" i="2"/>
  <c r="H38" i="2"/>
  <c r="H62" i="2"/>
  <c r="H64" i="2"/>
  <c r="H30" i="2"/>
  <c r="H18" i="2"/>
  <c r="H20" i="2"/>
  <c r="H22" i="2"/>
  <c r="H24" i="2"/>
  <c r="H77" i="2"/>
  <c r="H53" i="2"/>
  <c r="H73" i="2"/>
  <c r="H55" i="2"/>
  <c r="H42" i="2"/>
  <c r="H41" i="2"/>
  <c r="H54" i="2"/>
  <c r="H51" i="2"/>
  <c r="H43" i="2"/>
  <c r="H28" i="2"/>
  <c r="H49" i="2"/>
  <c r="H61" i="2"/>
  <c r="H31" i="2"/>
  <c r="H74" i="2"/>
  <c r="H23" i="2"/>
  <c r="H69" i="2"/>
  <c r="H65" i="2"/>
  <c r="H56" i="2"/>
  <c r="H59" i="2"/>
  <c r="H45" i="2"/>
  <c r="H79" i="2" l="1"/>
  <c r="B90" i="2"/>
  <c r="I34" i="2" l="1"/>
  <c r="D29" i="9" s="1"/>
  <c r="I71" i="2"/>
  <c r="D66" i="9" s="1"/>
  <c r="I20" i="2"/>
  <c r="D15" i="9" s="1"/>
  <c r="H84" i="2"/>
  <c r="H81" i="2" s="1"/>
  <c r="I46" i="2"/>
  <c r="D41" i="9" s="1"/>
  <c r="I55" i="2"/>
  <c r="D50" i="9" s="1"/>
  <c r="I42" i="2"/>
  <c r="D37" i="9" s="1"/>
  <c r="I50" i="2"/>
  <c r="D45" i="9" s="1"/>
  <c r="I28" i="2"/>
  <c r="D23" i="9" s="1"/>
  <c r="E79" i="9"/>
  <c r="E80" i="9" s="1"/>
  <c r="I65" i="2"/>
  <c r="D60" i="9" s="1"/>
  <c r="I27" i="2"/>
  <c r="D22" i="9" s="1"/>
  <c r="I61" i="2"/>
  <c r="D56" i="9" s="1"/>
  <c r="H88" i="2"/>
  <c r="I49" i="2"/>
  <c r="D44" i="9" s="1"/>
  <c r="I53" i="2"/>
  <c r="D48" i="9" s="1"/>
  <c r="I67" i="2"/>
  <c r="D62" i="9" s="1"/>
  <c r="I75" i="2"/>
  <c r="D70" i="9" s="1"/>
  <c r="I41" i="2"/>
  <c r="D36" i="9" s="1"/>
  <c r="I56" i="2"/>
  <c r="D51" i="9" s="1"/>
  <c r="I59" i="2"/>
  <c r="D54" i="9" s="1"/>
  <c r="I33" i="2"/>
  <c r="D28" i="9" s="1"/>
  <c r="I24" i="2"/>
  <c r="D19" i="9" s="1"/>
  <c r="I31" i="2"/>
  <c r="D26" i="9" s="1"/>
  <c r="I47" i="2"/>
  <c r="D42" i="9" s="1"/>
  <c r="C11" i="2"/>
  <c r="I29" i="2"/>
  <c r="D24" i="9" s="1"/>
  <c r="I64" i="2"/>
  <c r="D59" i="9" s="1"/>
  <c r="I32" i="2"/>
  <c r="D27" i="9" s="1"/>
  <c r="I39" i="2"/>
  <c r="D34" i="9" s="1"/>
  <c r="I63" i="2"/>
  <c r="D58" i="9" s="1"/>
  <c r="I76" i="2"/>
  <c r="D71" i="9" s="1"/>
  <c r="I45" i="2"/>
  <c r="D40" i="9" s="1"/>
  <c r="I44" i="2"/>
  <c r="D39" i="9" s="1"/>
  <c r="I54" i="2"/>
  <c r="D49" i="9" s="1"/>
  <c r="I62" i="2"/>
  <c r="D57" i="9" s="1"/>
  <c r="I52" i="2"/>
  <c r="D47" i="9" s="1"/>
  <c r="I35" i="2"/>
  <c r="D30" i="9" s="1"/>
  <c r="I58" i="2"/>
  <c r="D53" i="9" s="1"/>
  <c r="I72" i="2"/>
  <c r="D67" i="9" s="1"/>
  <c r="I43" i="2"/>
  <c r="D38" i="9" s="1"/>
  <c r="I70" i="2"/>
  <c r="D65" i="9" s="1"/>
  <c r="I23" i="2"/>
  <c r="D18" i="9" s="1"/>
  <c r="I37" i="2"/>
  <c r="D32" i="9" s="1"/>
  <c r="I21" i="2"/>
  <c r="D16" i="9" s="1"/>
  <c r="I57" i="2"/>
  <c r="D52" i="9" s="1"/>
  <c r="I77" i="2"/>
  <c r="D72" i="9" s="1"/>
  <c r="I36" i="2"/>
  <c r="D31" i="9" s="1"/>
  <c r="I30" i="2"/>
  <c r="D25" i="9" s="1"/>
  <c r="I51" i="2"/>
  <c r="D46" i="9" s="1"/>
  <c r="I22" i="2"/>
  <c r="D17" i="9" s="1"/>
  <c r="I48" i="2"/>
  <c r="D43" i="9" s="1"/>
  <c r="I66" i="2"/>
  <c r="D61" i="9" s="1"/>
  <c r="I18" i="2"/>
  <c r="D13" i="9" s="1"/>
  <c r="I60" i="2"/>
  <c r="D55" i="9" s="1"/>
  <c r="I73" i="2"/>
  <c r="D68" i="9" s="1"/>
  <c r="I68" i="2"/>
  <c r="D63" i="9" s="1"/>
  <c r="I19" i="2"/>
  <c r="D14" i="9" s="1"/>
  <c r="I74" i="2"/>
  <c r="D69" i="9" s="1"/>
  <c r="I38" i="2"/>
  <c r="D33" i="9" s="1"/>
  <c r="I69" i="2"/>
  <c r="D64" i="9" s="1"/>
  <c r="G76" i="9" l="1"/>
  <c r="G79" i="9" s="1"/>
  <c r="K76" i="9"/>
  <c r="K79" i="9" s="1"/>
  <c r="I76" i="9"/>
  <c r="I79" i="9" s="1"/>
  <c r="D74" i="9"/>
  <c r="I79" i="2"/>
  <c r="J76" i="9" l="1"/>
  <c r="J79" i="9" s="1"/>
  <c r="F76" i="9"/>
  <c r="F77" i="9" s="1"/>
  <c r="G77" i="9" s="1"/>
  <c r="H76" i="9"/>
  <c r="H79" i="9" s="1"/>
  <c r="F79" i="9" l="1"/>
  <c r="F80" i="9" s="1"/>
  <c r="G80" i="9" s="1"/>
  <c r="H80" i="9" s="1"/>
  <c r="I80" i="9" s="1"/>
  <c r="J80" i="9" s="1"/>
  <c r="K80" i="9" s="1"/>
  <c r="H77" i="9"/>
  <c r="I77" i="9" s="1"/>
  <c r="J77" i="9" s="1"/>
  <c r="K77" i="9" s="1"/>
</calcChain>
</file>

<file path=xl/comments1.xml><?xml version="1.0" encoding="utf-8"?>
<comments xmlns="http://schemas.openxmlformats.org/spreadsheetml/2006/main">
  <authors>
    <author>Secretaria Servicios</author>
  </authors>
  <commentList>
    <comment ref="B14" authorId="0">
      <text>
        <r>
          <rPr>
            <sz val="9"/>
            <color indexed="81"/>
            <rFont val="Tahoma"/>
            <family val="2"/>
          </rPr>
          <t>Este valor se calcula automáticamente completando la planilla Gastos Generales</t>
        </r>
      </text>
    </comment>
    <comment ref="B1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<sst xmlns="http://schemas.openxmlformats.org/spreadsheetml/2006/main" count="3147" uniqueCount="1342">
  <si>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</si>
  <si>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</si>
  <si>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</si>
  <si>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</si>
  <si>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</si>
  <si>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</si>
  <si>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</si>
  <si>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</si>
  <si>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</si>
  <si>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</si>
  <si>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</si>
  <si>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</si>
  <si>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</si>
  <si>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</si>
  <si>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</si>
  <si>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</si>
  <si>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</si>
  <si>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</si>
  <si>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</si>
  <si>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</si>
  <si>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</si>
  <si>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</si>
  <si>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</si>
  <si>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</si>
  <si>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</si>
  <si>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</si>
  <si>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</si>
  <si>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</si>
  <si>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</si>
  <si>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</si>
  <si>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</si>
  <si>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</si>
  <si>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</si>
  <si>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</si>
  <si>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</si>
  <si>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</si>
  <si>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</si>
  <si>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</si>
  <si>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</si>
  <si>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</si>
  <si>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</si>
  <si>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</si>
  <si>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</si>
  <si>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</si>
  <si>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</si>
  <si>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</si>
  <si>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</si>
  <si>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</si>
  <si>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</si>
  <si>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</si>
  <si>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</si>
  <si>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</si>
  <si>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</si>
  <si>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</si>
  <si>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</si>
  <si>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</si>
  <si>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</si>
  <si>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</si>
  <si>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</si>
  <si>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</si>
  <si>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</si>
  <si>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</si>
  <si>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</si>
  <si>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</si>
  <si>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</si>
  <si>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</si>
  <si>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</si>
  <si>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</si>
  <si>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</si>
  <si>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</si>
  <si>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</si>
  <si>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</si>
  <si>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</si>
  <si>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</si>
  <si>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</si>
  <si>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</si>
  <si>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</si>
  <si>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</si>
  <si>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</si>
  <si>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</si>
  <si>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</si>
  <si>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</si>
  <si>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</si>
  <si>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</si>
  <si>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</si>
  <si>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</si>
  <si>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</si>
  <si>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</si>
  <si>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</si>
  <si>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</si>
  <si>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</si>
  <si>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</si>
  <si>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</si>
  <si>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</si>
  <si>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</si>
  <si>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</si>
  <si>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</si>
  <si>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</si>
  <si>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</si>
  <si>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</si>
  <si>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</si>
  <si>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</si>
  <si>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</si>
  <si>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</si>
  <si>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</si>
  <si>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</si>
  <si>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</si>
  <si>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</si>
  <si>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</si>
  <si>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</si>
  <si>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</si>
  <si>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</si>
  <si>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</si>
  <si>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</si>
  <si>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</si>
  <si>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</si>
  <si>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</si>
  <si>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</si>
  <si>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</si>
  <si>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</si>
  <si>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</si>
  <si>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</si>
  <si>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</si>
  <si>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</si>
  <si>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</si>
  <si>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</si>
  <si>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</si>
  <si>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</si>
  <si>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</si>
  <si>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</si>
  <si>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</si>
  <si>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</si>
  <si>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</si>
  <si>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</si>
  <si>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</si>
  <si>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</si>
  <si>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</si>
  <si>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</si>
  <si>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</si>
  <si>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</si>
  <si>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</si>
  <si>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</si>
  <si>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</si>
  <si>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</si>
  <si>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</si>
  <si>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</si>
  <si>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</si>
  <si>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</si>
  <si>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</si>
  <si>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</si>
  <si>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</si>
  <si>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</si>
  <si>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</si>
  <si>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</si>
  <si>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</si>
  <si>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</si>
  <si>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</si>
  <si>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</si>
  <si>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</si>
  <si>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</si>
  <si>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</si>
  <si>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</si>
  <si>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</si>
  <si>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</si>
  <si>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</si>
  <si>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</si>
  <si>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</si>
  <si>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</si>
  <si>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</si>
  <si>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</si>
  <si>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</si>
  <si>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</si>
  <si>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</si>
  <si>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</si>
  <si>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</si>
  <si>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</si>
  <si>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</si>
  <si>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</si>
  <si>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</si>
  <si>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</si>
  <si>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</si>
  <si>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</si>
  <si>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</si>
  <si>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</si>
  <si>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</si>
  <si>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</si>
  <si>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</si>
  <si>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</si>
  <si>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</si>
  <si>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</si>
  <si>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</si>
  <si>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</si>
  <si>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</si>
  <si>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</si>
  <si>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</si>
  <si>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</si>
  <si>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</si>
  <si>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</si>
  <si>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</si>
  <si>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</si>
  <si>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</si>
  <si>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</si>
  <si>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</si>
  <si>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</si>
  <si>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</si>
  <si>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</si>
  <si>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</si>
  <si>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</si>
  <si>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</si>
  <si>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</si>
  <si>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</si>
  <si>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</si>
  <si>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</si>
  <si>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</si>
  <si>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</si>
  <si>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</si>
  <si>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</si>
  <si>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</si>
  <si>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</si>
  <si>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</si>
  <si>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</si>
  <si>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</si>
  <si>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</si>
  <si>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</si>
  <si>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</si>
  <si>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</si>
  <si>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</si>
  <si>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</si>
  <si>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</si>
  <si>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</si>
  <si>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</si>
  <si>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</si>
  <si>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</si>
  <si>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</si>
  <si>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</si>
  <si>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</si>
  <si>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</si>
  <si>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</si>
  <si>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</si>
  <si>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</si>
  <si>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</si>
  <si>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</si>
  <si>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</si>
  <si>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</si>
  <si>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</si>
  <si>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</si>
  <si>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</si>
  <si>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</si>
  <si>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</si>
  <si>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</si>
  <si>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</si>
  <si>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</si>
  <si>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</si>
  <si>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</si>
  <si>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</si>
  <si>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</si>
  <si>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</si>
  <si>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</si>
  <si>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</si>
  <si>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</si>
  <si>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</si>
  <si>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</si>
  <si>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</si>
  <si>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</si>
  <si>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</si>
  <si>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</si>
  <si>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</si>
  <si>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</si>
  <si>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</si>
  <si>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</si>
  <si>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</si>
  <si>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</si>
  <si>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</si>
  <si>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</si>
  <si>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</si>
  <si>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</si>
  <si>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</si>
  <si>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</si>
  <si>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</si>
  <si>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</si>
  <si>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</si>
  <si>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</si>
  <si>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</si>
  <si>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</si>
  <si>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</si>
  <si>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</si>
  <si>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</si>
  <si>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</si>
  <si>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</si>
  <si>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</si>
  <si>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</si>
  <si>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</si>
  <si>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</si>
  <si>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</si>
  <si>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</si>
  <si>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</si>
  <si>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</si>
  <si>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</si>
  <si>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</si>
  <si>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</si>
  <si>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</si>
  <si>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</si>
  <si>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</si>
  <si>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</si>
  <si>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</si>
  <si>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</si>
  <si>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</si>
  <si>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</si>
  <si>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</si>
  <si>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</si>
  <si>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</si>
  <si>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</si>
  <si>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</si>
  <si>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</si>
  <si>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</si>
  <si>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</si>
  <si>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</si>
  <si>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</si>
  <si>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</si>
  <si>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</si>
  <si>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</si>
  <si>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</si>
  <si>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</si>
  <si>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</si>
  <si>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</si>
  <si>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</si>
  <si>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</si>
  <si>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</si>
  <si>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</si>
  <si>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</si>
  <si>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</si>
  <si>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</si>
  <si>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</si>
  <si>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</si>
  <si>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</si>
  <si>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</si>
  <si>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</si>
  <si>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</si>
  <si>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</si>
  <si>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</si>
  <si>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</si>
  <si>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</si>
  <si>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</si>
  <si>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</si>
  <si>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</si>
  <si>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</si>
  <si>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</si>
  <si>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</si>
  <si>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</si>
  <si>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</si>
  <si>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</si>
  <si>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</si>
  <si>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</si>
  <si>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</si>
  <si>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</si>
  <si>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</si>
  <si>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</si>
  <si>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</si>
  <si>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</si>
  <si>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</si>
  <si>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</si>
  <si>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</si>
  <si>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</si>
  <si>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</si>
  <si>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</si>
  <si>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</si>
  <si>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</si>
  <si>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</si>
  <si>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</si>
  <si>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</si>
  <si>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</si>
  <si>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</si>
  <si>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</si>
  <si>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</si>
  <si>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</si>
  <si>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</si>
  <si>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</si>
  <si>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</si>
  <si>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</si>
  <si>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</si>
  <si>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</si>
  <si>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</si>
  <si>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</si>
  <si>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</si>
  <si>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</si>
  <si>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</si>
  <si>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</si>
  <si>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</si>
  <si>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</si>
  <si>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</si>
  <si>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</si>
  <si>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</si>
  <si>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</si>
  <si>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</si>
  <si>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</si>
  <si>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</si>
  <si>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</si>
  <si>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</si>
  <si>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</si>
  <si>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</si>
  <si>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</si>
  <si>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</si>
  <si>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</si>
  <si>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</si>
  <si>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</si>
  <si>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</si>
  <si>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</si>
  <si>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</si>
  <si>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</si>
  <si>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</si>
  <si>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</si>
  <si>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</si>
  <si>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</si>
  <si>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</si>
  <si>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</si>
  <si>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</si>
  <si>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</si>
  <si>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</si>
  <si>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</si>
  <si>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</si>
  <si>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</si>
  <si>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</si>
  <si>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</si>
  <si>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</si>
  <si>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</si>
  <si>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</si>
  <si>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</si>
  <si>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</si>
  <si>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</si>
  <si>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</si>
  <si>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</si>
  <si>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</si>
  <si>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</si>
  <si>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</si>
  <si>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</si>
  <si>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</si>
  <si>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</si>
  <si>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</si>
  <si>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</si>
  <si>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</si>
  <si>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</si>
  <si>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</si>
  <si>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</si>
  <si>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</si>
  <si>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</si>
  <si>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</si>
  <si>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</si>
  <si>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</si>
  <si>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</si>
  <si>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</si>
  <si>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</si>
  <si>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</si>
  <si>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</si>
  <si>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</si>
  <si>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</si>
  <si>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</si>
  <si>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</si>
  <si>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</si>
  <si>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</si>
  <si>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</si>
  <si>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</si>
  <si>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</si>
  <si>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</si>
  <si>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</si>
  <si>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</si>
  <si>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</si>
  <si>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</si>
  <si>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</si>
  <si>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</si>
  <si>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</si>
  <si>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</si>
  <si>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</si>
  <si>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</si>
  <si>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</si>
  <si>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</si>
  <si>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</si>
  <si>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</si>
  <si>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</si>
  <si>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</si>
  <si>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</si>
  <si>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</si>
  <si>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</si>
  <si>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</si>
  <si>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</si>
  <si>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</si>
  <si>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</si>
  <si>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</si>
  <si>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</si>
  <si>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</si>
  <si>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</si>
  <si>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</si>
  <si>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</si>
  <si>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</si>
  <si>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</si>
  <si>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</si>
  <si>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</si>
  <si>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</si>
  <si>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</si>
  <si>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</si>
  <si>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</si>
  <si>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</si>
  <si>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</si>
  <si>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</si>
  <si>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</si>
  <si>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</si>
  <si>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</si>
  <si>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</si>
  <si>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</si>
  <si>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</si>
  <si>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</si>
  <si>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</si>
  <si>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</si>
  <si>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</si>
  <si>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</si>
  <si>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</si>
  <si>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</si>
  <si>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</si>
  <si>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</si>
  <si>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</si>
  <si>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</si>
  <si>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</si>
  <si>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</si>
  <si>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</si>
  <si>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</si>
  <si>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</si>
  <si>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</si>
  <si>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</si>
  <si>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</si>
  <si>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</si>
  <si>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</si>
  <si>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</si>
  <si>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</si>
  <si>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</si>
  <si>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</si>
  <si>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</si>
  <si>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</si>
  <si>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</si>
  <si>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</si>
  <si>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</si>
  <si>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</si>
  <si>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</si>
  <si>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</si>
  <si>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</si>
  <si>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</si>
  <si>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</si>
  <si>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</si>
  <si>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</si>
  <si>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</si>
  <si>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</si>
  <si>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</si>
  <si>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</si>
  <si>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</si>
  <si>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</si>
  <si>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</si>
  <si>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</si>
  <si>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</si>
  <si>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</si>
  <si>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</si>
  <si>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</si>
  <si>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</si>
  <si>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</si>
  <si>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</si>
  <si>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</si>
  <si>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</si>
  <si>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</si>
  <si>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</si>
  <si>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</si>
  <si>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</si>
  <si>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</si>
  <si>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</si>
  <si>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</si>
  <si>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</si>
  <si>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</si>
  <si>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</si>
  <si>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</si>
  <si>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</si>
  <si>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</si>
  <si>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</si>
  <si>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</si>
  <si>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</si>
  <si>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</si>
  <si>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</si>
  <si>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</si>
  <si>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</si>
  <si>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</si>
  <si>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</si>
  <si>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</si>
  <si>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</si>
  <si>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</si>
  <si>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</si>
  <si>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</si>
  <si>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</si>
  <si>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</si>
  <si>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</si>
  <si>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</si>
  <si>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</si>
  <si>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</si>
  <si>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</si>
  <si>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</si>
  <si>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</si>
  <si>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</si>
  <si>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</si>
  <si>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</si>
  <si>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</si>
  <si>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</si>
  <si>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</si>
  <si>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</si>
  <si>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</si>
  <si>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</si>
  <si>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</si>
  <si>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</si>
  <si>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</si>
  <si>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</si>
  <si>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</si>
  <si>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</si>
  <si>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</si>
  <si>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</si>
  <si>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</si>
  <si>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</si>
  <si>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</si>
  <si>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</si>
  <si>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</si>
  <si>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</si>
  <si>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</si>
  <si>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</si>
  <si>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</si>
  <si>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</si>
  <si>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</si>
  <si>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</si>
  <si>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</si>
  <si>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</si>
  <si>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</si>
  <si>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</si>
  <si>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</si>
  <si>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</si>
  <si>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</si>
  <si>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</si>
  <si>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</si>
  <si>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</si>
  <si>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</si>
  <si>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</si>
  <si>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</si>
  <si>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</si>
  <si>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</si>
  <si>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</si>
  <si>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</si>
  <si>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</si>
  <si>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</si>
  <si>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</si>
  <si>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</si>
  <si>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</si>
  <si>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</si>
  <si>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</si>
  <si>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</si>
  <si>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</si>
  <si>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</si>
  <si>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</si>
  <si>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</si>
  <si>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</si>
  <si>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</si>
  <si>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</si>
  <si>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</si>
  <si>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</si>
  <si>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</si>
  <si>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</si>
  <si>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</si>
  <si>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</si>
  <si>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</si>
  <si>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</si>
  <si>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</si>
  <si>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</si>
  <si>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</si>
  <si>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</si>
  <si>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</si>
  <si>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</si>
  <si>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</si>
  <si>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</si>
  <si>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</si>
  <si>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</si>
  <si>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</si>
  <si>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</si>
  <si>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</si>
  <si>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</si>
  <si>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</si>
  <si>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</si>
  <si>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</si>
  <si>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</si>
  <si>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</si>
  <si>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</si>
  <si>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</si>
  <si>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</si>
  <si>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</si>
  <si>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</si>
  <si>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</si>
  <si>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</si>
  <si>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</si>
  <si>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</si>
  <si>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</si>
  <si>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</si>
  <si>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</si>
  <si>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</si>
  <si>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</si>
  <si>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</si>
  <si>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</si>
  <si>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</si>
  <si>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</si>
  <si>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</si>
  <si>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</si>
  <si>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</si>
  <si>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</si>
  <si>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</si>
  <si>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</si>
  <si>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</si>
  <si>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</si>
  <si>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</si>
  <si>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</si>
  <si>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</si>
  <si>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</si>
  <si>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</si>
  <si>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</si>
  <si>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</si>
  <si>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</si>
  <si>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</si>
  <si>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</si>
  <si>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</si>
  <si>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</si>
  <si>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</si>
  <si>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</si>
  <si>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</si>
  <si>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</si>
  <si>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</si>
  <si>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</si>
  <si>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</si>
  <si>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</si>
  <si>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</si>
  <si>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</si>
  <si>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</si>
  <si>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</si>
  <si>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</si>
  <si>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</si>
  <si>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</si>
  <si>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</si>
  <si>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</si>
  <si>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</si>
  <si>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</si>
  <si>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</si>
  <si>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</si>
  <si>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</si>
  <si>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</si>
  <si>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</si>
  <si>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</si>
  <si>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</si>
  <si>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</si>
  <si>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</si>
  <si>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</si>
  <si>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</si>
  <si>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</si>
  <si>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</si>
  <si>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</si>
  <si>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</si>
  <si>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</si>
  <si>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</si>
  <si>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</si>
  <si>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</si>
  <si>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</si>
  <si>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</si>
  <si>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</si>
  <si>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</si>
  <si>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</si>
  <si>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</si>
  <si>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</si>
  <si>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</si>
  <si>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</si>
  <si>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</si>
  <si>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</si>
  <si>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</si>
  <si>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</si>
  <si>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</si>
  <si>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</si>
  <si>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</si>
  <si>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</si>
  <si>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</si>
  <si>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</si>
  <si>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</si>
  <si>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</si>
  <si>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</si>
  <si>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</si>
  <si>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</si>
  <si>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</si>
  <si>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</si>
  <si>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</si>
  <si>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</si>
  <si>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</si>
  <si>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</si>
  <si>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</si>
  <si>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</si>
  <si>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</si>
  <si>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</si>
  <si>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</si>
  <si>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</si>
  <si>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</si>
  <si>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</si>
  <si>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</si>
  <si>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</si>
  <si>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</si>
  <si>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</si>
  <si>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</si>
  <si>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</si>
  <si>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</si>
  <si>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</si>
  <si>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</si>
  <si>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</si>
  <si>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</si>
  <si>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</si>
  <si>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</si>
  <si>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</si>
  <si>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</si>
  <si>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</si>
  <si>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</si>
  <si>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</si>
  <si>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</si>
  <si>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</si>
  <si>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</si>
  <si>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</si>
  <si>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</si>
  <si>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</si>
  <si>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</si>
  <si>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</si>
  <si>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</si>
  <si>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</si>
  <si>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</si>
  <si>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</si>
  <si>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</si>
  <si>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</si>
  <si>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</si>
  <si>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</si>
  <si>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</si>
  <si>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</si>
  <si>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</si>
  <si>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</si>
  <si>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</si>
  <si>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</si>
  <si>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</si>
  <si>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</si>
  <si>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</si>
  <si>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</si>
  <si>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</si>
  <si>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</si>
  <si>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</si>
  <si>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</si>
  <si>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</si>
  <si>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</si>
  <si>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</si>
  <si>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</si>
  <si>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</si>
  <si>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</si>
  <si>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</si>
  <si>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</si>
  <si>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</si>
  <si>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</si>
  <si>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</si>
  <si>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</si>
  <si>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</si>
  <si>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</si>
  <si>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</si>
  <si>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</si>
  <si>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</si>
  <si>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</si>
  <si>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</si>
  <si>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</si>
  <si>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</si>
  <si>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</si>
  <si>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</si>
  <si>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</si>
  <si>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</si>
  <si>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</si>
  <si>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</si>
  <si>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</si>
  <si>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</si>
  <si>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</si>
  <si>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</si>
  <si>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</si>
  <si>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</si>
  <si>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</si>
  <si>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</si>
  <si>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</si>
  <si>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</si>
  <si>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</si>
  <si>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</si>
  <si>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</si>
  <si>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</si>
  <si>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</si>
  <si>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</si>
  <si>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</si>
  <si>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</si>
  <si>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</si>
  <si>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</si>
  <si>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</si>
  <si>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</si>
  <si>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</si>
  <si>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</si>
  <si>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</si>
  <si>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</si>
  <si>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</si>
  <si>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</si>
  <si>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</si>
  <si>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</si>
  <si>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</si>
  <si>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</si>
  <si>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</si>
  <si>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</si>
  <si>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</si>
  <si>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</si>
  <si>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</si>
  <si>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</si>
  <si>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</si>
  <si>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</si>
  <si>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</si>
  <si>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</si>
  <si>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</si>
  <si>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</si>
  <si>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</si>
  <si>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</si>
  <si>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</si>
  <si>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</si>
  <si>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</si>
  <si>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</si>
  <si>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</si>
  <si>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</si>
  <si>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</si>
  <si>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</si>
  <si>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</si>
  <si>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</si>
  <si>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</si>
  <si>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</si>
  <si>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</si>
  <si>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</si>
  <si>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</si>
  <si>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</si>
  <si>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</si>
  <si>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</si>
  <si>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</si>
  <si>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</si>
  <si>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</si>
  <si>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</si>
  <si>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</si>
  <si>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</si>
  <si>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</si>
  <si>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</si>
  <si>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</si>
  <si>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</si>
  <si>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</si>
  <si>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</si>
  <si>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</si>
  <si>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</si>
  <si>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</si>
  <si>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</si>
  <si>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</si>
  <si>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</si>
  <si>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</si>
  <si>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</si>
  <si>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</si>
  <si>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</si>
  <si>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</si>
  <si>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</si>
  <si>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</si>
  <si>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</si>
  <si>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</si>
  <si>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</si>
  <si>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</si>
  <si>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</si>
  <si>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</si>
  <si>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</si>
  <si>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</si>
  <si>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</si>
  <si>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</si>
  <si>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</si>
  <si>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</si>
  <si>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</si>
  <si>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</si>
  <si>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</si>
  <si>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</si>
  <si>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</si>
  <si>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</si>
  <si>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</si>
  <si>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</si>
  <si>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</si>
  <si>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</si>
  <si>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</si>
  <si>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</si>
  <si>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</si>
  <si>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</si>
  <si>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</si>
  <si>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</si>
  <si>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</si>
  <si>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</si>
  <si>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</si>
  <si>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</si>
  <si>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</si>
  <si>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</si>
  <si>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</si>
  <si>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</si>
  <si>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</si>
  <si>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</si>
  <si>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</si>
  <si>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</si>
  <si>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</si>
  <si>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</si>
  <si>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</si>
  <si>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</si>
  <si>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</si>
  <si>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</si>
  <si>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</si>
  <si>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</si>
  <si>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</si>
  <si>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</si>
  <si>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</si>
  <si>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</si>
  <si>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</si>
  <si>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</si>
  <si>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</si>
  <si>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</si>
  <si>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</si>
  <si>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</si>
  <si>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</si>
  <si>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</si>
  <si>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</si>
  <si>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</si>
  <si>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</si>
  <si>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</si>
  <si>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</si>
  <si>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</si>
  <si>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</si>
  <si>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</si>
  <si>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</si>
  <si>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</si>
  <si>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</si>
  <si>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</si>
  <si>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</si>
  <si>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</si>
  <si>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</si>
  <si>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</si>
  <si>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</si>
  <si>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</si>
  <si>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</si>
  <si>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</si>
  <si>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</si>
  <si>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</si>
  <si>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</si>
  <si>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</si>
  <si>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</si>
  <si>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</si>
  <si>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</si>
  <si>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</si>
  <si>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</si>
  <si>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</si>
  <si>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</si>
  <si>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</si>
  <si>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</si>
  <si>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</si>
  <si>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</si>
  <si>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</si>
  <si>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</si>
  <si>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</si>
  <si>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</si>
  <si>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</si>
  <si>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</si>
  <si>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</si>
  <si>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</si>
  <si>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</si>
  <si>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</si>
  <si>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</si>
  <si>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</si>
  <si>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</si>
  <si>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</si>
  <si>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</si>
  <si>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</si>
  <si>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</si>
  <si>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</si>
  <si>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</si>
  <si>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</si>
  <si>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</si>
  <si>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</si>
  <si>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</si>
  <si>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</si>
  <si>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</si>
  <si>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</si>
  <si>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</si>
  <si>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</si>
  <si>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</si>
  <si>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</si>
  <si>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</si>
  <si>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</si>
  <si>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</si>
  <si>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</si>
  <si>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</si>
  <si>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</si>
  <si>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</si>
  <si>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</si>
  <si>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</si>
  <si>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</si>
  <si>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</si>
  <si>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</si>
  <si>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</si>
  <si>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</si>
  <si>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</si>
  <si>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</si>
  <si>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</si>
  <si>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</si>
  <si>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</si>
  <si>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</si>
  <si>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</si>
  <si>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</si>
  <si>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</si>
  <si>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</si>
  <si>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</si>
  <si>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</si>
  <si>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</si>
  <si>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</si>
  <si>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</si>
  <si>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</si>
  <si>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</si>
  <si>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</si>
  <si>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</si>
  <si>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</si>
  <si>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</si>
  <si>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</si>
  <si>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</si>
  <si>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</si>
  <si>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</si>
  <si>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</si>
  <si>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</si>
  <si>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</si>
  <si>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</si>
  <si>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</si>
  <si>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</si>
  <si>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</si>
  <si>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</si>
  <si>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</si>
  <si>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</si>
  <si>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</si>
  <si>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</si>
  <si>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</si>
  <si>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</si>
  <si>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</si>
  <si>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</si>
  <si>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</si>
  <si>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</si>
  <si>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</si>
  <si>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</si>
  <si>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</si>
  <si>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</si>
  <si>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</si>
  <si>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</si>
  <si>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</si>
  <si>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</si>
  <si>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</si>
  <si>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</si>
  <si>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</si>
  <si>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</si>
  <si>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</si>
  <si>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</si>
  <si>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</si>
  <si>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</si>
  <si>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</si>
  <si>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</si>
  <si>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</si>
  <si>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</si>
  <si>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</si>
  <si>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</si>
  <si>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</si>
  <si>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</si>
  <si>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</si>
  <si>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</si>
  <si>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</si>
  <si>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</si>
  <si>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</si>
  <si>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</si>
  <si>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</si>
  <si>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</si>
  <si>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</si>
  <si>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</si>
  <si>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</si>
  <si>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</si>
  <si>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</si>
  <si>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</si>
  <si>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</si>
  <si>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</si>
  <si>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</si>
  <si>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</si>
  <si>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</si>
  <si>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</si>
  <si>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</si>
  <si>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</si>
  <si>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</si>
  <si>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</si>
  <si>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</si>
  <si>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</si>
  <si>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</si>
  <si>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</si>
  <si>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</si>
  <si>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</si>
  <si>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</si>
  <si>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</si>
  <si>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</si>
  <si>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</si>
  <si>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</si>
  <si>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</si>
  <si>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</si>
  <si>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</si>
  <si>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</si>
  <si>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</si>
  <si>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</si>
  <si>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</si>
  <si>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</si>
  <si>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</si>
  <si>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</si>
  <si>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</si>
  <si>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</si>
  <si>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</si>
  <si>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</si>
  <si>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</si>
  <si>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</si>
  <si>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</si>
  <si>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</si>
  <si>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</si>
  <si>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</si>
  <si>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</si>
  <si>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</si>
  <si>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</si>
  <si>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</si>
  <si>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</si>
  <si>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</si>
  <si>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</si>
  <si>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</si>
  <si>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</si>
  <si>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</si>
  <si>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</si>
  <si>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</si>
  <si>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 xml:space="preserve"> ALBAÑILERÍA</t>
  </si>
  <si>
    <t>Tabiques</t>
  </si>
  <si>
    <t>Tabiques de placas cementicias</t>
  </si>
  <si>
    <t>Revoques</t>
  </si>
  <si>
    <t>Jaharro bajo revestimiento</t>
  </si>
  <si>
    <t>Enlucidos</t>
  </si>
  <si>
    <t>Contrapisos</t>
  </si>
  <si>
    <t xml:space="preserve">De hormigón  </t>
  </si>
  <si>
    <t>De hormigón armado</t>
  </si>
  <si>
    <t xml:space="preserve"> REVESTIMIENTOS</t>
  </si>
  <si>
    <t>Cerámico 0,33 x 0,33</t>
  </si>
  <si>
    <t xml:space="preserve"> PISOS Y ZÓCALOS</t>
  </si>
  <si>
    <t>Interiores</t>
  </si>
  <si>
    <t>Pisos de mosaico granítico 30 x 30</t>
  </si>
  <si>
    <t>Zócalos graníticos</t>
  </si>
  <si>
    <t>Umbrales y solías</t>
  </si>
  <si>
    <t>Piso loseta granitica</t>
  </si>
  <si>
    <t>Zócalos de loseta granítica pulida</t>
  </si>
  <si>
    <t xml:space="preserve"> MARMOLERÍA</t>
  </si>
  <si>
    <t>Mesadas de granito natural</t>
  </si>
  <si>
    <t xml:space="preserve"> CUBIERTAS Y TECHOS</t>
  </si>
  <si>
    <t>Cubiertas de techo sobre losa de hormigón armado</t>
  </si>
  <si>
    <t xml:space="preserve"> CIELORRASOS</t>
  </si>
  <si>
    <t>Suspendidos</t>
  </si>
  <si>
    <t>De P.V.C.</t>
  </si>
  <si>
    <t xml:space="preserve"> CARPINTERÍA </t>
  </si>
  <si>
    <t>Carpinteria metalica</t>
  </si>
  <si>
    <t>Aluminio</t>
  </si>
  <si>
    <t xml:space="preserve"> INSTALACIÓN ELÉCTRICA</t>
  </si>
  <si>
    <t>Fuerza motriz</t>
  </si>
  <si>
    <t>Media tensión</t>
  </si>
  <si>
    <t>Baja tensión</t>
  </si>
  <si>
    <t>Artefactos</t>
  </si>
  <si>
    <t xml:space="preserve"> INSTALACIÓN SANITARIA</t>
  </si>
  <si>
    <t>Instalación base de cloacas, caños, cámaras</t>
  </si>
  <si>
    <t>Ventilación</t>
  </si>
  <si>
    <t>Cañería distribución agua fría-caliente</t>
  </si>
  <si>
    <t xml:space="preserve">Tanque de reserva </t>
  </si>
  <si>
    <t>Artefactos sanitarios y griferia</t>
  </si>
  <si>
    <t>Cañería de desague pluvial</t>
  </si>
  <si>
    <t xml:space="preserve"> CRISTALES, ESPEJOS Y VIDRIOS</t>
  </si>
  <si>
    <t>Vidrios laminado de seguridad 3+3</t>
  </si>
  <si>
    <t xml:space="preserve"> PINTURAS</t>
  </si>
  <si>
    <t>Pintura al látex en muros interiores</t>
  </si>
  <si>
    <t>Pintura al látex en cielorrasos</t>
  </si>
  <si>
    <t>Pintura esmalte sintético en carpintería</t>
  </si>
  <si>
    <t xml:space="preserve"> SEÑALETICA</t>
  </si>
  <si>
    <t>Señalización</t>
  </si>
  <si>
    <t xml:space="preserve"> LIMPIEZA DE OBRA</t>
  </si>
  <si>
    <t>Limpieza de obra periódica y final</t>
  </si>
  <si>
    <t xml:space="preserve"> VARIOS</t>
  </si>
  <si>
    <t>Fichas complementarias y otros</t>
  </si>
  <si>
    <t>E.P.E.T.N° 1 - ING. ROGELIO BOERO</t>
  </si>
  <si>
    <t>Belgrano 250 este</t>
  </si>
  <si>
    <t>Pisos exteriores</t>
  </si>
  <si>
    <t>6.2</t>
  </si>
  <si>
    <t>1.1</t>
  </si>
  <si>
    <t>1.2</t>
  </si>
  <si>
    <t>1.3</t>
  </si>
  <si>
    <t>4.2</t>
  </si>
  <si>
    <t>4.2.3</t>
  </si>
  <si>
    <t>4.5</t>
  </si>
  <si>
    <t>4.5.3</t>
  </si>
  <si>
    <t>4.5.4</t>
  </si>
  <si>
    <t>4.6</t>
  </si>
  <si>
    <t>4.6.1</t>
  </si>
  <si>
    <t>4.6.2</t>
  </si>
  <si>
    <t>5.1</t>
  </si>
  <si>
    <t>6.1</t>
  </si>
  <si>
    <t>6.1.2</t>
  </si>
  <si>
    <t>6.1.4</t>
  </si>
  <si>
    <t>6.1.10</t>
  </si>
  <si>
    <t>6.2.7</t>
  </si>
  <si>
    <t>6.2.8</t>
  </si>
  <si>
    <t>7.1</t>
  </si>
  <si>
    <t>8.1</t>
  </si>
  <si>
    <t>9.2</t>
  </si>
  <si>
    <t>9.2.1</t>
  </si>
  <si>
    <t>10.1</t>
  </si>
  <si>
    <t>10.2</t>
  </si>
  <si>
    <t>11.1</t>
  </si>
  <si>
    <t>11.2</t>
  </si>
  <si>
    <t>11.3</t>
  </si>
  <si>
    <t>11.4</t>
  </si>
  <si>
    <t>12.1</t>
  </si>
  <si>
    <t>12.2</t>
  </si>
  <si>
    <t>12.4</t>
  </si>
  <si>
    <t>12.5</t>
  </si>
  <si>
    <t>12.6</t>
  </si>
  <si>
    <t>12.7</t>
  </si>
  <si>
    <t>18.1</t>
  </si>
  <si>
    <t>18.3</t>
  </si>
  <si>
    <t>19.1</t>
  </si>
  <si>
    <t>19.3</t>
  </si>
  <si>
    <t>19.4</t>
  </si>
  <si>
    <t>20.1</t>
  </si>
  <si>
    <t>23.1</t>
  </si>
  <si>
    <t>24.1</t>
  </si>
  <si>
    <t>Aislaciones</t>
  </si>
  <si>
    <t>Aislaciones térmicas</t>
  </si>
  <si>
    <t>4.4</t>
  </si>
  <si>
    <t>4.4.b</t>
  </si>
  <si>
    <t>b</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</si>
</sst>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2">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xf numFmtId="9" fontId="6" fillId="0" borderId="0" applyFont="0" applyFill="0" applyBorder="0" applyAlignment="0" applyProtection="0"/>
  </cellStyleXfs>
  <cellXfs count="390">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0"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4" borderId="0" xfId="0" applyFont="1" applyFill="1"/>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ual 2" xfId="81"/>
    <cellStyle name="Punto" xfId="17"/>
    <cellStyle name="Punto 2" xfId="78"/>
    <cellStyle name="Punto0" xfId="18"/>
    <cellStyle name="Punto0 2" xfId="79"/>
    <cellStyle name="Total 2" xfId="80"/>
  </cellStyles>
  <dxfs count="149">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PTyCI!$E$76:$K$76</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PTyCI!$E$77:$K$77</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98748672"/>
        <c:axId val="98754944"/>
      </c:lineChart>
      <c:catAx>
        <c:axId val="987486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754944"/>
        <c:crossesAt val="0"/>
        <c:auto val="1"/>
        <c:lblAlgn val="ctr"/>
        <c:lblOffset val="100"/>
        <c:noMultiLvlLbl val="0"/>
      </c:catAx>
      <c:valAx>
        <c:axId val="987549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8748672"/>
        <c:crosses val="autoZero"/>
        <c:crossBetween val="midCat"/>
      </c:valAx>
    </c:plotArea>
    <c:legend>
      <c:legendPos val="r"/>
      <c:layout>
        <c:manualLayout>
          <c:xMode val="edge"/>
          <c:yMode val="edge"/>
          <c:x val="0.84602379629629665"/>
          <c:y val="9.3211250000000009E-2"/>
          <c:w val="0.12692990740740751"/>
          <c:h val="6.379250000000005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PTyCI!$E$79:$K$79</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PTyCI!$E$80:$K$80</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00188544"/>
        <c:axId val="100190464"/>
      </c:lineChart>
      <c:catAx>
        <c:axId val="100188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0190464"/>
        <c:crosses val="autoZero"/>
        <c:auto val="1"/>
        <c:lblAlgn val="ctr"/>
        <c:lblOffset val="100"/>
        <c:noMultiLvlLbl val="0"/>
      </c:catAx>
      <c:valAx>
        <c:axId val="1001904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crossAx val="100188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RowHeight="12.75" x14ac:dyDescent="0.2"/>
  <cols>
    <col min="1" max="1" width="148.5703125" style="220" customWidth="1"/>
    <col min="2" max="16384" width="11.42578125" style="220"/>
  </cols>
  <sheetData>
    <row r="1" spans="1:7" ht="30" customHeight="1" x14ac:dyDescent="0.2">
      <c r="A1" s="219" t="s">
        <v>1179</v>
      </c>
    </row>
    <row r="2" spans="1:7" ht="30" customHeight="1" x14ac:dyDescent="0.2">
      <c r="A2" s="219" t="s">
        <v>1202</v>
      </c>
    </row>
    <row r="3" spans="1:7" ht="165" x14ac:dyDescent="0.2">
      <c r="A3" s="221" t="s">
        <v>1207</v>
      </c>
    </row>
    <row r="4" spans="1:7" ht="30" customHeight="1" x14ac:dyDescent="0.2">
      <c r="A4" s="219" t="s">
        <v>1180</v>
      </c>
    </row>
    <row r="5" spans="1:7" ht="150" x14ac:dyDescent="0.2">
      <c r="A5" s="251" t="s">
        <v>1203</v>
      </c>
    </row>
    <row r="6" spans="1:7" ht="255.75" x14ac:dyDescent="0.2">
      <c r="A6" s="251" t="s">
        <v>1205</v>
      </c>
      <c r="B6" s="222"/>
      <c r="C6" s="222"/>
      <c r="D6" s="222"/>
      <c r="E6" s="222"/>
      <c r="F6" s="222"/>
      <c r="G6" s="222"/>
    </row>
    <row r="7" spans="1:7" ht="15" x14ac:dyDescent="0.2">
      <c r="A7" s="221" t="s">
        <v>1204</v>
      </c>
      <c r="B7" s="222"/>
      <c r="C7" s="222"/>
      <c r="D7" s="222"/>
      <c r="E7" s="222"/>
      <c r="F7" s="222"/>
      <c r="G7" s="222"/>
    </row>
    <row r="8" spans="1:7" ht="45" customHeight="1" x14ac:dyDescent="0.2">
      <c r="A8" s="221" t="s">
        <v>1206</v>
      </c>
      <c r="B8" s="222"/>
      <c r="C8" s="222"/>
      <c r="D8" s="222"/>
      <c r="E8" s="222"/>
      <c r="F8" s="222"/>
      <c r="G8" s="222"/>
    </row>
    <row r="9" spans="1:7" ht="30" x14ac:dyDescent="0.2">
      <c r="A9" s="221" t="s">
        <v>1211</v>
      </c>
      <c r="B9" s="222" t="s">
        <v>3</v>
      </c>
      <c r="C9" s="222"/>
      <c r="D9" s="222"/>
      <c r="E9" s="222"/>
      <c r="F9" s="222"/>
      <c r="G9" s="222"/>
    </row>
    <row r="10" spans="1:7" ht="30" customHeight="1" x14ac:dyDescent="0.2">
      <c r="A10" s="219" t="s">
        <v>1181</v>
      </c>
    </row>
    <row r="11" spans="1:7" ht="45" customHeight="1" x14ac:dyDescent="0.2">
      <c r="A11" s="221" t="s">
        <v>1208</v>
      </c>
      <c r="B11" s="222"/>
      <c r="C11" s="222"/>
      <c r="D11" s="222"/>
      <c r="E11" s="222"/>
      <c r="F11" s="222"/>
      <c r="G11" s="222"/>
    </row>
    <row r="12" spans="1:7" ht="45" customHeight="1" x14ac:dyDescent="0.2">
      <c r="A12" s="221" t="s">
        <v>1212</v>
      </c>
      <c r="B12" s="222"/>
      <c r="C12" s="222"/>
      <c r="D12" s="222"/>
      <c r="E12" s="222"/>
      <c r="F12" s="222"/>
      <c r="G12" s="222"/>
    </row>
    <row r="13" spans="1:7" ht="30" x14ac:dyDescent="0.2">
      <c r="A13" s="221" t="s">
        <v>1209</v>
      </c>
      <c r="B13" s="222"/>
      <c r="C13" s="222"/>
      <c r="D13" s="222"/>
      <c r="E13" s="222"/>
      <c r="F13" s="222"/>
      <c r="G13" s="222"/>
    </row>
    <row r="14" spans="1:7" ht="15" x14ac:dyDescent="0.2">
      <c r="A14" s="221"/>
      <c r="B14" s="222"/>
      <c r="C14" s="222"/>
      <c r="D14" s="222"/>
      <c r="E14" s="222"/>
      <c r="F14" s="222"/>
      <c r="G14" s="222"/>
    </row>
    <row r="15" spans="1:7" ht="30" customHeight="1" x14ac:dyDescent="0.2">
      <c r="A15" s="219" t="s">
        <v>1182</v>
      </c>
    </row>
    <row r="16" spans="1:7" ht="45" x14ac:dyDescent="0.2">
      <c r="A16" s="221" t="s">
        <v>1210</v>
      </c>
      <c r="B16" s="222"/>
      <c r="C16" s="222"/>
      <c r="D16" s="222"/>
      <c r="E16" s="222"/>
      <c r="F16" s="222"/>
      <c r="G16" s="222"/>
    </row>
    <row r="17" spans="1:7" ht="15" x14ac:dyDescent="0.2">
      <c r="A17" s="221" t="s">
        <v>1213</v>
      </c>
      <c r="B17" s="222"/>
      <c r="C17" s="222"/>
      <c r="D17" s="222"/>
      <c r="E17" s="222"/>
      <c r="F17" s="222"/>
      <c r="G17" s="222"/>
    </row>
    <row r="18" spans="1:7" ht="30" customHeight="1" x14ac:dyDescent="0.2">
      <c r="A18" s="219" t="s">
        <v>1185</v>
      </c>
    </row>
    <row r="19" spans="1:7" ht="45" x14ac:dyDescent="0.2">
      <c r="A19" s="221" t="s">
        <v>1214</v>
      </c>
      <c r="B19" s="222"/>
      <c r="C19" s="222"/>
      <c r="D19" s="222"/>
      <c r="E19" s="222"/>
      <c r="F19" s="222"/>
      <c r="G19" s="222"/>
    </row>
    <row r="21" spans="1:7" ht="30" customHeight="1" x14ac:dyDescent="0.2">
      <c r="A21" s="219" t="s">
        <v>1215</v>
      </c>
    </row>
    <row r="22" spans="1:7" ht="45" x14ac:dyDescent="0.2">
      <c r="A22" s="221" t="s">
        <v>1216</v>
      </c>
    </row>
    <row r="23" spans="1:7" ht="15" x14ac:dyDescent="0.2">
      <c r="A23" s="221"/>
    </row>
    <row r="24" spans="1:7" ht="30" x14ac:dyDescent="0.2">
      <c r="A24" s="221" t="s">
        <v>1219</v>
      </c>
    </row>
    <row r="25" spans="1:7" ht="15" x14ac:dyDescent="0.2">
      <c r="A25" s="22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88" t="s">
        <v>355</v>
      </c>
      <c r="B3" s="19" t="s">
        <v>50</v>
      </c>
      <c r="C3" s="20"/>
      <c r="D3" s="20"/>
      <c r="E3" s="388" t="s">
        <v>51</v>
      </c>
      <c r="F3" s="20"/>
      <c r="G3" s="20"/>
    </row>
    <row r="4" spans="1:7" x14ac:dyDescent="0.2">
      <c r="A4" s="388"/>
      <c r="B4" s="19" t="s">
        <v>52</v>
      </c>
      <c r="C4" s="20"/>
      <c r="D4" s="20"/>
      <c r="E4" s="388"/>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88" t="s">
        <v>355</v>
      </c>
      <c r="B225" s="389" t="s">
        <v>50</v>
      </c>
      <c r="C225" s="389"/>
      <c r="D225" s="389"/>
      <c r="E225" s="388" t="s">
        <v>51</v>
      </c>
    </row>
    <row r="226" spans="1:5" ht="12" customHeight="1" x14ac:dyDescent="0.2">
      <c r="A226" s="388"/>
      <c r="B226" s="389" t="s">
        <v>52</v>
      </c>
      <c r="C226" s="389"/>
      <c r="D226" s="389"/>
      <c r="E226" s="388"/>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88" t="s">
        <v>355</v>
      </c>
      <c r="B237" s="389" t="s">
        <v>50</v>
      </c>
      <c r="C237" s="389"/>
      <c r="D237" s="389"/>
      <c r="E237" s="389" t="s">
        <v>339</v>
      </c>
    </row>
    <row r="238" spans="1:5" x14ac:dyDescent="0.2">
      <c r="A238" s="388"/>
      <c r="B238" s="388"/>
      <c r="C238" s="388"/>
      <c r="D238" s="388"/>
      <c r="E238" s="389"/>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88" t="s">
        <v>355</v>
      </c>
      <c r="B264" s="389" t="s">
        <v>50</v>
      </c>
      <c r="C264" s="389"/>
      <c r="D264" s="389"/>
      <c r="E264" s="389" t="s">
        <v>339</v>
      </c>
      <c r="F264" s="44"/>
      <c r="G264" s="44"/>
    </row>
    <row r="265" spans="1:7" x14ac:dyDescent="0.2">
      <c r="A265" s="388"/>
      <c r="B265" s="388"/>
      <c r="C265" s="388"/>
      <c r="D265" s="388"/>
      <c r="E265" s="389"/>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88" t="s">
        <v>355</v>
      </c>
      <c r="B273" s="389" t="s">
        <v>50</v>
      </c>
      <c r="C273" s="389"/>
      <c r="D273" s="389"/>
      <c r="E273" s="389" t="s">
        <v>357</v>
      </c>
    </row>
    <row r="274" spans="1:5" x14ac:dyDescent="0.2">
      <c r="A274" s="388"/>
      <c r="B274" s="389" t="s">
        <v>52</v>
      </c>
      <c r="C274" s="389"/>
      <c r="D274" s="389"/>
      <c r="E274" s="389"/>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88" t="s">
        <v>355</v>
      </c>
      <c r="B288" s="389" t="s">
        <v>50</v>
      </c>
      <c r="C288" s="389"/>
      <c r="D288" s="389"/>
      <c r="E288" s="389" t="s">
        <v>367</v>
      </c>
    </row>
    <row r="289" spans="1:7" x14ac:dyDescent="0.2">
      <c r="A289" s="388"/>
      <c r="B289" s="389" t="s">
        <v>52</v>
      </c>
      <c r="C289" s="389"/>
      <c r="D289" s="389"/>
      <c r="E289" s="389"/>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88" t="s">
        <v>355</v>
      </c>
      <c r="B303" s="389" t="s">
        <v>50</v>
      </c>
      <c r="C303" s="389"/>
      <c r="D303" s="389"/>
      <c r="E303" s="388" t="s">
        <v>51</v>
      </c>
    </row>
    <row r="304" spans="1:7" x14ac:dyDescent="0.2">
      <c r="A304" s="388"/>
      <c r="B304" s="389" t="s">
        <v>52</v>
      </c>
      <c r="C304" s="389"/>
      <c r="D304" s="389"/>
      <c r="E304" s="388"/>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88" t="s">
        <v>355</v>
      </c>
      <c r="B450" s="389" t="s">
        <v>517</v>
      </c>
      <c r="C450" s="389"/>
      <c r="D450" s="389"/>
      <c r="E450" s="388" t="s">
        <v>51</v>
      </c>
    </row>
    <row r="451" spans="1:5" ht="12" customHeight="1" x14ac:dyDescent="0.2">
      <c r="A451" s="388"/>
      <c r="B451" s="389" t="s">
        <v>518</v>
      </c>
      <c r="C451" s="389"/>
      <c r="D451" s="389"/>
      <c r="E451" s="388"/>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89" t="s">
        <v>269</v>
      </c>
      <c r="C487" s="46"/>
      <c r="D487" s="46"/>
      <c r="E487" s="389" t="s">
        <v>270</v>
      </c>
      <c r="F487" s="389" t="s">
        <v>271</v>
      </c>
      <c r="G487" s="389" t="s">
        <v>272</v>
      </c>
    </row>
    <row r="488" spans="1:7" x14ac:dyDescent="0.2">
      <c r="A488" s="46"/>
      <c r="B488" s="389"/>
      <c r="C488" s="46"/>
      <c r="D488" s="46"/>
      <c r="E488" s="389"/>
      <c r="F488" s="389" t="s">
        <v>273</v>
      </c>
      <c r="G488" s="389"/>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89" t="s">
        <v>269</v>
      </c>
      <c r="C511" s="46"/>
      <c r="D511" s="46"/>
      <c r="E511" s="389" t="s">
        <v>270</v>
      </c>
      <c r="F511" s="389" t="s">
        <v>271</v>
      </c>
      <c r="G511" s="389" t="s">
        <v>272</v>
      </c>
    </row>
    <row r="512" spans="1:7" x14ac:dyDescent="0.2">
      <c r="A512" s="46"/>
      <c r="B512" s="389"/>
      <c r="C512" s="46"/>
      <c r="D512" s="46"/>
      <c r="E512" s="389"/>
      <c r="F512" s="389" t="s">
        <v>273</v>
      </c>
      <c r="G512" s="389"/>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88" t="s">
        <v>355</v>
      </c>
      <c r="B530" s="389" t="s">
        <v>50</v>
      </c>
      <c r="C530" s="389"/>
      <c r="D530" s="389"/>
      <c r="E530" s="388" t="s">
        <v>51</v>
      </c>
    </row>
    <row r="531" spans="1:5" x14ac:dyDescent="0.2">
      <c r="A531" s="388"/>
      <c r="B531" s="389" t="s">
        <v>52</v>
      </c>
      <c r="C531" s="389"/>
      <c r="D531" s="389"/>
      <c r="E531" s="388"/>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83" priority="76" stopIfTrue="1">
      <formula>#REF!&gt;0</formula>
    </cfRule>
    <cfRule type="expression" dxfId="82" priority="77" stopIfTrue="1">
      <formula>#REF!&gt;0</formula>
    </cfRule>
    <cfRule type="expression" dxfId="81" priority="78" stopIfTrue="1">
      <formula>#REF!&gt;0</formula>
    </cfRule>
  </conditionalFormatting>
  <conditionalFormatting sqref="C19">
    <cfRule type="expression" dxfId="80" priority="73" stopIfTrue="1">
      <formula>#REF!&gt;0</formula>
    </cfRule>
    <cfRule type="expression" dxfId="79" priority="74" stopIfTrue="1">
      <formula>#REF!&gt;0</formula>
    </cfRule>
    <cfRule type="expression" dxfId="78" priority="75" stopIfTrue="1">
      <formula>#REF!&gt;0</formula>
    </cfRule>
  </conditionalFormatting>
  <conditionalFormatting sqref="C26">
    <cfRule type="expression" dxfId="77" priority="70" stopIfTrue="1">
      <formula>#REF!&gt;0</formula>
    </cfRule>
    <cfRule type="expression" dxfId="76" priority="71" stopIfTrue="1">
      <formula>#REF!&gt;0</formula>
    </cfRule>
    <cfRule type="expression" dxfId="75" priority="72" stopIfTrue="1">
      <formula>#REF!&gt;0</formula>
    </cfRule>
  </conditionalFormatting>
  <conditionalFormatting sqref="C178">
    <cfRule type="expression" dxfId="74" priority="67" stopIfTrue="1">
      <formula>#REF!&gt;0</formula>
    </cfRule>
    <cfRule type="expression" dxfId="73" priority="68" stopIfTrue="1">
      <formula>#REF!&gt;0</formula>
    </cfRule>
    <cfRule type="expression" dxfId="72" priority="69" stopIfTrue="1">
      <formula>#REF!&gt;0</formula>
    </cfRule>
  </conditionalFormatting>
  <conditionalFormatting sqref="C101">
    <cfRule type="expression" dxfId="71" priority="64" stopIfTrue="1">
      <formula>#REF!&gt;0</formula>
    </cfRule>
    <cfRule type="expression" dxfId="70" priority="65" stopIfTrue="1">
      <formula>#REF!&gt;0</formula>
    </cfRule>
    <cfRule type="expression" dxfId="69" priority="66" stopIfTrue="1">
      <formula>#REF!&gt;0</formula>
    </cfRule>
  </conditionalFormatting>
  <conditionalFormatting sqref="C109">
    <cfRule type="expression" dxfId="68" priority="61" stopIfTrue="1">
      <formula>#REF!&gt;0</formula>
    </cfRule>
    <cfRule type="expression" dxfId="67" priority="62" stopIfTrue="1">
      <formula>#REF!&gt;0</formula>
    </cfRule>
    <cfRule type="expression" dxfId="66" priority="63" stopIfTrue="1">
      <formula>#REF!&gt;0</formula>
    </cfRule>
  </conditionalFormatting>
  <conditionalFormatting sqref="C118">
    <cfRule type="expression" dxfId="65" priority="58" stopIfTrue="1">
      <formula>#REF!&gt;0</formula>
    </cfRule>
    <cfRule type="expression" dxfId="64" priority="59" stopIfTrue="1">
      <formula>#REF!&gt;0</formula>
    </cfRule>
    <cfRule type="expression" dxfId="63" priority="60" stopIfTrue="1">
      <formula>#REF!&gt;0</formula>
    </cfRule>
  </conditionalFormatting>
  <conditionalFormatting sqref="C134">
    <cfRule type="expression" dxfId="62" priority="55" stopIfTrue="1">
      <formula>#REF!&gt;0</formula>
    </cfRule>
    <cfRule type="expression" dxfId="61" priority="56" stopIfTrue="1">
      <formula>#REF!&gt;0</formula>
    </cfRule>
    <cfRule type="expression" dxfId="60" priority="57" stopIfTrue="1">
      <formula>#REF!&gt;0</formula>
    </cfRule>
  </conditionalFormatting>
  <conditionalFormatting sqref="C139">
    <cfRule type="expression" dxfId="59" priority="52" stopIfTrue="1">
      <formula>#REF!&gt;0</formula>
    </cfRule>
    <cfRule type="expression" dxfId="58" priority="53" stopIfTrue="1">
      <formula>#REF!&gt;0</formula>
    </cfRule>
    <cfRule type="expression" dxfId="57" priority="54" stopIfTrue="1">
      <formula>#REF!&gt;0</formula>
    </cfRule>
  </conditionalFormatting>
  <conditionalFormatting sqref="C154">
    <cfRule type="expression" dxfId="56" priority="49" stopIfTrue="1">
      <formula>#REF!&gt;0</formula>
    </cfRule>
    <cfRule type="expression" dxfId="55" priority="50" stopIfTrue="1">
      <formula>#REF!&gt;0</formula>
    </cfRule>
    <cfRule type="expression" dxfId="54" priority="51" stopIfTrue="1">
      <formula>#REF!&gt;0</formula>
    </cfRule>
  </conditionalFormatting>
  <conditionalFormatting sqref="C166">
    <cfRule type="expression" dxfId="53" priority="46" stopIfTrue="1">
      <formula>#REF!&gt;0</formula>
    </cfRule>
    <cfRule type="expression" dxfId="52" priority="47" stopIfTrue="1">
      <formula>#REF!&gt;0</formula>
    </cfRule>
    <cfRule type="expression" dxfId="51" priority="48" stopIfTrue="1">
      <formula>#REF!&gt;0</formula>
    </cfRule>
  </conditionalFormatting>
  <conditionalFormatting sqref="C222">
    <cfRule type="expression" dxfId="50" priority="43" stopIfTrue="1">
      <formula>#REF!&gt;0</formula>
    </cfRule>
    <cfRule type="expression" dxfId="49" priority="44" stopIfTrue="1">
      <formula>#REF!&gt;0</formula>
    </cfRule>
    <cfRule type="expression" dxfId="48" priority="45" stopIfTrue="1">
      <formula>#REF!&gt;0</formula>
    </cfRule>
  </conditionalFormatting>
  <conditionalFormatting sqref="C186">
    <cfRule type="expression" dxfId="47" priority="40" stopIfTrue="1">
      <formula>#REF!&gt;0</formula>
    </cfRule>
    <cfRule type="expression" dxfId="46" priority="41" stopIfTrue="1">
      <formula>#REF!&gt;0</formula>
    </cfRule>
    <cfRule type="expression" dxfId="45" priority="42" stopIfTrue="1">
      <formula>#REF!&gt;0</formula>
    </cfRule>
  </conditionalFormatting>
  <conditionalFormatting sqref="C215">
    <cfRule type="expression" dxfId="44" priority="37" stopIfTrue="1">
      <formula>#REF!&gt;0</formula>
    </cfRule>
    <cfRule type="expression" dxfId="43" priority="38" stopIfTrue="1">
      <formula>#REF!&gt;0</formula>
    </cfRule>
    <cfRule type="expression" dxfId="42" priority="39" stopIfTrue="1">
      <formula>#REF!&gt;0</formula>
    </cfRule>
  </conditionalFormatting>
  <conditionalFormatting sqref="C228">
    <cfRule type="expression" dxfId="41" priority="34" stopIfTrue="1">
      <formula>#REF!&gt;0</formula>
    </cfRule>
    <cfRule type="expression" dxfId="40" priority="35" stopIfTrue="1">
      <formula>#REF!&gt;0</formula>
    </cfRule>
    <cfRule type="expression" dxfId="39" priority="36" stopIfTrue="1">
      <formula>#REF!&gt;0</formula>
    </cfRule>
  </conditionalFormatting>
  <conditionalFormatting sqref="C13">
    <cfRule type="expression" dxfId="38" priority="31" stopIfTrue="1">
      <formula>#REF!&gt;0</formula>
    </cfRule>
    <cfRule type="expression" dxfId="37" priority="32" stopIfTrue="1">
      <formula>#REF!&gt;0</formula>
    </cfRule>
    <cfRule type="expression" dxfId="36" priority="33" stopIfTrue="1">
      <formula>#REF!&gt;0</formula>
    </cfRule>
  </conditionalFormatting>
  <conditionalFormatting sqref="C41">
    <cfRule type="expression" dxfId="35" priority="28" stopIfTrue="1">
      <formula>#REF!&gt;0</formula>
    </cfRule>
    <cfRule type="expression" dxfId="34" priority="29" stopIfTrue="1">
      <formula>#REF!&gt;0</formula>
    </cfRule>
    <cfRule type="expression" dxfId="33" priority="30" stopIfTrue="1">
      <formula>#REF!&gt;0</formula>
    </cfRule>
  </conditionalFormatting>
  <conditionalFormatting sqref="C54">
    <cfRule type="expression" dxfId="32" priority="25" stopIfTrue="1">
      <formula>#REF!&gt;0</formula>
    </cfRule>
    <cfRule type="expression" dxfId="31" priority="26" stopIfTrue="1">
      <formula>#REF!&gt;0</formula>
    </cfRule>
    <cfRule type="expression" dxfId="30" priority="27" stopIfTrue="1">
      <formula>#REF!&gt;0</formula>
    </cfRule>
  </conditionalFormatting>
  <conditionalFormatting sqref="C79">
    <cfRule type="expression" dxfId="29" priority="22" stopIfTrue="1">
      <formula>#REF!&gt;0</formula>
    </cfRule>
    <cfRule type="expression" dxfId="28" priority="23" stopIfTrue="1">
      <formula>#REF!&gt;0</formula>
    </cfRule>
    <cfRule type="expression" dxfId="27" priority="24" stopIfTrue="1">
      <formula>#REF!&gt;0</formula>
    </cfRule>
  </conditionalFormatting>
  <conditionalFormatting sqref="C72">
    <cfRule type="expression" dxfId="26" priority="19" stopIfTrue="1">
      <formula>#REF!&gt;0</formula>
    </cfRule>
    <cfRule type="expression" dxfId="25" priority="20" stopIfTrue="1">
      <formula>#REF!&gt;0</formula>
    </cfRule>
    <cfRule type="expression" dxfId="24" priority="21" stopIfTrue="1">
      <formula>#REF!&gt;0</formula>
    </cfRule>
  </conditionalFormatting>
  <conditionalFormatting sqref="C86">
    <cfRule type="expression" dxfId="23" priority="16" stopIfTrue="1">
      <formula>#REF!&gt;0</formula>
    </cfRule>
    <cfRule type="expression" dxfId="22" priority="17" stopIfTrue="1">
      <formula>#REF!&gt;0</formula>
    </cfRule>
    <cfRule type="expression" dxfId="21" priority="18" stopIfTrue="1">
      <formula>#REF!&gt;0</formula>
    </cfRule>
  </conditionalFormatting>
  <conditionalFormatting sqref="C91">
    <cfRule type="expression" dxfId="20" priority="13" stopIfTrue="1">
      <formula>#REF!&gt;0</formula>
    </cfRule>
    <cfRule type="expression" dxfId="19" priority="14" stopIfTrue="1">
      <formula>#REF!&gt;0</formula>
    </cfRule>
    <cfRule type="expression" dxfId="18" priority="15" stopIfTrue="1">
      <formula>#REF!&gt;0</formula>
    </cfRule>
  </conditionalFormatting>
  <conditionalFormatting sqref="C182:C184">
    <cfRule type="expression" dxfId="17" priority="10" stopIfTrue="1">
      <formula>#REF!&gt;0</formula>
    </cfRule>
    <cfRule type="expression" dxfId="16" priority="11" stopIfTrue="1">
      <formula>#REF!&gt;0</formula>
    </cfRule>
    <cfRule type="expression" dxfId="15" priority="12" stopIfTrue="1">
      <formula>#REF!&gt;0</formula>
    </cfRule>
  </conditionalFormatting>
  <conditionalFormatting sqref="C245">
    <cfRule type="expression" dxfId="14" priority="7" stopIfTrue="1">
      <formula>#REF!&gt;0</formula>
    </cfRule>
    <cfRule type="expression" dxfId="13" priority="8" stopIfTrue="1">
      <formula>#REF!&gt;0</formula>
    </cfRule>
    <cfRule type="expression" dxfId="12" priority="9" stopIfTrue="1">
      <formula>#REF!&gt;0</formula>
    </cfRule>
  </conditionalFormatting>
  <conditionalFormatting sqref="C252">
    <cfRule type="expression" dxfId="11" priority="4" stopIfTrue="1">
      <formula>#REF!&gt;0</formula>
    </cfRule>
    <cfRule type="expression" dxfId="10" priority="5" stopIfTrue="1">
      <formula>#REF!&gt;0</formula>
    </cfRule>
    <cfRule type="expression" dxfId="9" priority="6" stopIfTrue="1">
      <formula>#REF!&gt;0</formula>
    </cfRule>
  </conditionalFormatting>
  <conditionalFormatting sqref="C239">
    <cfRule type="expression" dxfId="8" priority="1" stopIfTrue="1">
      <formula>#REF!&gt;0</formula>
    </cfRule>
    <cfRule type="expression" dxfId="7" priority="2" stopIfTrue="1">
      <formula>#REF!&gt;0</formula>
    </cfRule>
    <cfRule type="expression" dxfId="6"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19" workbookViewId="0">
      <selection activeCell="A20" sqref="A20"/>
    </sheetView>
  </sheetViews>
  <sheetFormatPr baseColWidth="10" defaultRowHeight="12.75" x14ac:dyDescent="0.2"/>
  <cols>
    <col min="1" max="1" width="148.5703125" style="220" customWidth="1"/>
    <col min="2" max="16384" width="11.42578125" style="220"/>
  </cols>
  <sheetData>
    <row r="1" spans="1:7" ht="30" customHeight="1" x14ac:dyDescent="0.2">
      <c r="A1" s="219" t="s">
        <v>1179</v>
      </c>
    </row>
    <row r="2" spans="1:7" ht="30" customHeight="1" x14ac:dyDescent="0.2">
      <c r="A2" s="219" t="s">
        <v>1217</v>
      </c>
    </row>
    <row r="3" spans="1:7" ht="150" x14ac:dyDescent="0.2">
      <c r="A3" s="221" t="s">
        <v>1218</v>
      </c>
    </row>
    <row r="4" spans="1:7" ht="30" customHeight="1" x14ac:dyDescent="0.2">
      <c r="A4" s="219" t="s">
        <v>1180</v>
      </c>
    </row>
    <row r="5" spans="1:7" ht="150" x14ac:dyDescent="0.2">
      <c r="A5" s="221" t="s">
        <v>1220</v>
      </c>
    </row>
    <row r="6" spans="1:7" ht="45" customHeight="1" x14ac:dyDescent="0.2">
      <c r="A6" s="221" t="s">
        <v>1221</v>
      </c>
      <c r="B6" s="222"/>
      <c r="C6" s="222"/>
      <c r="D6" s="222"/>
      <c r="E6" s="222"/>
      <c r="F6" s="222"/>
      <c r="G6" s="222"/>
    </row>
    <row r="7" spans="1:7" ht="30" customHeight="1" x14ac:dyDescent="0.2">
      <c r="A7" s="219" t="s">
        <v>1181</v>
      </c>
    </row>
    <row r="8" spans="1:7" ht="60" x14ac:dyDescent="0.2">
      <c r="A8" s="221" t="s">
        <v>1223</v>
      </c>
      <c r="B8" s="222"/>
      <c r="C8" s="222"/>
      <c r="D8" s="222"/>
      <c r="E8" s="222"/>
      <c r="F8" s="222"/>
      <c r="G8" s="222"/>
    </row>
    <row r="9" spans="1:7" ht="30" x14ac:dyDescent="0.2">
      <c r="A9" s="221" t="s">
        <v>1222</v>
      </c>
      <c r="B9" s="222"/>
      <c r="C9" s="222"/>
      <c r="D9" s="222"/>
      <c r="E9" s="222"/>
      <c r="F9" s="222"/>
      <c r="G9" s="222"/>
    </row>
    <row r="10" spans="1:7" ht="30" customHeight="1" x14ac:dyDescent="0.2">
      <c r="A10" s="219" t="s">
        <v>1182</v>
      </c>
    </row>
    <row r="11" spans="1:7" ht="30" x14ac:dyDescent="0.2">
      <c r="A11" s="221" t="s">
        <v>1224</v>
      </c>
      <c r="B11" s="222"/>
      <c r="C11" s="222"/>
      <c r="D11" s="222"/>
      <c r="E11" s="222"/>
      <c r="F11" s="222"/>
      <c r="G11" s="222"/>
    </row>
    <row r="12" spans="1:7" ht="75" x14ac:dyDescent="0.2">
      <c r="A12" s="221" t="s">
        <v>1225</v>
      </c>
    </row>
    <row r="13" spans="1:7" ht="45" x14ac:dyDescent="0.2">
      <c r="A13" s="221" t="s">
        <v>1226</v>
      </c>
    </row>
    <row r="14" spans="1:7" ht="166.5" x14ac:dyDescent="0.2">
      <c r="A14" s="221" t="s">
        <v>1227</v>
      </c>
    </row>
    <row r="15" spans="1:7" ht="30" customHeight="1" x14ac:dyDescent="0.2">
      <c r="A15" s="219" t="s">
        <v>1183</v>
      </c>
    </row>
    <row r="16" spans="1:7" ht="195" x14ac:dyDescent="0.2">
      <c r="A16" s="221" t="s">
        <v>1228</v>
      </c>
    </row>
    <row r="17" spans="1:7" ht="120" x14ac:dyDescent="0.2">
      <c r="A17" s="221" t="s">
        <v>1229</v>
      </c>
    </row>
    <row r="18" spans="1:7" ht="44.25" customHeight="1" x14ac:dyDescent="0.2">
      <c r="A18" s="221" t="s">
        <v>1184</v>
      </c>
    </row>
    <row r="19" spans="1:7" ht="44.25" customHeight="1" x14ac:dyDescent="0.2">
      <c r="A19" s="221" t="s">
        <v>1233</v>
      </c>
    </row>
    <row r="20" spans="1:7" ht="30.75" customHeight="1" x14ac:dyDescent="0.2">
      <c r="A20" s="219" t="s">
        <v>1185</v>
      </c>
      <c r="B20" s="222"/>
      <c r="C20" s="222"/>
      <c r="D20" s="222"/>
      <c r="E20" s="222"/>
      <c r="F20" s="222"/>
      <c r="G20" s="222"/>
    </row>
    <row r="21" spans="1:7" ht="30" x14ac:dyDescent="0.2">
      <c r="A21" s="221" t="s">
        <v>1230</v>
      </c>
    </row>
    <row r="22" spans="1:7" ht="30" x14ac:dyDescent="0.2">
      <c r="A22" s="221" t="s">
        <v>1231</v>
      </c>
    </row>
    <row r="23" spans="1:7" ht="30" customHeight="1" x14ac:dyDescent="0.2"/>
    <row r="24" spans="1:7" ht="15.75" x14ac:dyDescent="0.2">
      <c r="A24" s="219" t="s">
        <v>1186</v>
      </c>
    </row>
    <row r="25" spans="1:7" ht="45" x14ac:dyDescent="0.2">
      <c r="A25" s="221"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1933"/>
  <sheetViews>
    <sheetView showGridLines="0" showZeros="0" tabSelected="1" topLeftCell="C19" zoomScale="90" zoomScaleNormal="90" zoomScaleSheetLayoutView="90" workbookViewId="0">
      <selection activeCell="M36" sqref="M36"/>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39"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47" customWidth="1"/>
    <col min="16" max="16384" width="11.42578125" style="143"/>
  </cols>
  <sheetData>
    <row r="1" spans="1:15" ht="20.100000000000001" customHeight="1" x14ac:dyDescent="0.2">
      <c r="A1" s="339" t="s">
        <v>1175</v>
      </c>
      <c r="B1" s="340"/>
      <c r="C1" s="340"/>
      <c r="D1" s="341"/>
      <c r="E1" s="179"/>
      <c r="F1" s="179"/>
    </row>
    <row r="2" spans="1:15" s="201" customFormat="1" ht="20.100000000000001" customHeight="1" x14ac:dyDescent="0.2">
      <c r="A2" s="142" t="s">
        <v>11</v>
      </c>
      <c r="B2" s="142" t="s">
        <v>1234</v>
      </c>
      <c r="C2" s="240"/>
      <c r="D2" s="142"/>
      <c r="E2" s="142"/>
      <c r="F2" s="142"/>
      <c r="L2" s="248"/>
      <c r="M2" s="248"/>
      <c r="N2" s="248"/>
      <c r="O2" s="248"/>
    </row>
    <row r="3" spans="1:15" s="203" customFormat="1" ht="20.100000000000001" customHeight="1" x14ac:dyDescent="0.2">
      <c r="A3" s="202" t="s">
        <v>12</v>
      </c>
      <c r="B3" s="336" t="s">
        <v>1291</v>
      </c>
      <c r="C3" s="241"/>
      <c r="D3" s="204"/>
      <c r="E3" s="204"/>
      <c r="F3" s="204"/>
      <c r="L3" s="249"/>
      <c r="M3" s="249"/>
      <c r="N3" s="249"/>
      <c r="O3" s="249"/>
    </row>
    <row r="4" spans="1:15" s="203" customFormat="1" ht="20.100000000000001" customHeight="1" x14ac:dyDescent="0.2">
      <c r="A4" s="202" t="s">
        <v>18</v>
      </c>
      <c r="B4" s="336" t="s">
        <v>1292</v>
      </c>
      <c r="C4" s="241"/>
      <c r="D4" s="204"/>
      <c r="E4" s="204"/>
      <c r="F4" s="204"/>
      <c r="L4" s="249"/>
      <c r="M4" s="249"/>
      <c r="N4" s="249"/>
      <c r="O4" s="249"/>
    </row>
    <row r="5" spans="1:15" s="203" customFormat="1" ht="20.100000000000001" customHeight="1" x14ac:dyDescent="0.2">
      <c r="A5" s="202" t="s">
        <v>17</v>
      </c>
      <c r="B5" s="205"/>
      <c r="C5" s="242"/>
      <c r="L5" s="249"/>
      <c r="M5" s="249"/>
      <c r="N5" s="249"/>
      <c r="O5" s="249"/>
    </row>
    <row r="6" spans="1:15" s="203" customFormat="1" ht="20.100000000000001" customHeight="1" x14ac:dyDescent="0.2">
      <c r="A6" s="202" t="s">
        <v>38</v>
      </c>
      <c r="B6" s="206"/>
      <c r="C6" s="242"/>
      <c r="L6" s="249"/>
      <c r="M6" s="249"/>
      <c r="N6" s="249"/>
      <c r="O6" s="249"/>
    </row>
    <row r="7" spans="1:15" s="203" customFormat="1" ht="20.100000000000001" customHeight="1" x14ac:dyDescent="0.2">
      <c r="A7" s="202" t="s">
        <v>20</v>
      </c>
      <c r="B7" s="207">
        <v>11419894.029999999</v>
      </c>
      <c r="C7" s="242"/>
      <c r="L7" s="249"/>
      <c r="M7" s="249"/>
      <c r="N7" s="249"/>
      <c r="O7" s="249"/>
    </row>
    <row r="8" spans="1:15" s="203" customFormat="1" ht="20.100000000000001" customHeight="1" x14ac:dyDescent="0.2">
      <c r="A8" s="202" t="s">
        <v>1123</v>
      </c>
      <c r="B8" s="208"/>
      <c r="C8" s="242"/>
      <c r="L8" s="249"/>
      <c r="M8" s="249"/>
      <c r="N8" s="249"/>
      <c r="O8" s="249"/>
    </row>
    <row r="9" spans="1:15" s="203" customFormat="1" ht="20.100000000000001" customHeight="1" x14ac:dyDescent="0.2">
      <c r="A9" s="202" t="s">
        <v>1122</v>
      </c>
      <c r="B9" s="209"/>
      <c r="C9" s="242"/>
      <c r="L9" s="249"/>
      <c r="M9" s="249"/>
      <c r="N9" s="249"/>
      <c r="O9" s="249"/>
    </row>
    <row r="10" spans="1:15" s="203" customFormat="1" ht="20.100000000000001" customHeight="1" x14ac:dyDescent="0.2">
      <c r="A10" s="202" t="s">
        <v>19</v>
      </c>
      <c r="B10" s="210">
        <v>180</v>
      </c>
      <c r="C10" s="242"/>
      <c r="L10" s="249"/>
      <c r="M10" s="249"/>
      <c r="N10" s="249"/>
      <c r="O10" s="249"/>
    </row>
    <row r="11" spans="1:15" s="203" customFormat="1" ht="20.100000000000001" customHeight="1" x14ac:dyDescent="0.2">
      <c r="A11" s="202"/>
      <c r="B11" s="211"/>
      <c r="C11" s="242"/>
      <c r="L11" s="249"/>
      <c r="M11" s="249"/>
      <c r="N11" s="249"/>
      <c r="O11" s="249"/>
    </row>
    <row r="12" spans="1:15" ht="20.100000000000001" customHeight="1" x14ac:dyDescent="0.2">
      <c r="A12" s="339" t="s">
        <v>1176</v>
      </c>
      <c r="B12" s="340"/>
      <c r="C12" s="340"/>
      <c r="D12" s="341"/>
      <c r="E12" s="179"/>
      <c r="F12" s="179"/>
    </row>
    <row r="13" spans="1:15" s="203" customFormat="1" ht="20.100000000000001" customHeight="1" x14ac:dyDescent="0.2">
      <c r="A13" s="202" t="s">
        <v>13</v>
      </c>
      <c r="B13" s="322"/>
      <c r="C13" s="242"/>
      <c r="L13" s="249"/>
      <c r="M13" s="249"/>
      <c r="N13" s="249"/>
      <c r="O13" s="249"/>
    </row>
    <row r="14" spans="1:15" ht="20.100000000000001" customHeight="1" x14ac:dyDescent="0.2">
      <c r="A14" s="202" t="s">
        <v>1170</v>
      </c>
      <c r="B14" s="212">
        <f>IFERROR(GG_Pesos/Costo_Obra,D14)</f>
        <v>0</v>
      </c>
      <c r="C14" s="243"/>
      <c r="D14" s="234"/>
      <c r="E14" s="234"/>
      <c r="F14" s="234"/>
      <c r="J14" s="213"/>
    </row>
    <row r="15" spans="1:15" ht="20.100000000000001" customHeight="1" x14ac:dyDescent="0.2">
      <c r="A15" s="202" t="s">
        <v>1169</v>
      </c>
      <c r="B15" s="323"/>
      <c r="C15" s="243"/>
      <c r="J15" s="213"/>
    </row>
    <row r="16" spans="1:15" ht="20.100000000000001" customHeight="1" x14ac:dyDescent="0.2">
      <c r="A16" s="202" t="s">
        <v>1195</v>
      </c>
      <c r="B16" s="323"/>
      <c r="C16" s="243"/>
      <c r="J16" s="213"/>
    </row>
    <row r="17" spans="1:15" ht="20.100000000000001" customHeight="1" x14ac:dyDescent="0.2">
      <c r="A17" s="202" t="s">
        <v>1168</v>
      </c>
      <c r="B17" s="323"/>
      <c r="C17" s="243"/>
      <c r="J17" s="213"/>
    </row>
    <row r="18" spans="1:15" ht="20.100000000000001" customHeight="1" x14ac:dyDescent="0.2">
      <c r="A18" s="202" t="s">
        <v>1172</v>
      </c>
      <c r="B18" s="145">
        <f>PrecioUnitario(1,GG_Porcentaje,Beneficio,Ingresos_Brutos,IVA)</f>
        <v>1</v>
      </c>
    </row>
    <row r="19" spans="1:15" ht="20.100000000000001" customHeight="1" x14ac:dyDescent="0.2">
      <c r="B19" s="145"/>
    </row>
    <row r="20" spans="1:15" ht="20.100000000000001" customHeight="1" x14ac:dyDescent="0.2">
      <c r="A20" s="339" t="s">
        <v>1194</v>
      </c>
      <c r="B20" s="340"/>
      <c r="C20" s="340"/>
      <c r="D20" s="341"/>
      <c r="E20" s="179"/>
      <c r="F20" s="179"/>
    </row>
    <row r="22" spans="1:15" ht="20.100000000000001" customHeight="1" x14ac:dyDescent="0.2">
      <c r="A22" s="344" t="s">
        <v>1124</v>
      </c>
      <c r="B22" s="337" t="s">
        <v>0</v>
      </c>
      <c r="C22" s="345" t="s">
        <v>1</v>
      </c>
      <c r="D22" s="344" t="s">
        <v>2</v>
      </c>
      <c r="E22" s="246"/>
      <c r="F22" s="342" t="s">
        <v>1196</v>
      </c>
      <c r="H22" s="337" t="s">
        <v>1197</v>
      </c>
      <c r="I22" s="337"/>
      <c r="L22" s="338" t="s">
        <v>1199</v>
      </c>
      <c r="M22" s="338"/>
      <c r="N22" s="338"/>
      <c r="O22" s="338"/>
    </row>
    <row r="23" spans="1:15" ht="20.100000000000001" customHeight="1" x14ac:dyDescent="0.2">
      <c r="A23" s="344"/>
      <c r="B23" s="337"/>
      <c r="C23" s="345"/>
      <c r="D23" s="344"/>
      <c r="E23" s="246"/>
      <c r="F23" s="343"/>
      <c r="H23" s="236" t="s">
        <v>1198</v>
      </c>
      <c r="I23" s="236" t="s">
        <v>1</v>
      </c>
      <c r="L23" s="338"/>
      <c r="M23" s="338"/>
      <c r="N23" s="338"/>
      <c r="O23" s="338"/>
    </row>
    <row r="24" spans="1:15" ht="20.100000000000001" customHeight="1" x14ac:dyDescent="0.2">
      <c r="A24" s="140"/>
      <c r="B24" s="235"/>
      <c r="C24" s="244"/>
      <c r="D24" s="140"/>
      <c r="E24" s="246"/>
      <c r="F24" s="214"/>
      <c r="L24" s="122"/>
      <c r="M24" s="122">
        <v>0</v>
      </c>
      <c r="N24" s="122">
        <v>0</v>
      </c>
      <c r="O24" s="122"/>
    </row>
    <row r="25" spans="1:15" ht="20.100000000000001" customHeight="1" x14ac:dyDescent="0.2">
      <c r="A25" s="250">
        <f>O25</f>
        <v>1</v>
      </c>
      <c r="B25" s="141" t="str">
        <f t="shared" ref="B25:B59" si="0">IFERROR(VLOOKUP(F25,Tabla_Items,2,FALSE),H25)</f>
        <v xml:space="preserve"> TRABAJOS PREPARATORIOS</v>
      </c>
      <c r="C25" s="245">
        <f t="shared" ref="C25:C59" si="1">IFERROR(VLOOKUP(F25,Tabla_Items,3,FALSE),I25)</f>
        <v>0</v>
      </c>
      <c r="D25" s="215"/>
      <c r="E25" s="317"/>
      <c r="F25" s="318"/>
      <c r="H25" s="319" t="s">
        <v>1235</v>
      </c>
      <c r="I25" s="320"/>
      <c r="L25" s="122">
        <f t="shared" ref="L25:L84" si="2">IF(C25=0,L24,L24+1)</f>
        <v>0</v>
      </c>
      <c r="M25" s="122">
        <f t="shared" ref="M25:M84" si="3">IF(C25=0,M24+1,M24)</f>
        <v>1</v>
      </c>
      <c r="N25" s="122">
        <f t="shared" ref="N25:N84" si="4">IF(C25=0,0,N24+1)</f>
        <v>0</v>
      </c>
      <c r="O25" s="122">
        <v>1</v>
      </c>
    </row>
    <row r="26" spans="1:15" ht="20.100000000000001" customHeight="1" x14ac:dyDescent="0.2">
      <c r="A26" s="250" t="str">
        <f t="shared" ref="A26:A84" si="5">O26</f>
        <v>1.1</v>
      </c>
      <c r="B26" s="141" t="str">
        <f t="shared" si="0"/>
        <v>Preparación y limpieza de los terrenos.</v>
      </c>
      <c r="C26" s="245" t="str">
        <f t="shared" si="1"/>
        <v>gl</v>
      </c>
      <c r="D26" s="216"/>
      <c r="E26" s="321"/>
      <c r="F26" s="318"/>
      <c r="G26" s="217"/>
      <c r="H26" s="319" t="s">
        <v>1236</v>
      </c>
      <c r="I26" s="320" t="s">
        <v>5</v>
      </c>
      <c r="K26" s="218"/>
      <c r="L26" s="122">
        <f t="shared" si="2"/>
        <v>1</v>
      </c>
      <c r="M26" s="122">
        <f t="shared" si="3"/>
        <v>1</v>
      </c>
      <c r="N26" s="122">
        <f t="shared" si="4"/>
        <v>1</v>
      </c>
      <c r="O26" s="122" t="s">
        <v>1295</v>
      </c>
    </row>
    <row r="27" spans="1:15" ht="20.100000000000001" customHeight="1" x14ac:dyDescent="0.2">
      <c r="A27" s="250" t="str">
        <f t="shared" si="5"/>
        <v>1.2</v>
      </c>
      <c r="B27" s="141" t="str">
        <f t="shared" si="0"/>
        <v>Replanteo y otros</v>
      </c>
      <c r="C27" s="245" t="str">
        <f t="shared" si="1"/>
        <v>gl</v>
      </c>
      <c r="D27" s="216"/>
      <c r="E27" s="321"/>
      <c r="F27" s="318"/>
      <c r="G27" s="217"/>
      <c r="H27" s="319" t="s">
        <v>1237</v>
      </c>
      <c r="I27" s="320" t="s">
        <v>5</v>
      </c>
      <c r="K27" s="218"/>
      <c r="L27" s="122">
        <f t="shared" si="2"/>
        <v>2</v>
      </c>
      <c r="M27" s="122">
        <f t="shared" si="3"/>
        <v>1</v>
      </c>
      <c r="N27" s="122">
        <f t="shared" si="4"/>
        <v>2</v>
      </c>
      <c r="O27" s="122" t="s">
        <v>1296</v>
      </c>
    </row>
    <row r="28" spans="1:15" ht="20.100000000000001" customHeight="1" x14ac:dyDescent="0.2">
      <c r="A28" s="250" t="str">
        <f t="shared" si="5"/>
        <v>1.3</v>
      </c>
      <c r="B28" s="141" t="str">
        <f t="shared" si="0"/>
        <v>Actividades complementarias</v>
      </c>
      <c r="C28" s="245" t="str">
        <f t="shared" si="1"/>
        <v>gl</v>
      </c>
      <c r="D28" s="216"/>
      <c r="E28" s="321"/>
      <c r="F28" s="318"/>
      <c r="G28" s="217"/>
      <c r="H28" s="319" t="s">
        <v>1238</v>
      </c>
      <c r="I28" s="320" t="s">
        <v>5</v>
      </c>
      <c r="K28" s="218"/>
      <c r="L28" s="122">
        <f t="shared" si="2"/>
        <v>3</v>
      </c>
      <c r="M28" s="122">
        <f t="shared" si="3"/>
        <v>1</v>
      </c>
      <c r="N28" s="122">
        <f t="shared" si="4"/>
        <v>3</v>
      </c>
      <c r="O28" s="122" t="s">
        <v>1297</v>
      </c>
    </row>
    <row r="29" spans="1:15" ht="20.100000000000001" customHeight="1" x14ac:dyDescent="0.2">
      <c r="A29" s="250">
        <f t="shared" si="5"/>
        <v>4</v>
      </c>
      <c r="B29" s="141" t="str">
        <f t="shared" si="0"/>
        <v xml:space="preserve"> ALBAÑILERÍA</v>
      </c>
      <c r="C29" s="245">
        <f t="shared" si="1"/>
        <v>0</v>
      </c>
      <c r="D29" s="216"/>
      <c r="E29" s="321"/>
      <c r="F29" s="318"/>
      <c r="G29" s="217"/>
      <c r="H29" s="319" t="s">
        <v>1239</v>
      </c>
      <c r="I29" s="320"/>
      <c r="K29" s="218"/>
      <c r="L29" s="122">
        <f t="shared" si="2"/>
        <v>3</v>
      </c>
      <c r="M29" s="122">
        <f t="shared" si="3"/>
        <v>2</v>
      </c>
      <c r="N29" s="122">
        <f t="shared" si="4"/>
        <v>0</v>
      </c>
      <c r="O29" s="122">
        <v>4</v>
      </c>
    </row>
    <row r="30" spans="1:15" ht="20.100000000000001" customHeight="1" x14ac:dyDescent="0.2">
      <c r="A30" s="250" t="str">
        <f t="shared" si="5"/>
        <v>4.2</v>
      </c>
      <c r="B30" s="141" t="str">
        <f t="shared" si="0"/>
        <v>Tabiques</v>
      </c>
      <c r="C30" s="245">
        <f t="shared" si="1"/>
        <v>0</v>
      </c>
      <c r="D30" s="216"/>
      <c r="E30" s="321"/>
      <c r="F30" s="318"/>
      <c r="G30" s="217"/>
      <c r="H30" s="319" t="s">
        <v>1240</v>
      </c>
      <c r="I30" s="320"/>
      <c r="K30" s="218"/>
      <c r="L30" s="122">
        <f t="shared" si="2"/>
        <v>3</v>
      </c>
      <c r="M30" s="122">
        <f t="shared" si="3"/>
        <v>3</v>
      </c>
      <c r="N30" s="122">
        <f t="shared" si="4"/>
        <v>0</v>
      </c>
      <c r="O30" s="122" t="s">
        <v>1298</v>
      </c>
    </row>
    <row r="31" spans="1:15" ht="20.100000000000001" customHeight="1" x14ac:dyDescent="0.2">
      <c r="A31" s="250" t="str">
        <f t="shared" si="5"/>
        <v>4.2.3</v>
      </c>
      <c r="B31" s="141" t="str">
        <f t="shared" si="0"/>
        <v>Tabiques de placas cementicias</v>
      </c>
      <c r="C31" s="245" t="str">
        <f t="shared" si="1"/>
        <v>m2</v>
      </c>
      <c r="D31" s="216"/>
      <c r="E31" s="321"/>
      <c r="F31" s="318"/>
      <c r="G31" s="217"/>
      <c r="H31" s="319" t="s">
        <v>1241</v>
      </c>
      <c r="I31" s="320" t="s">
        <v>7</v>
      </c>
      <c r="K31" s="218"/>
      <c r="L31" s="122">
        <f t="shared" si="2"/>
        <v>4</v>
      </c>
      <c r="M31" s="122">
        <f t="shared" si="3"/>
        <v>3</v>
      </c>
      <c r="N31" s="122">
        <f t="shared" si="4"/>
        <v>1</v>
      </c>
      <c r="O31" s="122" t="s">
        <v>1299</v>
      </c>
    </row>
    <row r="32" spans="1:15" ht="20.100000000000001" customHeight="1" x14ac:dyDescent="0.2">
      <c r="A32" s="250" t="str">
        <f t="shared" si="5"/>
        <v>4.4</v>
      </c>
      <c r="B32" s="141" t="str">
        <f t="shared" si="0"/>
        <v>Aislaciones</v>
      </c>
      <c r="C32" s="245">
        <f t="shared" si="1"/>
        <v>0</v>
      </c>
      <c r="D32" s="216"/>
      <c r="E32" s="321"/>
      <c r="F32" s="318"/>
      <c r="G32" s="217"/>
      <c r="H32" s="319" t="s">
        <v>1337</v>
      </c>
      <c r="I32" s="320"/>
      <c r="K32" s="218"/>
      <c r="L32" s="122">
        <f t="shared" si="2"/>
        <v>4</v>
      </c>
      <c r="M32" s="122">
        <f t="shared" si="3"/>
        <v>4</v>
      </c>
      <c r="N32" s="122">
        <f t="shared" si="4"/>
        <v>0</v>
      </c>
      <c r="O32" s="122" t="s">
        <v>1339</v>
      </c>
    </row>
    <row r="33" spans="1:15" ht="20.100000000000001" customHeight="1" x14ac:dyDescent="0.2">
      <c r="A33" s="250" t="str">
        <f t="shared" si="5"/>
        <v>4.4.b</v>
      </c>
      <c r="B33" s="141" t="str">
        <f t="shared" si="0"/>
        <v>Aislaciones térmicas</v>
      </c>
      <c r="C33" s="245" t="str">
        <f t="shared" si="1"/>
        <v>m2</v>
      </c>
      <c r="D33" s="216"/>
      <c r="E33" s="321"/>
      <c r="F33" s="318"/>
      <c r="G33" s="217"/>
      <c r="H33" s="319" t="s">
        <v>1338</v>
      </c>
      <c r="I33" s="320" t="s">
        <v>7</v>
      </c>
      <c r="K33" s="218"/>
      <c r="L33" s="122">
        <f t="shared" si="2"/>
        <v>5</v>
      </c>
      <c r="M33" s="122">
        <f t="shared" si="3"/>
        <v>4</v>
      </c>
      <c r="N33" s="122" t="s">
        <v>1341</v>
      </c>
      <c r="O33" s="122" t="s">
        <v>1340</v>
      </c>
    </row>
    <row r="34" spans="1:15" ht="20.100000000000001" customHeight="1" x14ac:dyDescent="0.2">
      <c r="A34" s="250" t="str">
        <f t="shared" si="5"/>
        <v>4.5</v>
      </c>
      <c r="B34" s="141" t="str">
        <f t="shared" si="0"/>
        <v>Revoques</v>
      </c>
      <c r="C34" s="245">
        <f t="shared" si="1"/>
        <v>0</v>
      </c>
      <c r="D34" s="216"/>
      <c r="E34" s="321"/>
      <c r="F34" s="318"/>
      <c r="G34" s="217"/>
      <c r="H34" s="319" t="s">
        <v>1242</v>
      </c>
      <c r="I34" s="320"/>
      <c r="K34" s="218"/>
      <c r="L34" s="122">
        <f t="shared" si="2"/>
        <v>5</v>
      </c>
      <c r="M34" s="122">
        <f t="shared" si="3"/>
        <v>5</v>
      </c>
      <c r="N34" s="122">
        <f t="shared" si="4"/>
        <v>0</v>
      </c>
      <c r="O34" s="122" t="s">
        <v>1300</v>
      </c>
    </row>
    <row r="35" spans="1:15" ht="20.100000000000001" customHeight="1" x14ac:dyDescent="0.2">
      <c r="A35" s="250" t="str">
        <f t="shared" si="5"/>
        <v>4.5.3</v>
      </c>
      <c r="B35" s="141" t="str">
        <f t="shared" si="0"/>
        <v>Jaharro bajo revestimiento</v>
      </c>
      <c r="C35" s="245" t="str">
        <f t="shared" si="1"/>
        <v>m2</v>
      </c>
      <c r="D35" s="216"/>
      <c r="E35" s="321"/>
      <c r="F35" s="318"/>
      <c r="G35" s="217"/>
      <c r="H35" s="319" t="s">
        <v>1243</v>
      </c>
      <c r="I35" s="320" t="s">
        <v>7</v>
      </c>
      <c r="K35" s="218"/>
      <c r="L35" s="122">
        <f t="shared" si="2"/>
        <v>6</v>
      </c>
      <c r="M35" s="122">
        <f t="shared" si="3"/>
        <v>5</v>
      </c>
      <c r="N35" s="122">
        <f t="shared" si="4"/>
        <v>1</v>
      </c>
      <c r="O35" s="122" t="s">
        <v>1301</v>
      </c>
    </row>
    <row r="36" spans="1:15" ht="20.100000000000001" customHeight="1" x14ac:dyDescent="0.2">
      <c r="A36" s="250" t="str">
        <f t="shared" si="5"/>
        <v>4.5.4</v>
      </c>
      <c r="B36" s="141" t="str">
        <f t="shared" si="0"/>
        <v>Enlucidos</v>
      </c>
      <c r="C36" s="245" t="str">
        <f t="shared" si="1"/>
        <v>m2</v>
      </c>
      <c r="D36" s="216"/>
      <c r="E36" s="321"/>
      <c r="F36" s="318"/>
      <c r="G36" s="217"/>
      <c r="H36" s="319" t="s">
        <v>1244</v>
      </c>
      <c r="I36" s="320" t="s">
        <v>7</v>
      </c>
      <c r="K36" s="218"/>
      <c r="L36" s="122">
        <f t="shared" si="2"/>
        <v>7</v>
      </c>
      <c r="M36" s="122">
        <f t="shared" si="3"/>
        <v>5</v>
      </c>
      <c r="N36" s="122">
        <f t="shared" si="4"/>
        <v>2</v>
      </c>
      <c r="O36" s="122" t="s">
        <v>1302</v>
      </c>
    </row>
    <row r="37" spans="1:15" ht="20.100000000000001" customHeight="1" x14ac:dyDescent="0.2">
      <c r="A37" s="250" t="str">
        <f t="shared" si="5"/>
        <v>4.6</v>
      </c>
      <c r="B37" s="141" t="str">
        <f t="shared" si="0"/>
        <v>Contrapisos</v>
      </c>
      <c r="C37" s="245">
        <f t="shared" si="1"/>
        <v>0</v>
      </c>
      <c r="D37" s="216"/>
      <c r="E37" s="321"/>
      <c r="F37" s="318"/>
      <c r="G37" s="217"/>
      <c r="H37" s="319" t="s">
        <v>1245</v>
      </c>
      <c r="I37" s="320"/>
      <c r="K37" s="218"/>
      <c r="L37" s="122">
        <f t="shared" si="2"/>
        <v>7</v>
      </c>
      <c r="M37" s="122">
        <f t="shared" si="3"/>
        <v>6</v>
      </c>
      <c r="N37" s="122">
        <f t="shared" si="4"/>
        <v>0</v>
      </c>
      <c r="O37" s="122" t="s">
        <v>1303</v>
      </c>
    </row>
    <row r="38" spans="1:15" ht="20.100000000000001" customHeight="1" x14ac:dyDescent="0.2">
      <c r="A38" s="250" t="str">
        <f t="shared" si="5"/>
        <v>4.6.1</v>
      </c>
      <c r="B38" s="141" t="str">
        <f t="shared" si="0"/>
        <v xml:space="preserve">De hormigón  </v>
      </c>
      <c r="C38" s="245" t="str">
        <f t="shared" si="1"/>
        <v>m2</v>
      </c>
      <c r="D38" s="216"/>
      <c r="E38" s="321"/>
      <c r="F38" s="318"/>
      <c r="G38" s="217"/>
      <c r="H38" s="319" t="s">
        <v>1246</v>
      </c>
      <c r="I38" s="320" t="s">
        <v>7</v>
      </c>
      <c r="K38" s="218"/>
      <c r="L38" s="122">
        <f t="shared" si="2"/>
        <v>8</v>
      </c>
      <c r="M38" s="122">
        <f t="shared" si="3"/>
        <v>6</v>
      </c>
      <c r="N38" s="122">
        <f t="shared" si="4"/>
        <v>1</v>
      </c>
      <c r="O38" s="122" t="s">
        <v>1304</v>
      </c>
    </row>
    <row r="39" spans="1:15" ht="20.100000000000001" customHeight="1" x14ac:dyDescent="0.2">
      <c r="A39" s="250" t="str">
        <f t="shared" si="5"/>
        <v>4.6.2</v>
      </c>
      <c r="B39" s="141" t="str">
        <f t="shared" si="0"/>
        <v>De hormigón armado</v>
      </c>
      <c r="C39" s="245" t="str">
        <f t="shared" si="1"/>
        <v>m2</v>
      </c>
      <c r="D39" s="216"/>
      <c r="E39" s="321"/>
      <c r="F39" s="318"/>
      <c r="G39" s="217"/>
      <c r="H39" s="319" t="s">
        <v>1247</v>
      </c>
      <c r="I39" s="320" t="s">
        <v>7</v>
      </c>
      <c r="K39" s="218"/>
      <c r="L39" s="122">
        <f t="shared" si="2"/>
        <v>9</v>
      </c>
      <c r="M39" s="122">
        <f t="shared" si="3"/>
        <v>6</v>
      </c>
      <c r="N39" s="122">
        <f t="shared" si="4"/>
        <v>2</v>
      </c>
      <c r="O39" s="122" t="s">
        <v>1305</v>
      </c>
    </row>
    <row r="40" spans="1:15" ht="20.100000000000001" customHeight="1" x14ac:dyDescent="0.2">
      <c r="A40" s="250">
        <f t="shared" si="5"/>
        <v>5</v>
      </c>
      <c r="B40" s="141" t="str">
        <f t="shared" si="0"/>
        <v xml:space="preserve"> REVESTIMIENTOS</v>
      </c>
      <c r="C40" s="245">
        <f t="shared" si="1"/>
        <v>0</v>
      </c>
      <c r="D40" s="216"/>
      <c r="E40" s="321"/>
      <c r="F40" s="318"/>
      <c r="G40" s="217"/>
      <c r="H40" s="319" t="s">
        <v>1248</v>
      </c>
      <c r="I40" s="320"/>
      <c r="K40" s="218"/>
      <c r="L40" s="122">
        <f t="shared" si="2"/>
        <v>9</v>
      </c>
      <c r="M40" s="122">
        <f t="shared" si="3"/>
        <v>7</v>
      </c>
      <c r="N40" s="122">
        <f t="shared" si="4"/>
        <v>0</v>
      </c>
      <c r="O40" s="122">
        <v>5</v>
      </c>
    </row>
    <row r="41" spans="1:15" ht="20.100000000000001" customHeight="1" x14ac:dyDescent="0.2">
      <c r="A41" s="250" t="str">
        <f t="shared" si="5"/>
        <v>5.1</v>
      </c>
      <c r="B41" s="141" t="str">
        <f t="shared" si="0"/>
        <v>Cerámico 0,33 x 0,33</v>
      </c>
      <c r="C41" s="245" t="str">
        <f t="shared" si="1"/>
        <v>m2</v>
      </c>
      <c r="D41" s="216"/>
      <c r="E41" s="321"/>
      <c r="F41" s="318"/>
      <c r="G41" s="217"/>
      <c r="H41" s="319" t="s">
        <v>1249</v>
      </c>
      <c r="I41" s="320" t="s">
        <v>7</v>
      </c>
      <c r="K41" s="218"/>
      <c r="L41" s="122">
        <f t="shared" si="2"/>
        <v>10</v>
      </c>
      <c r="M41" s="122">
        <f t="shared" si="3"/>
        <v>7</v>
      </c>
      <c r="N41" s="122">
        <f t="shared" si="4"/>
        <v>1</v>
      </c>
      <c r="O41" s="122" t="s">
        <v>1306</v>
      </c>
    </row>
    <row r="42" spans="1:15" ht="20.100000000000001" customHeight="1" x14ac:dyDescent="0.2">
      <c r="A42" s="250">
        <f t="shared" si="5"/>
        <v>6</v>
      </c>
      <c r="B42" s="141" t="str">
        <f t="shared" si="0"/>
        <v xml:space="preserve"> PISOS Y ZÓCALOS</v>
      </c>
      <c r="C42" s="245">
        <f t="shared" si="1"/>
        <v>0</v>
      </c>
      <c r="D42" s="216"/>
      <c r="E42" s="321"/>
      <c r="F42" s="318"/>
      <c r="G42" s="217"/>
      <c r="H42" s="319" t="s">
        <v>1250</v>
      </c>
      <c r="I42" s="320"/>
      <c r="K42" s="218"/>
      <c r="L42" s="122">
        <f t="shared" si="2"/>
        <v>10</v>
      </c>
      <c r="M42" s="122">
        <f t="shared" si="3"/>
        <v>8</v>
      </c>
      <c r="N42" s="122">
        <f t="shared" si="4"/>
        <v>0</v>
      </c>
      <c r="O42" s="122">
        <v>6</v>
      </c>
    </row>
    <row r="43" spans="1:15" ht="20.100000000000001" customHeight="1" x14ac:dyDescent="0.2">
      <c r="A43" s="250" t="str">
        <f t="shared" si="5"/>
        <v>6.1</v>
      </c>
      <c r="B43" s="141" t="str">
        <f t="shared" si="0"/>
        <v>Interiores</v>
      </c>
      <c r="C43" s="245">
        <f t="shared" si="1"/>
        <v>0</v>
      </c>
      <c r="D43" s="216"/>
      <c r="E43" s="321"/>
      <c r="F43" s="318"/>
      <c r="G43" s="217"/>
      <c r="H43" s="319" t="s">
        <v>1251</v>
      </c>
      <c r="I43" s="320"/>
      <c r="K43" s="218"/>
      <c r="L43" s="122">
        <f t="shared" si="2"/>
        <v>10</v>
      </c>
      <c r="M43" s="122">
        <f t="shared" si="3"/>
        <v>9</v>
      </c>
      <c r="N43" s="122">
        <f t="shared" si="4"/>
        <v>0</v>
      </c>
      <c r="O43" s="122" t="s">
        <v>1307</v>
      </c>
    </row>
    <row r="44" spans="1:15" ht="20.100000000000001" customHeight="1" x14ac:dyDescent="0.2">
      <c r="A44" s="250" t="str">
        <f t="shared" si="5"/>
        <v>6.1.2</v>
      </c>
      <c r="B44" s="141" t="str">
        <f t="shared" si="0"/>
        <v>Pisos de mosaico granítico 30 x 30</v>
      </c>
      <c r="C44" s="245" t="str">
        <f t="shared" si="1"/>
        <v>m2</v>
      </c>
      <c r="D44" s="216"/>
      <c r="E44" s="321"/>
      <c r="F44" s="318"/>
      <c r="G44" s="217"/>
      <c r="H44" s="319" t="s">
        <v>1252</v>
      </c>
      <c r="I44" s="320" t="s">
        <v>7</v>
      </c>
      <c r="K44" s="218"/>
      <c r="L44" s="122">
        <f t="shared" si="2"/>
        <v>11</v>
      </c>
      <c r="M44" s="122">
        <f t="shared" si="3"/>
        <v>9</v>
      </c>
      <c r="N44" s="122">
        <f t="shared" si="4"/>
        <v>1</v>
      </c>
      <c r="O44" s="122" t="s">
        <v>1308</v>
      </c>
    </row>
    <row r="45" spans="1:15" ht="20.100000000000001" customHeight="1" x14ac:dyDescent="0.2">
      <c r="A45" s="250" t="str">
        <f t="shared" si="5"/>
        <v>6.1.4</v>
      </c>
      <c r="B45" s="141" t="str">
        <f t="shared" si="0"/>
        <v>Zócalos graníticos</v>
      </c>
      <c r="C45" s="245" t="str">
        <f t="shared" si="1"/>
        <v>ml</v>
      </c>
      <c r="D45" s="216"/>
      <c r="E45" s="321"/>
      <c r="F45" s="318"/>
      <c r="G45" s="217"/>
      <c r="H45" s="319" t="s">
        <v>1253</v>
      </c>
      <c r="I45" s="320" t="s">
        <v>731</v>
      </c>
      <c r="K45" s="218"/>
      <c r="L45" s="122">
        <f t="shared" si="2"/>
        <v>12</v>
      </c>
      <c r="M45" s="122">
        <f t="shared" si="3"/>
        <v>9</v>
      </c>
      <c r="N45" s="122">
        <f t="shared" si="4"/>
        <v>2</v>
      </c>
      <c r="O45" s="122" t="s">
        <v>1309</v>
      </c>
    </row>
    <row r="46" spans="1:15" ht="20.100000000000001" customHeight="1" x14ac:dyDescent="0.2">
      <c r="A46" s="250" t="str">
        <f t="shared" si="5"/>
        <v>6.1.10</v>
      </c>
      <c r="B46" s="141" t="str">
        <f t="shared" si="0"/>
        <v>Umbrales y solías</v>
      </c>
      <c r="C46" s="245" t="str">
        <f t="shared" si="1"/>
        <v>m2</v>
      </c>
      <c r="D46" s="216"/>
      <c r="E46" s="321"/>
      <c r="F46" s="318"/>
      <c r="G46" s="217"/>
      <c r="H46" s="319" t="s">
        <v>1254</v>
      </c>
      <c r="I46" s="320" t="s">
        <v>7</v>
      </c>
      <c r="K46" s="218"/>
      <c r="L46" s="122">
        <f t="shared" si="2"/>
        <v>13</v>
      </c>
      <c r="M46" s="122">
        <f t="shared" si="3"/>
        <v>9</v>
      </c>
      <c r="N46" s="122">
        <f t="shared" si="4"/>
        <v>3</v>
      </c>
      <c r="O46" s="122" t="s">
        <v>1310</v>
      </c>
    </row>
    <row r="47" spans="1:15" ht="20.100000000000001" customHeight="1" x14ac:dyDescent="0.2">
      <c r="A47" s="250" t="str">
        <f t="shared" si="5"/>
        <v>6.2</v>
      </c>
      <c r="B47" s="141" t="str">
        <f t="shared" si="0"/>
        <v>Pisos exteriores</v>
      </c>
      <c r="C47" s="245"/>
      <c r="D47" s="216"/>
      <c r="E47" s="321"/>
      <c r="F47" s="318"/>
      <c r="G47" s="217"/>
      <c r="H47" s="319" t="s">
        <v>1293</v>
      </c>
      <c r="I47" s="320"/>
      <c r="K47" s="218"/>
      <c r="L47" s="122">
        <f t="shared" si="2"/>
        <v>13</v>
      </c>
      <c r="M47" s="122">
        <f t="shared" si="3"/>
        <v>10</v>
      </c>
      <c r="N47" s="122">
        <f t="shared" si="4"/>
        <v>0</v>
      </c>
      <c r="O47" s="122" t="s">
        <v>1294</v>
      </c>
    </row>
    <row r="48" spans="1:15" ht="20.100000000000001" customHeight="1" x14ac:dyDescent="0.2">
      <c r="A48" s="250" t="str">
        <f t="shared" si="5"/>
        <v>6.2.7</v>
      </c>
      <c r="B48" s="141" t="str">
        <f t="shared" si="0"/>
        <v>Piso loseta granitica</v>
      </c>
      <c r="C48" s="245" t="str">
        <f t="shared" si="1"/>
        <v>m2</v>
      </c>
      <c r="D48" s="216"/>
      <c r="E48" s="321"/>
      <c r="F48" s="318"/>
      <c r="G48" s="217"/>
      <c r="H48" s="319" t="s">
        <v>1255</v>
      </c>
      <c r="I48" s="320" t="s">
        <v>7</v>
      </c>
      <c r="K48" s="218"/>
      <c r="L48" s="122">
        <f t="shared" si="2"/>
        <v>14</v>
      </c>
      <c r="M48" s="122">
        <f t="shared" si="3"/>
        <v>10</v>
      </c>
      <c r="N48" s="122">
        <f t="shared" si="4"/>
        <v>1</v>
      </c>
      <c r="O48" s="122" t="s">
        <v>1311</v>
      </c>
    </row>
    <row r="49" spans="1:15" ht="20.100000000000001" customHeight="1" x14ac:dyDescent="0.2">
      <c r="A49" s="250" t="str">
        <f t="shared" si="5"/>
        <v>6.2.8</v>
      </c>
      <c r="B49" s="141" t="str">
        <f t="shared" si="0"/>
        <v>Zócalos de loseta granítica pulida</v>
      </c>
      <c r="C49" s="245" t="str">
        <f t="shared" si="1"/>
        <v>ml</v>
      </c>
      <c r="D49" s="216"/>
      <c r="E49" s="321"/>
      <c r="F49" s="318"/>
      <c r="G49" s="217"/>
      <c r="H49" s="319" t="s">
        <v>1256</v>
      </c>
      <c r="I49" s="320" t="s">
        <v>731</v>
      </c>
      <c r="K49" s="218"/>
      <c r="L49" s="122">
        <f t="shared" si="2"/>
        <v>15</v>
      </c>
      <c r="M49" s="122">
        <f t="shared" si="3"/>
        <v>10</v>
      </c>
      <c r="N49" s="122">
        <f t="shared" si="4"/>
        <v>2</v>
      </c>
      <c r="O49" s="122" t="s">
        <v>1312</v>
      </c>
    </row>
    <row r="50" spans="1:15" ht="20.100000000000001" customHeight="1" x14ac:dyDescent="0.2">
      <c r="A50" s="250">
        <f t="shared" si="5"/>
        <v>7</v>
      </c>
      <c r="B50" s="141" t="str">
        <f t="shared" si="0"/>
        <v xml:space="preserve"> MARMOLERÍA</v>
      </c>
      <c r="C50" s="245">
        <f t="shared" si="1"/>
        <v>0</v>
      </c>
      <c r="D50" s="216"/>
      <c r="E50" s="321"/>
      <c r="F50" s="318"/>
      <c r="G50" s="217"/>
      <c r="H50" s="319" t="s">
        <v>1257</v>
      </c>
      <c r="I50" s="320"/>
      <c r="K50" s="218"/>
      <c r="L50" s="122">
        <f t="shared" si="2"/>
        <v>15</v>
      </c>
      <c r="M50" s="122">
        <f t="shared" si="3"/>
        <v>11</v>
      </c>
      <c r="N50" s="122">
        <f t="shared" si="4"/>
        <v>0</v>
      </c>
      <c r="O50" s="122">
        <v>7</v>
      </c>
    </row>
    <row r="51" spans="1:15" ht="20.100000000000001" customHeight="1" x14ac:dyDescent="0.2">
      <c r="A51" s="250" t="str">
        <f t="shared" si="5"/>
        <v>7.1</v>
      </c>
      <c r="B51" s="141" t="str">
        <f t="shared" si="0"/>
        <v>Mesadas de granito natural</v>
      </c>
      <c r="C51" s="245" t="str">
        <f t="shared" si="1"/>
        <v>m2</v>
      </c>
      <c r="D51" s="216"/>
      <c r="E51" s="321"/>
      <c r="F51" s="318"/>
      <c r="G51" s="217"/>
      <c r="H51" s="319" t="s">
        <v>1258</v>
      </c>
      <c r="I51" s="320" t="s">
        <v>7</v>
      </c>
      <c r="K51" s="218"/>
      <c r="L51" s="122">
        <f t="shared" si="2"/>
        <v>16</v>
      </c>
      <c r="M51" s="122">
        <f t="shared" si="3"/>
        <v>11</v>
      </c>
      <c r="N51" s="122">
        <f t="shared" si="4"/>
        <v>1</v>
      </c>
      <c r="O51" s="122" t="s">
        <v>1313</v>
      </c>
    </row>
    <row r="52" spans="1:15" ht="20.100000000000001" customHeight="1" x14ac:dyDescent="0.2">
      <c r="A52" s="250">
        <f t="shared" si="5"/>
        <v>8</v>
      </c>
      <c r="B52" s="141" t="str">
        <f t="shared" si="0"/>
        <v xml:space="preserve"> CUBIERTAS Y TECHOS</v>
      </c>
      <c r="C52" s="245">
        <f t="shared" si="1"/>
        <v>0</v>
      </c>
      <c r="D52" s="216"/>
      <c r="E52" s="321"/>
      <c r="F52" s="318"/>
      <c r="G52" s="217"/>
      <c r="H52" s="319" t="s">
        <v>1259</v>
      </c>
      <c r="I52" s="320"/>
      <c r="K52" s="218"/>
      <c r="L52" s="122">
        <f t="shared" si="2"/>
        <v>16</v>
      </c>
      <c r="M52" s="122">
        <f t="shared" si="3"/>
        <v>12</v>
      </c>
      <c r="N52" s="122">
        <f t="shared" si="4"/>
        <v>0</v>
      </c>
      <c r="O52" s="122">
        <v>8</v>
      </c>
    </row>
    <row r="53" spans="1:15" ht="20.100000000000001" customHeight="1" x14ac:dyDescent="0.2">
      <c r="A53" s="250" t="str">
        <f t="shared" si="5"/>
        <v>8.1</v>
      </c>
      <c r="B53" s="141" t="str">
        <f t="shared" si="0"/>
        <v>Cubiertas de techo sobre losa de hormigón armado</v>
      </c>
      <c r="C53" s="245" t="str">
        <f t="shared" si="1"/>
        <v>m2</v>
      </c>
      <c r="D53" s="216"/>
      <c r="E53" s="321"/>
      <c r="F53" s="318"/>
      <c r="G53" s="217"/>
      <c r="H53" s="319" t="s">
        <v>1260</v>
      </c>
      <c r="I53" s="320" t="s">
        <v>7</v>
      </c>
      <c r="K53" s="218"/>
      <c r="L53" s="122">
        <f t="shared" si="2"/>
        <v>17</v>
      </c>
      <c r="M53" s="122">
        <f t="shared" si="3"/>
        <v>12</v>
      </c>
      <c r="N53" s="122">
        <f t="shared" si="4"/>
        <v>1</v>
      </c>
      <c r="O53" s="122" t="s">
        <v>1314</v>
      </c>
    </row>
    <row r="54" spans="1:15" ht="20.100000000000001" customHeight="1" x14ac:dyDescent="0.2">
      <c r="A54" s="250">
        <f t="shared" si="5"/>
        <v>9</v>
      </c>
      <c r="B54" s="141" t="str">
        <f t="shared" si="0"/>
        <v xml:space="preserve"> CIELORRASOS</v>
      </c>
      <c r="C54" s="245">
        <f t="shared" si="1"/>
        <v>0</v>
      </c>
      <c r="D54" s="216"/>
      <c r="E54" s="321"/>
      <c r="F54" s="318"/>
      <c r="G54" s="217"/>
      <c r="H54" s="319" t="s">
        <v>1261</v>
      </c>
      <c r="I54" s="320"/>
      <c r="K54" s="218"/>
      <c r="L54" s="122">
        <f t="shared" si="2"/>
        <v>17</v>
      </c>
      <c r="M54" s="122">
        <f t="shared" si="3"/>
        <v>13</v>
      </c>
      <c r="N54" s="122">
        <f t="shared" si="4"/>
        <v>0</v>
      </c>
      <c r="O54" s="122">
        <v>9</v>
      </c>
    </row>
    <row r="55" spans="1:15" ht="20.100000000000001" customHeight="1" x14ac:dyDescent="0.2">
      <c r="A55" s="250" t="str">
        <f t="shared" si="5"/>
        <v>9.2</v>
      </c>
      <c r="B55" s="141" t="str">
        <f t="shared" si="0"/>
        <v>Suspendidos</v>
      </c>
      <c r="C55" s="245">
        <f t="shared" si="1"/>
        <v>0</v>
      </c>
      <c r="D55" s="216"/>
      <c r="E55" s="321"/>
      <c r="F55" s="318"/>
      <c r="G55" s="217"/>
      <c r="H55" s="319" t="s">
        <v>1262</v>
      </c>
      <c r="I55" s="320"/>
      <c r="K55" s="218"/>
      <c r="L55" s="122">
        <f t="shared" si="2"/>
        <v>17</v>
      </c>
      <c r="M55" s="122">
        <f t="shared" si="3"/>
        <v>14</v>
      </c>
      <c r="N55" s="122">
        <f t="shared" si="4"/>
        <v>0</v>
      </c>
      <c r="O55" s="122" t="s">
        <v>1315</v>
      </c>
    </row>
    <row r="56" spans="1:15" ht="20.100000000000001" customHeight="1" x14ac:dyDescent="0.2">
      <c r="A56" s="250" t="str">
        <f t="shared" si="5"/>
        <v>9.2.1</v>
      </c>
      <c r="B56" s="141" t="str">
        <f t="shared" si="0"/>
        <v>De P.V.C.</v>
      </c>
      <c r="C56" s="245" t="str">
        <f t="shared" si="1"/>
        <v>m2</v>
      </c>
      <c r="D56" s="216"/>
      <c r="E56" s="321"/>
      <c r="F56" s="318"/>
      <c r="G56" s="217"/>
      <c r="H56" s="319" t="s">
        <v>1263</v>
      </c>
      <c r="I56" s="320" t="s">
        <v>7</v>
      </c>
      <c r="K56" s="218"/>
      <c r="L56" s="122">
        <f t="shared" si="2"/>
        <v>18</v>
      </c>
      <c r="M56" s="122">
        <f t="shared" si="3"/>
        <v>14</v>
      </c>
      <c r="N56" s="122">
        <f t="shared" si="4"/>
        <v>1</v>
      </c>
      <c r="O56" s="122" t="s">
        <v>1316</v>
      </c>
    </row>
    <row r="57" spans="1:15" ht="20.100000000000001" customHeight="1" x14ac:dyDescent="0.2">
      <c r="A57" s="250">
        <f t="shared" si="5"/>
        <v>10</v>
      </c>
      <c r="B57" s="141" t="str">
        <f t="shared" si="0"/>
        <v xml:space="preserve"> CARPINTERÍA </v>
      </c>
      <c r="C57" s="245">
        <f t="shared" si="1"/>
        <v>0</v>
      </c>
      <c r="D57" s="216"/>
      <c r="E57" s="321"/>
      <c r="F57" s="318"/>
      <c r="G57" s="217"/>
      <c r="H57" s="319" t="s">
        <v>1264</v>
      </c>
      <c r="I57" s="320"/>
      <c r="K57" s="218"/>
      <c r="L57" s="122">
        <f t="shared" si="2"/>
        <v>18</v>
      </c>
      <c r="M57" s="122">
        <f t="shared" si="3"/>
        <v>15</v>
      </c>
      <c r="N57" s="122">
        <f t="shared" si="4"/>
        <v>0</v>
      </c>
      <c r="O57" s="122">
        <v>10</v>
      </c>
    </row>
    <row r="58" spans="1:15" ht="20.100000000000001" customHeight="1" x14ac:dyDescent="0.2">
      <c r="A58" s="250" t="str">
        <f t="shared" si="5"/>
        <v>10.1</v>
      </c>
      <c r="B58" s="141" t="str">
        <f t="shared" si="0"/>
        <v>Carpinteria metalica</v>
      </c>
      <c r="C58" s="245" t="str">
        <f t="shared" si="1"/>
        <v>m2</v>
      </c>
      <c r="D58" s="216"/>
      <c r="E58" s="321"/>
      <c r="F58" s="318"/>
      <c r="G58" s="217"/>
      <c r="H58" s="319" t="s">
        <v>1265</v>
      </c>
      <c r="I58" s="320" t="s">
        <v>7</v>
      </c>
      <c r="K58" s="218"/>
      <c r="L58" s="122">
        <f t="shared" si="2"/>
        <v>19</v>
      </c>
      <c r="M58" s="122">
        <f t="shared" si="3"/>
        <v>15</v>
      </c>
      <c r="N58" s="122">
        <f t="shared" si="4"/>
        <v>1</v>
      </c>
      <c r="O58" s="122" t="s">
        <v>1317</v>
      </c>
    </row>
    <row r="59" spans="1:15" ht="20.100000000000001" customHeight="1" x14ac:dyDescent="0.2">
      <c r="A59" s="250" t="str">
        <f t="shared" si="5"/>
        <v>10.2</v>
      </c>
      <c r="B59" s="141" t="str">
        <f t="shared" si="0"/>
        <v>Aluminio</v>
      </c>
      <c r="C59" s="245" t="str">
        <f t="shared" si="1"/>
        <v>m2</v>
      </c>
      <c r="D59" s="216"/>
      <c r="E59" s="321"/>
      <c r="F59" s="318"/>
      <c r="G59" s="217"/>
      <c r="H59" s="319" t="s">
        <v>1266</v>
      </c>
      <c r="I59" s="320" t="s">
        <v>7</v>
      </c>
      <c r="K59" s="218"/>
      <c r="L59" s="122">
        <f t="shared" si="2"/>
        <v>20</v>
      </c>
      <c r="M59" s="122">
        <f t="shared" si="3"/>
        <v>15</v>
      </c>
      <c r="N59" s="122">
        <f t="shared" si="4"/>
        <v>2</v>
      </c>
      <c r="O59" s="122" t="s">
        <v>1318</v>
      </c>
    </row>
    <row r="60" spans="1:15" ht="20.100000000000001" customHeight="1" x14ac:dyDescent="0.2">
      <c r="A60" s="250">
        <f t="shared" si="5"/>
        <v>11</v>
      </c>
      <c r="B60" s="141" t="str">
        <f t="shared" ref="B60:B84" si="6">IFERROR(VLOOKUP(F60,Tabla_Items,2,FALSE),H60)</f>
        <v xml:space="preserve"> INSTALACIÓN ELÉCTRICA</v>
      </c>
      <c r="C60" s="245">
        <f t="shared" ref="C60:C84" si="7">IFERROR(VLOOKUP(F60,Tabla_Items,3,FALSE),I60)</f>
        <v>0</v>
      </c>
      <c r="D60" s="216"/>
      <c r="E60" s="321"/>
      <c r="F60" s="318"/>
      <c r="G60" s="217"/>
      <c r="H60" s="319" t="s">
        <v>1267</v>
      </c>
      <c r="I60" s="320"/>
      <c r="K60" s="218"/>
      <c r="L60" s="122">
        <f t="shared" si="2"/>
        <v>20</v>
      </c>
      <c r="M60" s="122">
        <f t="shared" si="3"/>
        <v>16</v>
      </c>
      <c r="N60" s="122">
        <f t="shared" si="4"/>
        <v>0</v>
      </c>
      <c r="O60" s="122">
        <v>11</v>
      </c>
    </row>
    <row r="61" spans="1:15" ht="20.100000000000001" customHeight="1" x14ac:dyDescent="0.2">
      <c r="A61" s="250" t="str">
        <f t="shared" si="5"/>
        <v>11.1</v>
      </c>
      <c r="B61" s="141" t="str">
        <f t="shared" si="6"/>
        <v>Fuerza motriz</v>
      </c>
      <c r="C61" s="245" t="str">
        <f t="shared" si="7"/>
        <v>gl</v>
      </c>
      <c r="D61" s="216"/>
      <c r="E61" s="321"/>
      <c r="F61" s="318"/>
      <c r="G61" s="217"/>
      <c r="H61" s="319" t="s">
        <v>1268</v>
      </c>
      <c r="I61" s="320" t="s">
        <v>5</v>
      </c>
      <c r="K61" s="218"/>
      <c r="L61" s="122">
        <f t="shared" si="2"/>
        <v>21</v>
      </c>
      <c r="M61" s="122">
        <f t="shared" si="3"/>
        <v>16</v>
      </c>
      <c r="N61" s="122">
        <f t="shared" si="4"/>
        <v>1</v>
      </c>
      <c r="O61" s="122" t="s">
        <v>1319</v>
      </c>
    </row>
    <row r="62" spans="1:15" ht="20.100000000000001" customHeight="1" x14ac:dyDescent="0.2">
      <c r="A62" s="250" t="str">
        <f t="shared" si="5"/>
        <v>11.2</v>
      </c>
      <c r="B62" s="141" t="str">
        <f t="shared" si="6"/>
        <v>Media tensión</v>
      </c>
      <c r="C62" s="245" t="str">
        <f t="shared" si="7"/>
        <v>gl</v>
      </c>
      <c r="D62" s="216"/>
      <c r="E62" s="321"/>
      <c r="F62" s="318"/>
      <c r="G62" s="217"/>
      <c r="H62" s="319" t="s">
        <v>1269</v>
      </c>
      <c r="I62" s="320" t="s">
        <v>5</v>
      </c>
      <c r="K62" s="218"/>
      <c r="L62" s="122">
        <f t="shared" si="2"/>
        <v>22</v>
      </c>
      <c r="M62" s="122">
        <f t="shared" si="3"/>
        <v>16</v>
      </c>
      <c r="N62" s="122">
        <f t="shared" si="4"/>
        <v>2</v>
      </c>
      <c r="O62" s="122" t="s">
        <v>1320</v>
      </c>
    </row>
    <row r="63" spans="1:15" ht="20.100000000000001" customHeight="1" x14ac:dyDescent="0.2">
      <c r="A63" s="250" t="str">
        <f t="shared" si="5"/>
        <v>11.3</v>
      </c>
      <c r="B63" s="141" t="str">
        <f t="shared" si="6"/>
        <v>Baja tensión</v>
      </c>
      <c r="C63" s="245" t="str">
        <f t="shared" si="7"/>
        <v>gl</v>
      </c>
      <c r="D63" s="216"/>
      <c r="E63" s="321"/>
      <c r="F63" s="318"/>
      <c r="G63" s="217"/>
      <c r="H63" s="319" t="s">
        <v>1270</v>
      </c>
      <c r="I63" s="320" t="s">
        <v>5</v>
      </c>
      <c r="K63" s="218"/>
      <c r="L63" s="122">
        <f t="shared" si="2"/>
        <v>23</v>
      </c>
      <c r="M63" s="122">
        <f t="shared" si="3"/>
        <v>16</v>
      </c>
      <c r="N63" s="122">
        <f t="shared" si="4"/>
        <v>3</v>
      </c>
      <c r="O63" s="122" t="s">
        <v>1321</v>
      </c>
    </row>
    <row r="64" spans="1:15" ht="20.100000000000001" customHeight="1" x14ac:dyDescent="0.2">
      <c r="A64" s="250" t="str">
        <f t="shared" si="5"/>
        <v>11.4</v>
      </c>
      <c r="B64" s="141" t="str">
        <f t="shared" si="6"/>
        <v>Artefactos</v>
      </c>
      <c r="C64" s="245" t="str">
        <f t="shared" si="7"/>
        <v>gl</v>
      </c>
      <c r="D64" s="216"/>
      <c r="E64" s="321"/>
      <c r="F64" s="318"/>
      <c r="G64" s="217"/>
      <c r="H64" s="319" t="s">
        <v>1271</v>
      </c>
      <c r="I64" s="320" t="s">
        <v>5</v>
      </c>
      <c r="K64" s="218"/>
      <c r="L64" s="122">
        <f t="shared" si="2"/>
        <v>24</v>
      </c>
      <c r="M64" s="122">
        <f t="shared" si="3"/>
        <v>16</v>
      </c>
      <c r="N64" s="122">
        <f t="shared" si="4"/>
        <v>4</v>
      </c>
      <c r="O64" s="122" t="s">
        <v>1322</v>
      </c>
    </row>
    <row r="65" spans="1:15" ht="20.100000000000001" customHeight="1" x14ac:dyDescent="0.2">
      <c r="A65" s="250">
        <f t="shared" si="5"/>
        <v>12</v>
      </c>
      <c r="B65" s="141" t="str">
        <f t="shared" si="6"/>
        <v xml:space="preserve"> INSTALACIÓN SANITARIA</v>
      </c>
      <c r="C65" s="245">
        <f t="shared" si="7"/>
        <v>0</v>
      </c>
      <c r="D65" s="216"/>
      <c r="E65" s="321"/>
      <c r="F65" s="318"/>
      <c r="G65" s="217"/>
      <c r="H65" s="319" t="s">
        <v>1272</v>
      </c>
      <c r="I65" s="320"/>
      <c r="K65" s="218"/>
      <c r="L65" s="122">
        <f t="shared" si="2"/>
        <v>24</v>
      </c>
      <c r="M65" s="122">
        <f t="shared" si="3"/>
        <v>17</v>
      </c>
      <c r="N65" s="122">
        <f t="shared" si="4"/>
        <v>0</v>
      </c>
      <c r="O65" s="122">
        <v>12</v>
      </c>
    </row>
    <row r="66" spans="1:15" ht="20.100000000000001" customHeight="1" x14ac:dyDescent="0.2">
      <c r="A66" s="250" t="str">
        <f t="shared" si="5"/>
        <v>12.1</v>
      </c>
      <c r="B66" s="141" t="str">
        <f t="shared" si="6"/>
        <v>Instalación base de cloacas, caños, cámaras</v>
      </c>
      <c r="C66" s="245" t="str">
        <f t="shared" si="7"/>
        <v>gl</v>
      </c>
      <c r="D66" s="216"/>
      <c r="E66" s="321"/>
      <c r="F66" s="318"/>
      <c r="G66" s="217"/>
      <c r="H66" s="319" t="s">
        <v>1273</v>
      </c>
      <c r="I66" s="320" t="s">
        <v>5</v>
      </c>
      <c r="K66" s="218"/>
      <c r="L66" s="122">
        <f t="shared" si="2"/>
        <v>25</v>
      </c>
      <c r="M66" s="122">
        <f t="shared" si="3"/>
        <v>17</v>
      </c>
      <c r="N66" s="122">
        <f t="shared" si="4"/>
        <v>1</v>
      </c>
      <c r="O66" s="122" t="s">
        <v>1323</v>
      </c>
    </row>
    <row r="67" spans="1:15" ht="20.100000000000001" customHeight="1" x14ac:dyDescent="0.2">
      <c r="A67" s="250" t="str">
        <f t="shared" si="5"/>
        <v>12.2</v>
      </c>
      <c r="B67" s="141" t="str">
        <f t="shared" si="6"/>
        <v>Ventilación</v>
      </c>
      <c r="C67" s="245" t="str">
        <f t="shared" si="7"/>
        <v>gl</v>
      </c>
      <c r="D67" s="216"/>
      <c r="E67" s="321"/>
      <c r="F67" s="318"/>
      <c r="G67" s="217"/>
      <c r="H67" s="319" t="s">
        <v>1274</v>
      </c>
      <c r="I67" s="320" t="s">
        <v>5</v>
      </c>
      <c r="K67" s="218"/>
      <c r="L67" s="122">
        <f t="shared" si="2"/>
        <v>26</v>
      </c>
      <c r="M67" s="122">
        <f t="shared" si="3"/>
        <v>17</v>
      </c>
      <c r="N67" s="122">
        <f t="shared" si="4"/>
        <v>2</v>
      </c>
      <c r="O67" s="122" t="s">
        <v>1324</v>
      </c>
    </row>
    <row r="68" spans="1:15" ht="20.100000000000001" customHeight="1" x14ac:dyDescent="0.2">
      <c r="A68" s="250" t="str">
        <f t="shared" si="5"/>
        <v>12.4</v>
      </c>
      <c r="B68" s="141" t="str">
        <f t="shared" si="6"/>
        <v>Cañería distribución agua fría-caliente</v>
      </c>
      <c r="C68" s="245" t="str">
        <f t="shared" si="7"/>
        <v>gl</v>
      </c>
      <c r="D68" s="216"/>
      <c r="E68" s="321"/>
      <c r="F68" s="318"/>
      <c r="G68" s="217"/>
      <c r="H68" s="319" t="s">
        <v>1275</v>
      </c>
      <c r="I68" s="320" t="s">
        <v>5</v>
      </c>
      <c r="K68" s="218"/>
      <c r="L68" s="122">
        <f t="shared" si="2"/>
        <v>27</v>
      </c>
      <c r="M68" s="122">
        <f t="shared" si="3"/>
        <v>17</v>
      </c>
      <c r="N68" s="122">
        <f t="shared" si="4"/>
        <v>3</v>
      </c>
      <c r="O68" s="122" t="s">
        <v>1325</v>
      </c>
    </row>
    <row r="69" spans="1:15" ht="20.100000000000001" customHeight="1" x14ac:dyDescent="0.2">
      <c r="A69" s="250" t="str">
        <f t="shared" si="5"/>
        <v>12.5</v>
      </c>
      <c r="B69" s="141" t="str">
        <f t="shared" si="6"/>
        <v xml:space="preserve">Tanque de reserva </v>
      </c>
      <c r="C69" s="245" t="str">
        <f t="shared" si="7"/>
        <v>gl</v>
      </c>
      <c r="D69" s="216"/>
      <c r="E69" s="321"/>
      <c r="F69" s="318"/>
      <c r="G69" s="217"/>
      <c r="H69" s="319" t="s">
        <v>1276</v>
      </c>
      <c r="I69" s="320" t="s">
        <v>5</v>
      </c>
      <c r="K69" s="218"/>
      <c r="L69" s="122">
        <f t="shared" si="2"/>
        <v>28</v>
      </c>
      <c r="M69" s="122">
        <f t="shared" si="3"/>
        <v>17</v>
      </c>
      <c r="N69" s="122">
        <f t="shared" si="4"/>
        <v>4</v>
      </c>
      <c r="O69" s="122" t="s">
        <v>1326</v>
      </c>
    </row>
    <row r="70" spans="1:15" ht="20.100000000000001" customHeight="1" x14ac:dyDescent="0.2">
      <c r="A70" s="250" t="str">
        <f t="shared" si="5"/>
        <v>12.6</v>
      </c>
      <c r="B70" s="141" t="str">
        <f t="shared" si="6"/>
        <v>Artefactos sanitarios y griferia</v>
      </c>
      <c r="C70" s="245" t="str">
        <f t="shared" si="7"/>
        <v>gl</v>
      </c>
      <c r="D70" s="216"/>
      <c r="E70" s="321"/>
      <c r="F70" s="318"/>
      <c r="G70" s="217"/>
      <c r="H70" s="319" t="s">
        <v>1277</v>
      </c>
      <c r="I70" s="320" t="s">
        <v>5</v>
      </c>
      <c r="K70" s="218"/>
      <c r="L70" s="122">
        <f t="shared" si="2"/>
        <v>29</v>
      </c>
      <c r="M70" s="122">
        <f t="shared" si="3"/>
        <v>17</v>
      </c>
      <c r="N70" s="122">
        <f t="shared" si="4"/>
        <v>5</v>
      </c>
      <c r="O70" s="122" t="s">
        <v>1327</v>
      </c>
    </row>
    <row r="71" spans="1:15" ht="20.100000000000001" customHeight="1" x14ac:dyDescent="0.2">
      <c r="A71" s="250" t="str">
        <f t="shared" si="5"/>
        <v>12.7</v>
      </c>
      <c r="B71" s="141" t="str">
        <f t="shared" si="6"/>
        <v>Cañería de desague pluvial</v>
      </c>
      <c r="C71" s="245" t="str">
        <f t="shared" si="7"/>
        <v>gl</v>
      </c>
      <c r="D71" s="216"/>
      <c r="E71" s="321"/>
      <c r="F71" s="318"/>
      <c r="G71" s="217"/>
      <c r="H71" s="319" t="s">
        <v>1278</v>
      </c>
      <c r="I71" s="320" t="s">
        <v>5</v>
      </c>
      <c r="K71" s="218"/>
      <c r="L71" s="122">
        <f t="shared" si="2"/>
        <v>30</v>
      </c>
      <c r="M71" s="122">
        <f t="shared" si="3"/>
        <v>17</v>
      </c>
      <c r="N71" s="122">
        <f t="shared" si="4"/>
        <v>6</v>
      </c>
      <c r="O71" s="122" t="s">
        <v>1328</v>
      </c>
    </row>
    <row r="72" spans="1:15" ht="20.100000000000001" customHeight="1" x14ac:dyDescent="0.2">
      <c r="A72" s="250">
        <f t="shared" si="5"/>
        <v>18</v>
      </c>
      <c r="B72" s="141" t="str">
        <f t="shared" si="6"/>
        <v xml:space="preserve"> CRISTALES, ESPEJOS Y VIDRIOS</v>
      </c>
      <c r="C72" s="245">
        <f t="shared" si="7"/>
        <v>0</v>
      </c>
      <c r="D72" s="216"/>
      <c r="E72" s="321"/>
      <c r="F72" s="318"/>
      <c r="G72" s="217"/>
      <c r="H72" s="319" t="s">
        <v>1279</v>
      </c>
      <c r="I72" s="320"/>
      <c r="K72" s="218"/>
      <c r="L72" s="122">
        <f t="shared" si="2"/>
        <v>30</v>
      </c>
      <c r="M72" s="122">
        <f t="shared" si="3"/>
        <v>18</v>
      </c>
      <c r="N72" s="122">
        <f t="shared" si="4"/>
        <v>0</v>
      </c>
      <c r="O72" s="122">
        <v>18</v>
      </c>
    </row>
    <row r="73" spans="1:15" ht="20.100000000000001" customHeight="1" x14ac:dyDescent="0.2">
      <c r="A73" s="250" t="str">
        <f t="shared" si="5"/>
        <v>18.1</v>
      </c>
      <c r="B73" s="141" t="str">
        <f t="shared" si="6"/>
        <v>Vidrios laminado de seguridad 3+3</v>
      </c>
      <c r="C73" s="245" t="str">
        <f t="shared" si="7"/>
        <v>m2</v>
      </c>
      <c r="D73" s="216"/>
      <c r="E73" s="321"/>
      <c r="F73" s="318"/>
      <c r="G73" s="217"/>
      <c r="H73" s="319" t="s">
        <v>1280</v>
      </c>
      <c r="I73" s="320" t="s">
        <v>7</v>
      </c>
      <c r="K73" s="218"/>
      <c r="L73" s="122">
        <f t="shared" si="2"/>
        <v>31</v>
      </c>
      <c r="M73" s="122">
        <f t="shared" si="3"/>
        <v>18</v>
      </c>
      <c r="N73" s="122">
        <f t="shared" si="4"/>
        <v>1</v>
      </c>
      <c r="O73" s="122" t="s">
        <v>1329</v>
      </c>
    </row>
    <row r="74" spans="1:15" ht="20.100000000000001" customHeight="1" x14ac:dyDescent="0.2">
      <c r="A74" s="250" t="str">
        <f t="shared" si="5"/>
        <v>18.3</v>
      </c>
      <c r="B74" s="141" t="str">
        <f t="shared" si="6"/>
        <v>Espejos</v>
      </c>
      <c r="C74" s="245" t="str">
        <f t="shared" si="7"/>
        <v>m2</v>
      </c>
      <c r="D74" s="216"/>
      <c r="E74" s="321"/>
      <c r="F74" s="318"/>
      <c r="G74" s="217"/>
      <c r="H74" s="319" t="s">
        <v>1039</v>
      </c>
      <c r="I74" s="320" t="s">
        <v>7</v>
      </c>
      <c r="K74" s="218"/>
      <c r="L74" s="122">
        <f t="shared" si="2"/>
        <v>32</v>
      </c>
      <c r="M74" s="122">
        <f t="shared" si="3"/>
        <v>18</v>
      </c>
      <c r="N74" s="122">
        <f t="shared" si="4"/>
        <v>2</v>
      </c>
      <c r="O74" s="122" t="s">
        <v>1330</v>
      </c>
    </row>
    <row r="75" spans="1:15" ht="20.100000000000001" customHeight="1" x14ac:dyDescent="0.2">
      <c r="A75" s="250">
        <f t="shared" si="5"/>
        <v>19</v>
      </c>
      <c r="B75" s="141" t="str">
        <f t="shared" si="6"/>
        <v xml:space="preserve"> PINTURAS</v>
      </c>
      <c r="C75" s="245">
        <f t="shared" si="7"/>
        <v>0</v>
      </c>
      <c r="D75" s="216"/>
      <c r="E75" s="321"/>
      <c r="F75" s="318"/>
      <c r="G75" s="217"/>
      <c r="H75" s="319" t="s">
        <v>1281</v>
      </c>
      <c r="I75" s="320"/>
      <c r="K75" s="218"/>
      <c r="L75" s="122">
        <f t="shared" si="2"/>
        <v>32</v>
      </c>
      <c r="M75" s="122">
        <f t="shared" si="3"/>
        <v>19</v>
      </c>
      <c r="N75" s="122">
        <f t="shared" si="4"/>
        <v>0</v>
      </c>
      <c r="O75" s="122">
        <v>19</v>
      </c>
    </row>
    <row r="76" spans="1:15" ht="20.100000000000001" customHeight="1" x14ac:dyDescent="0.2">
      <c r="A76" s="250" t="str">
        <f t="shared" si="5"/>
        <v>19.1</v>
      </c>
      <c r="B76" s="141" t="str">
        <f t="shared" si="6"/>
        <v>Pintura al látex en muros interiores</v>
      </c>
      <c r="C76" s="245" t="str">
        <f t="shared" si="7"/>
        <v>m2</v>
      </c>
      <c r="D76" s="216"/>
      <c r="E76" s="321"/>
      <c r="F76" s="318"/>
      <c r="G76" s="217"/>
      <c r="H76" s="319" t="s">
        <v>1282</v>
      </c>
      <c r="I76" s="320" t="s">
        <v>7</v>
      </c>
      <c r="K76" s="218"/>
      <c r="L76" s="122">
        <f t="shared" si="2"/>
        <v>33</v>
      </c>
      <c r="M76" s="122">
        <f t="shared" si="3"/>
        <v>19</v>
      </c>
      <c r="N76" s="122">
        <f t="shared" si="4"/>
        <v>1</v>
      </c>
      <c r="O76" s="122" t="s">
        <v>1331</v>
      </c>
    </row>
    <row r="77" spans="1:15" ht="20.100000000000001" customHeight="1" x14ac:dyDescent="0.2">
      <c r="A77" s="250" t="str">
        <f t="shared" si="5"/>
        <v>19.3</v>
      </c>
      <c r="B77" s="141" t="str">
        <f t="shared" si="6"/>
        <v>Pintura al látex en cielorrasos</v>
      </c>
      <c r="C77" s="245" t="str">
        <f t="shared" si="7"/>
        <v>m2</v>
      </c>
      <c r="D77" s="216"/>
      <c r="E77" s="321"/>
      <c r="F77" s="318"/>
      <c r="G77" s="217"/>
      <c r="H77" s="319" t="s">
        <v>1283</v>
      </c>
      <c r="I77" s="320" t="s">
        <v>7</v>
      </c>
      <c r="K77" s="218"/>
      <c r="L77" s="122">
        <f t="shared" si="2"/>
        <v>34</v>
      </c>
      <c r="M77" s="122">
        <f t="shared" si="3"/>
        <v>19</v>
      </c>
      <c r="N77" s="122">
        <f t="shared" si="4"/>
        <v>2</v>
      </c>
      <c r="O77" s="122" t="s">
        <v>1332</v>
      </c>
    </row>
    <row r="78" spans="1:15" ht="20.100000000000001" customHeight="1" x14ac:dyDescent="0.2">
      <c r="A78" s="250" t="str">
        <f t="shared" si="5"/>
        <v>19.4</v>
      </c>
      <c r="B78" s="141" t="str">
        <f t="shared" si="6"/>
        <v>Pintura esmalte sintético en carpintería</v>
      </c>
      <c r="C78" s="245" t="str">
        <f t="shared" si="7"/>
        <v>m2</v>
      </c>
      <c r="D78" s="216"/>
      <c r="E78" s="321"/>
      <c r="F78" s="318"/>
      <c r="G78" s="217"/>
      <c r="H78" s="319" t="s">
        <v>1284</v>
      </c>
      <c r="I78" s="320" t="s">
        <v>7</v>
      </c>
      <c r="K78" s="218"/>
      <c r="L78" s="122">
        <f t="shared" si="2"/>
        <v>35</v>
      </c>
      <c r="M78" s="122">
        <f t="shared" si="3"/>
        <v>19</v>
      </c>
      <c r="N78" s="122">
        <f t="shared" si="4"/>
        <v>3</v>
      </c>
      <c r="O78" s="122" t="s">
        <v>1333</v>
      </c>
    </row>
    <row r="79" spans="1:15" ht="20.100000000000001" customHeight="1" x14ac:dyDescent="0.2">
      <c r="A79" s="250">
        <f t="shared" si="5"/>
        <v>20</v>
      </c>
      <c r="B79" s="141" t="str">
        <f t="shared" si="6"/>
        <v xml:space="preserve"> SEÑALETICA</v>
      </c>
      <c r="C79" s="245">
        <f t="shared" si="7"/>
        <v>0</v>
      </c>
      <c r="D79" s="216"/>
      <c r="E79" s="321"/>
      <c r="F79" s="318"/>
      <c r="G79" s="217"/>
      <c r="H79" s="319" t="s">
        <v>1285</v>
      </c>
      <c r="I79" s="320"/>
      <c r="K79" s="218"/>
      <c r="L79" s="122">
        <f t="shared" si="2"/>
        <v>35</v>
      </c>
      <c r="M79" s="122">
        <f t="shared" si="3"/>
        <v>20</v>
      </c>
      <c r="N79" s="122">
        <f t="shared" si="4"/>
        <v>0</v>
      </c>
      <c r="O79" s="122">
        <v>20</v>
      </c>
    </row>
    <row r="80" spans="1:15" ht="20.100000000000001" customHeight="1" x14ac:dyDescent="0.2">
      <c r="A80" s="250" t="str">
        <f t="shared" si="5"/>
        <v>20.1</v>
      </c>
      <c r="B80" s="141" t="str">
        <f t="shared" si="6"/>
        <v>Señalización</v>
      </c>
      <c r="C80" s="245" t="str">
        <f t="shared" si="7"/>
        <v>gl</v>
      </c>
      <c r="D80" s="216"/>
      <c r="E80" s="321"/>
      <c r="F80" s="318"/>
      <c r="G80" s="217"/>
      <c r="H80" s="319" t="s">
        <v>1286</v>
      </c>
      <c r="I80" s="320" t="s">
        <v>5</v>
      </c>
      <c r="K80" s="218"/>
      <c r="L80" s="122">
        <f t="shared" si="2"/>
        <v>36</v>
      </c>
      <c r="M80" s="122">
        <f t="shared" si="3"/>
        <v>20</v>
      </c>
      <c r="N80" s="122">
        <f t="shared" si="4"/>
        <v>1</v>
      </c>
      <c r="O80" s="122" t="s">
        <v>1334</v>
      </c>
    </row>
    <row r="81" spans="1:15" ht="20.100000000000001" customHeight="1" x14ac:dyDescent="0.2">
      <c r="A81" s="250">
        <f t="shared" si="5"/>
        <v>23</v>
      </c>
      <c r="B81" s="141" t="str">
        <f t="shared" si="6"/>
        <v xml:space="preserve"> LIMPIEZA DE OBRA</v>
      </c>
      <c r="C81" s="245">
        <f t="shared" si="7"/>
        <v>0</v>
      </c>
      <c r="D81" s="216"/>
      <c r="E81" s="321"/>
      <c r="F81" s="318"/>
      <c r="G81" s="217"/>
      <c r="H81" s="319" t="s">
        <v>1287</v>
      </c>
      <c r="I81" s="320"/>
      <c r="K81" s="218"/>
      <c r="L81" s="122">
        <f t="shared" si="2"/>
        <v>36</v>
      </c>
      <c r="M81" s="122">
        <f t="shared" si="3"/>
        <v>21</v>
      </c>
      <c r="N81" s="122">
        <f t="shared" si="4"/>
        <v>0</v>
      </c>
      <c r="O81" s="122">
        <v>23</v>
      </c>
    </row>
    <row r="82" spans="1:15" ht="20.100000000000001" customHeight="1" x14ac:dyDescent="0.2">
      <c r="A82" s="250" t="str">
        <f t="shared" si="5"/>
        <v>23.1</v>
      </c>
      <c r="B82" s="141" t="str">
        <f t="shared" si="6"/>
        <v>Limpieza de obra periódica y final</v>
      </c>
      <c r="C82" s="245" t="str">
        <f t="shared" si="7"/>
        <v>gl</v>
      </c>
      <c r="D82" s="216"/>
      <c r="E82" s="321"/>
      <c r="F82" s="318"/>
      <c r="G82" s="217"/>
      <c r="H82" s="319" t="s">
        <v>1288</v>
      </c>
      <c r="I82" s="320" t="s">
        <v>5</v>
      </c>
      <c r="K82" s="218"/>
      <c r="L82" s="122">
        <f t="shared" si="2"/>
        <v>37</v>
      </c>
      <c r="M82" s="122">
        <f t="shared" si="3"/>
        <v>21</v>
      </c>
      <c r="N82" s="122">
        <f t="shared" si="4"/>
        <v>1</v>
      </c>
      <c r="O82" s="122" t="s">
        <v>1335</v>
      </c>
    </row>
    <row r="83" spans="1:15" ht="20.100000000000001" customHeight="1" x14ac:dyDescent="0.2">
      <c r="A83" s="250">
        <f t="shared" si="5"/>
        <v>24</v>
      </c>
      <c r="B83" s="141" t="str">
        <f t="shared" si="6"/>
        <v xml:space="preserve"> VARIOS</v>
      </c>
      <c r="C83" s="245">
        <f t="shared" si="7"/>
        <v>0</v>
      </c>
      <c r="D83" s="216"/>
      <c r="E83" s="321"/>
      <c r="F83" s="318"/>
      <c r="G83" s="217"/>
      <c r="H83" s="319" t="s">
        <v>1289</v>
      </c>
      <c r="I83" s="320"/>
      <c r="K83" s="218"/>
      <c r="L83" s="122">
        <f t="shared" si="2"/>
        <v>37</v>
      </c>
      <c r="M83" s="122">
        <f t="shared" si="3"/>
        <v>22</v>
      </c>
      <c r="N83" s="122">
        <f t="shared" si="4"/>
        <v>0</v>
      </c>
      <c r="O83" s="122">
        <v>24</v>
      </c>
    </row>
    <row r="84" spans="1:15" ht="20.100000000000001" customHeight="1" x14ac:dyDescent="0.2">
      <c r="A84" s="250" t="str">
        <f t="shared" si="5"/>
        <v>24.1</v>
      </c>
      <c r="B84" s="141" t="str">
        <f t="shared" si="6"/>
        <v>Fichas complementarias y otros</v>
      </c>
      <c r="C84" s="245" t="str">
        <f t="shared" si="7"/>
        <v>gl</v>
      </c>
      <c r="D84" s="216"/>
      <c r="E84" s="321"/>
      <c r="F84" s="318"/>
      <c r="G84" s="217"/>
      <c r="H84" s="319" t="s">
        <v>1290</v>
      </c>
      <c r="I84" s="320" t="s">
        <v>5</v>
      </c>
      <c r="K84" s="218"/>
      <c r="L84" s="122">
        <f t="shared" si="2"/>
        <v>38</v>
      </c>
      <c r="M84" s="122">
        <f t="shared" si="3"/>
        <v>22</v>
      </c>
      <c r="N84" s="122">
        <f t="shared" si="4"/>
        <v>1</v>
      </c>
      <c r="O84" s="122" t="s">
        <v>1336</v>
      </c>
    </row>
    <row r="85" spans="1:15" ht="20.100000000000001" customHeight="1" x14ac:dyDescent="0.2">
      <c r="I85" s="239"/>
    </row>
    <row r="86" spans="1:15" ht="20.100000000000001" customHeight="1" x14ac:dyDescent="0.2">
      <c r="I86" s="239"/>
    </row>
    <row r="87" spans="1:15" ht="20.100000000000001" customHeight="1" x14ac:dyDescent="0.2">
      <c r="I87" s="239"/>
    </row>
    <row r="88" spans="1:15" ht="20.100000000000001" customHeight="1" x14ac:dyDescent="0.2">
      <c r="I88" s="239"/>
    </row>
    <row r="89" spans="1:15" ht="20.100000000000001" customHeight="1" x14ac:dyDescent="0.2">
      <c r="I89" s="239"/>
    </row>
    <row r="90" spans="1:15" ht="20.100000000000001" customHeight="1" x14ac:dyDescent="0.2">
      <c r="I90" s="239"/>
    </row>
    <row r="91" spans="1:15" ht="20.100000000000001" customHeight="1" x14ac:dyDescent="0.2">
      <c r="I91" s="239"/>
    </row>
    <row r="92" spans="1:15" ht="20.100000000000001" customHeight="1" x14ac:dyDescent="0.2">
      <c r="I92" s="239"/>
    </row>
    <row r="93" spans="1:15" ht="20.100000000000001" customHeight="1" x14ac:dyDescent="0.2">
      <c r="I93" s="239"/>
    </row>
    <row r="94" spans="1:15" ht="20.100000000000001" customHeight="1" x14ac:dyDescent="0.2">
      <c r="I94" s="239"/>
    </row>
    <row r="95" spans="1:15" ht="20.100000000000001" customHeight="1" x14ac:dyDescent="0.2">
      <c r="I95" s="239"/>
    </row>
    <row r="96" spans="1:15" ht="20.100000000000001" customHeight="1" x14ac:dyDescent="0.2">
      <c r="I96" s="239"/>
    </row>
    <row r="97" spans="9:9" ht="20.100000000000001" customHeight="1" x14ac:dyDescent="0.2">
      <c r="I97" s="239"/>
    </row>
    <row r="98" spans="9:9" ht="20.100000000000001" customHeight="1" x14ac:dyDescent="0.2">
      <c r="I98" s="239"/>
    </row>
    <row r="99" spans="9:9" ht="20.100000000000001" customHeight="1" x14ac:dyDescent="0.2">
      <c r="I99" s="239"/>
    </row>
    <row r="100" spans="9:9" ht="20.100000000000001" customHeight="1" x14ac:dyDescent="0.2">
      <c r="I100" s="239"/>
    </row>
    <row r="101" spans="9:9" ht="20.100000000000001" customHeight="1" x14ac:dyDescent="0.2">
      <c r="I101" s="239"/>
    </row>
    <row r="102" spans="9:9" ht="20.100000000000001" customHeight="1" x14ac:dyDescent="0.2">
      <c r="I102" s="239"/>
    </row>
    <row r="103" spans="9:9" ht="20.100000000000001" customHeight="1" x14ac:dyDescent="0.2">
      <c r="I103" s="239"/>
    </row>
    <row r="104" spans="9:9" ht="20.100000000000001" customHeight="1" x14ac:dyDescent="0.2">
      <c r="I104" s="239"/>
    </row>
    <row r="105" spans="9:9" ht="20.100000000000001" customHeight="1" x14ac:dyDescent="0.2">
      <c r="I105" s="239"/>
    </row>
    <row r="106" spans="9:9" ht="20.100000000000001" customHeight="1" x14ac:dyDescent="0.2">
      <c r="I106" s="239"/>
    </row>
    <row r="107" spans="9:9" ht="20.100000000000001" customHeight="1" x14ac:dyDescent="0.2">
      <c r="I107" s="239"/>
    </row>
    <row r="108" spans="9:9" ht="20.100000000000001" customHeight="1" x14ac:dyDescent="0.2">
      <c r="I108" s="239"/>
    </row>
    <row r="109" spans="9:9" ht="20.100000000000001" customHeight="1" x14ac:dyDescent="0.2">
      <c r="I109" s="239"/>
    </row>
    <row r="110" spans="9:9" ht="20.100000000000001" customHeight="1" x14ac:dyDescent="0.2">
      <c r="I110" s="239"/>
    </row>
    <row r="111" spans="9:9" ht="20.100000000000001" customHeight="1" x14ac:dyDescent="0.2">
      <c r="I111" s="239"/>
    </row>
    <row r="112" spans="9:9" ht="20.100000000000001" customHeight="1" x14ac:dyDescent="0.2">
      <c r="I112" s="239"/>
    </row>
    <row r="113" spans="9:9" ht="20.100000000000001" customHeight="1" x14ac:dyDescent="0.2">
      <c r="I113" s="239"/>
    </row>
    <row r="114" spans="9:9" ht="20.100000000000001" customHeight="1" x14ac:dyDescent="0.2">
      <c r="I114" s="239"/>
    </row>
    <row r="115" spans="9:9" ht="20.100000000000001" customHeight="1" x14ac:dyDescent="0.2">
      <c r="I115" s="239"/>
    </row>
    <row r="116" spans="9:9" ht="20.100000000000001" customHeight="1" x14ac:dyDescent="0.2">
      <c r="I116" s="239"/>
    </row>
    <row r="117" spans="9:9" ht="20.100000000000001" customHeight="1" x14ac:dyDescent="0.2">
      <c r="I117" s="239"/>
    </row>
    <row r="118" spans="9:9" ht="20.100000000000001" customHeight="1" x14ac:dyDescent="0.2">
      <c r="I118" s="239"/>
    </row>
    <row r="119" spans="9:9" ht="20.100000000000001" customHeight="1" x14ac:dyDescent="0.2">
      <c r="I119" s="239"/>
    </row>
    <row r="120" spans="9:9" ht="20.100000000000001" customHeight="1" x14ac:dyDescent="0.2">
      <c r="I120" s="239"/>
    </row>
    <row r="121" spans="9:9" ht="20.100000000000001" customHeight="1" x14ac:dyDescent="0.2">
      <c r="I121" s="239"/>
    </row>
    <row r="122" spans="9:9" ht="20.100000000000001" customHeight="1" x14ac:dyDescent="0.2">
      <c r="I122" s="239"/>
    </row>
    <row r="123" spans="9:9" ht="20.100000000000001" customHeight="1" x14ac:dyDescent="0.2">
      <c r="I123" s="239"/>
    </row>
    <row r="124" spans="9:9" ht="20.100000000000001" customHeight="1" x14ac:dyDescent="0.2">
      <c r="I124" s="239"/>
    </row>
    <row r="125" spans="9:9" ht="20.100000000000001" customHeight="1" x14ac:dyDescent="0.2">
      <c r="I125" s="239"/>
    </row>
    <row r="126" spans="9:9" ht="20.100000000000001" customHeight="1" x14ac:dyDescent="0.2">
      <c r="I126" s="239"/>
    </row>
    <row r="127" spans="9:9" ht="20.100000000000001" customHeight="1" x14ac:dyDescent="0.2">
      <c r="I127" s="239"/>
    </row>
    <row r="128" spans="9:9" ht="20.100000000000001" customHeight="1" x14ac:dyDescent="0.2">
      <c r="I128" s="239"/>
    </row>
    <row r="129" spans="2:9" ht="20.100000000000001" customHeight="1" x14ac:dyDescent="0.2">
      <c r="I129" s="239"/>
    </row>
    <row r="130" spans="2:9" ht="20.100000000000001" customHeight="1" x14ac:dyDescent="0.2">
      <c r="I130" s="239"/>
    </row>
    <row r="131" spans="2:9" ht="20.100000000000001" customHeight="1" x14ac:dyDescent="0.2">
      <c r="I131" s="239"/>
    </row>
    <row r="132" spans="2:9" ht="20.100000000000001" customHeight="1" x14ac:dyDescent="0.2">
      <c r="B132" s="143">
        <v>4</v>
      </c>
      <c r="I132" s="239"/>
    </row>
    <row r="133" spans="2:9" ht="20.100000000000001" customHeight="1" x14ac:dyDescent="0.2">
      <c r="I133" s="239"/>
    </row>
    <row r="134" spans="2:9" ht="20.100000000000001" customHeight="1" x14ac:dyDescent="0.2">
      <c r="I134" s="239"/>
    </row>
    <row r="135" spans="2:9" ht="20.100000000000001" customHeight="1" x14ac:dyDescent="0.2">
      <c r="I135" s="239"/>
    </row>
    <row r="136" spans="2:9" ht="20.100000000000001" customHeight="1" x14ac:dyDescent="0.2">
      <c r="I136" s="239"/>
    </row>
    <row r="137" spans="2:9" ht="20.100000000000001" customHeight="1" x14ac:dyDescent="0.2">
      <c r="I137" s="239"/>
    </row>
    <row r="138" spans="2:9" ht="20.100000000000001" customHeight="1" x14ac:dyDescent="0.2">
      <c r="I138" s="239"/>
    </row>
    <row r="139" spans="2:9" ht="20.100000000000001" customHeight="1" x14ac:dyDescent="0.2">
      <c r="I139" s="239"/>
    </row>
    <row r="140" spans="2:9" ht="20.100000000000001" customHeight="1" x14ac:dyDescent="0.2">
      <c r="I140" s="239"/>
    </row>
    <row r="141" spans="2:9" ht="20.100000000000001" customHeight="1" x14ac:dyDescent="0.2">
      <c r="I141" s="239"/>
    </row>
    <row r="142" spans="2:9" ht="20.100000000000001" customHeight="1" x14ac:dyDescent="0.2">
      <c r="I142" s="239"/>
    </row>
    <row r="143" spans="2:9" ht="20.100000000000001" customHeight="1" x14ac:dyDescent="0.2">
      <c r="I143" s="239"/>
    </row>
    <row r="144" spans="2:9" ht="20.100000000000001" customHeight="1" x14ac:dyDescent="0.2">
      <c r="I144" s="239"/>
    </row>
    <row r="145" spans="9:9" ht="20.100000000000001" customHeight="1" x14ac:dyDescent="0.2">
      <c r="I145" s="239"/>
    </row>
    <row r="146" spans="9:9" ht="20.100000000000001" customHeight="1" x14ac:dyDescent="0.2">
      <c r="I146" s="239"/>
    </row>
    <row r="147" spans="9:9" ht="20.100000000000001" customHeight="1" x14ac:dyDescent="0.2">
      <c r="I147" s="239"/>
    </row>
    <row r="148" spans="9:9" ht="20.100000000000001" customHeight="1" x14ac:dyDescent="0.2">
      <c r="I148" s="239"/>
    </row>
    <row r="149" spans="9:9" ht="20.100000000000001" customHeight="1" x14ac:dyDescent="0.2">
      <c r="I149" s="239"/>
    </row>
    <row r="150" spans="9:9" ht="20.100000000000001" customHeight="1" x14ac:dyDescent="0.2">
      <c r="I150" s="239"/>
    </row>
    <row r="151" spans="9:9" ht="20.100000000000001" customHeight="1" x14ac:dyDescent="0.2">
      <c r="I151" s="239"/>
    </row>
    <row r="152" spans="9:9" ht="20.100000000000001" customHeight="1" x14ac:dyDescent="0.2">
      <c r="I152" s="239"/>
    </row>
    <row r="153" spans="9:9" ht="20.100000000000001" customHeight="1" x14ac:dyDescent="0.2">
      <c r="I153" s="239"/>
    </row>
    <row r="154" spans="9:9" ht="20.100000000000001" customHeight="1" x14ac:dyDescent="0.2">
      <c r="I154" s="239"/>
    </row>
    <row r="155" spans="9:9" ht="20.100000000000001" customHeight="1" x14ac:dyDescent="0.2">
      <c r="I155" s="239"/>
    </row>
    <row r="156" spans="9:9" ht="20.100000000000001" customHeight="1" x14ac:dyDescent="0.2">
      <c r="I156" s="239"/>
    </row>
    <row r="157" spans="9:9" ht="20.100000000000001" customHeight="1" x14ac:dyDescent="0.2">
      <c r="I157" s="239"/>
    </row>
    <row r="158" spans="9:9" ht="20.100000000000001" customHeight="1" x14ac:dyDescent="0.2">
      <c r="I158" s="239"/>
    </row>
    <row r="159" spans="9:9" ht="20.100000000000001" customHeight="1" x14ac:dyDescent="0.2">
      <c r="I159" s="239"/>
    </row>
    <row r="160" spans="9:9" ht="20.100000000000001" customHeight="1" x14ac:dyDescent="0.2">
      <c r="I160" s="239"/>
    </row>
    <row r="161" spans="9:9" ht="20.100000000000001" customHeight="1" x14ac:dyDescent="0.2">
      <c r="I161" s="239"/>
    </row>
    <row r="162" spans="9:9" ht="20.100000000000001" customHeight="1" x14ac:dyDescent="0.2">
      <c r="I162" s="239"/>
    </row>
    <row r="163" spans="9:9" ht="20.100000000000001" customHeight="1" x14ac:dyDescent="0.2">
      <c r="I163" s="239"/>
    </row>
    <row r="164" spans="9:9" ht="20.100000000000001" customHeight="1" x14ac:dyDescent="0.2">
      <c r="I164" s="239"/>
    </row>
    <row r="165" spans="9:9" ht="20.100000000000001" customHeight="1" x14ac:dyDescent="0.2">
      <c r="I165" s="239"/>
    </row>
    <row r="166" spans="9:9" ht="20.100000000000001" customHeight="1" x14ac:dyDescent="0.2">
      <c r="I166" s="239"/>
    </row>
    <row r="167" spans="9:9" ht="20.100000000000001" customHeight="1" x14ac:dyDescent="0.2">
      <c r="I167" s="239"/>
    </row>
    <row r="168" spans="9:9" ht="20.100000000000001" customHeight="1" x14ac:dyDescent="0.2">
      <c r="I168" s="239"/>
    </row>
    <row r="169" spans="9:9" ht="20.100000000000001" customHeight="1" x14ac:dyDescent="0.2">
      <c r="I169" s="239"/>
    </row>
    <row r="170" spans="9:9" ht="20.100000000000001" customHeight="1" x14ac:dyDescent="0.2">
      <c r="I170" s="239"/>
    </row>
    <row r="171" spans="9:9" ht="20.100000000000001" customHeight="1" x14ac:dyDescent="0.2">
      <c r="I171" s="239"/>
    </row>
    <row r="172" spans="9:9" ht="20.100000000000001" customHeight="1" x14ac:dyDescent="0.2">
      <c r="I172" s="239"/>
    </row>
    <row r="173" spans="9:9" ht="20.100000000000001" customHeight="1" x14ac:dyDescent="0.2">
      <c r="I173" s="239"/>
    </row>
    <row r="174" spans="9:9" ht="20.100000000000001" customHeight="1" x14ac:dyDescent="0.2">
      <c r="I174" s="239"/>
    </row>
    <row r="175" spans="9:9" ht="20.100000000000001" customHeight="1" x14ac:dyDescent="0.2">
      <c r="I175" s="239"/>
    </row>
    <row r="176" spans="9:9" ht="20.100000000000001" customHeight="1" x14ac:dyDescent="0.2">
      <c r="I176" s="239"/>
    </row>
    <row r="177" spans="2:9" ht="20.100000000000001" customHeight="1" x14ac:dyDescent="0.2">
      <c r="I177" s="239"/>
    </row>
    <row r="178" spans="2:9" ht="20.100000000000001" customHeight="1" x14ac:dyDescent="0.2">
      <c r="I178" s="239"/>
    </row>
    <row r="179" spans="2:9" ht="20.100000000000001" customHeight="1" x14ac:dyDescent="0.2">
      <c r="I179" s="239"/>
    </row>
    <row r="180" spans="2:9" ht="20.100000000000001" customHeight="1" x14ac:dyDescent="0.2">
      <c r="I180" s="239"/>
    </row>
    <row r="181" spans="2:9" ht="20.100000000000001" customHeight="1" x14ac:dyDescent="0.2">
      <c r="I181" s="239"/>
    </row>
    <row r="182" spans="2:9" ht="20.100000000000001" customHeight="1" x14ac:dyDescent="0.2">
      <c r="B182" s="143">
        <v>4</v>
      </c>
      <c r="I182" s="239"/>
    </row>
    <row r="183" spans="2:9" ht="20.100000000000001" customHeight="1" x14ac:dyDescent="0.2">
      <c r="I183" s="239"/>
    </row>
    <row r="184" spans="2:9" ht="20.100000000000001" customHeight="1" x14ac:dyDescent="0.2">
      <c r="I184" s="239"/>
    </row>
    <row r="185" spans="2:9" ht="20.100000000000001" customHeight="1" x14ac:dyDescent="0.2">
      <c r="I185" s="239"/>
    </row>
    <row r="186" spans="2:9" ht="20.100000000000001" customHeight="1" x14ac:dyDescent="0.2">
      <c r="I186" s="239"/>
    </row>
    <row r="187" spans="2:9" ht="20.100000000000001" customHeight="1" x14ac:dyDescent="0.2">
      <c r="I187" s="239"/>
    </row>
    <row r="188" spans="2:9" ht="20.100000000000001" customHeight="1" x14ac:dyDescent="0.2">
      <c r="I188" s="239"/>
    </row>
    <row r="189" spans="2:9" ht="20.100000000000001" customHeight="1" x14ac:dyDescent="0.2">
      <c r="I189" s="239"/>
    </row>
    <row r="190" spans="2:9" ht="20.100000000000001" customHeight="1" x14ac:dyDescent="0.2">
      <c r="I190" s="239"/>
    </row>
    <row r="191" spans="2:9" ht="20.100000000000001" customHeight="1" x14ac:dyDescent="0.2">
      <c r="I191" s="239"/>
    </row>
    <row r="192" spans="2:9" ht="20.100000000000001" customHeight="1" x14ac:dyDescent="0.2">
      <c r="I192" s="239"/>
    </row>
    <row r="193" spans="9:9" ht="20.100000000000001" customHeight="1" x14ac:dyDescent="0.2">
      <c r="I193" s="239"/>
    </row>
    <row r="194" spans="9:9" ht="20.100000000000001" customHeight="1" x14ac:dyDescent="0.2">
      <c r="I194" s="239"/>
    </row>
    <row r="195" spans="9:9" ht="20.100000000000001" customHeight="1" x14ac:dyDescent="0.2">
      <c r="I195" s="239"/>
    </row>
    <row r="196" spans="9:9" ht="20.100000000000001" customHeight="1" x14ac:dyDescent="0.2">
      <c r="I196" s="239"/>
    </row>
    <row r="197" spans="9:9" ht="20.100000000000001" customHeight="1" x14ac:dyDescent="0.2">
      <c r="I197" s="239"/>
    </row>
    <row r="198" spans="9:9" ht="20.100000000000001" customHeight="1" x14ac:dyDescent="0.2">
      <c r="I198" s="239"/>
    </row>
    <row r="199" spans="9:9" ht="20.100000000000001" customHeight="1" x14ac:dyDescent="0.2">
      <c r="I199" s="239"/>
    </row>
    <row r="200" spans="9:9" ht="20.100000000000001" customHeight="1" x14ac:dyDescent="0.2">
      <c r="I200" s="239"/>
    </row>
    <row r="201" spans="9:9" ht="20.100000000000001" customHeight="1" x14ac:dyDescent="0.2">
      <c r="I201" s="239"/>
    </row>
    <row r="202" spans="9:9" ht="20.100000000000001" customHeight="1" x14ac:dyDescent="0.2">
      <c r="I202" s="239"/>
    </row>
    <row r="203" spans="9:9" ht="20.100000000000001" customHeight="1" x14ac:dyDescent="0.2">
      <c r="I203" s="239"/>
    </row>
    <row r="204" spans="9:9" ht="20.100000000000001" customHeight="1" x14ac:dyDescent="0.2">
      <c r="I204" s="239"/>
    </row>
    <row r="205" spans="9:9" ht="20.100000000000001" customHeight="1" x14ac:dyDescent="0.2">
      <c r="I205" s="239"/>
    </row>
    <row r="206" spans="9:9" ht="20.100000000000001" customHeight="1" x14ac:dyDescent="0.2">
      <c r="I206" s="239"/>
    </row>
    <row r="207" spans="9:9" ht="20.100000000000001" customHeight="1" x14ac:dyDescent="0.2">
      <c r="I207" s="239"/>
    </row>
    <row r="208" spans="9:9" ht="20.100000000000001" customHeight="1" x14ac:dyDescent="0.2">
      <c r="I208" s="239"/>
    </row>
    <row r="209" spans="9:9" ht="20.100000000000001" customHeight="1" x14ac:dyDescent="0.2">
      <c r="I209" s="239"/>
    </row>
    <row r="210" spans="9:9" ht="20.100000000000001" customHeight="1" x14ac:dyDescent="0.2">
      <c r="I210" s="239"/>
    </row>
    <row r="211" spans="9:9" ht="20.100000000000001" customHeight="1" x14ac:dyDescent="0.2">
      <c r="I211" s="239"/>
    </row>
    <row r="212" spans="9:9" ht="20.100000000000001" customHeight="1" x14ac:dyDescent="0.2">
      <c r="I212" s="239"/>
    </row>
    <row r="213" spans="9:9" ht="20.100000000000001" customHeight="1" x14ac:dyDescent="0.2">
      <c r="I213" s="239"/>
    </row>
    <row r="214" spans="9:9" ht="20.100000000000001" customHeight="1" x14ac:dyDescent="0.2">
      <c r="I214" s="239"/>
    </row>
    <row r="215" spans="9:9" ht="20.100000000000001" customHeight="1" x14ac:dyDescent="0.2">
      <c r="I215" s="239"/>
    </row>
    <row r="216" spans="9:9" ht="20.100000000000001" customHeight="1" x14ac:dyDescent="0.2">
      <c r="I216" s="239"/>
    </row>
    <row r="217" spans="9:9" ht="20.100000000000001" customHeight="1" x14ac:dyDescent="0.2">
      <c r="I217" s="239"/>
    </row>
    <row r="218" spans="9:9" ht="20.100000000000001" customHeight="1" x14ac:dyDescent="0.2">
      <c r="I218" s="239"/>
    </row>
    <row r="219" spans="9:9" ht="20.100000000000001" customHeight="1" x14ac:dyDescent="0.2">
      <c r="I219" s="239"/>
    </row>
    <row r="220" spans="9:9" ht="20.100000000000001" customHeight="1" x14ac:dyDescent="0.2">
      <c r="I220" s="239"/>
    </row>
    <row r="221" spans="9:9" ht="20.100000000000001" customHeight="1" x14ac:dyDescent="0.2">
      <c r="I221" s="239"/>
    </row>
    <row r="222" spans="9:9" ht="20.100000000000001" customHeight="1" x14ac:dyDescent="0.2">
      <c r="I222" s="239"/>
    </row>
    <row r="223" spans="9:9" ht="20.100000000000001" customHeight="1" x14ac:dyDescent="0.2">
      <c r="I223" s="239"/>
    </row>
    <row r="224" spans="9:9" ht="20.100000000000001" customHeight="1" x14ac:dyDescent="0.2">
      <c r="I224" s="239"/>
    </row>
    <row r="225" spans="2:9" ht="20.100000000000001" customHeight="1" x14ac:dyDescent="0.2">
      <c r="I225" s="239"/>
    </row>
    <row r="226" spans="2:9" ht="20.100000000000001" customHeight="1" x14ac:dyDescent="0.2">
      <c r="I226" s="239"/>
    </row>
    <row r="227" spans="2:9" ht="20.100000000000001" customHeight="1" x14ac:dyDescent="0.2">
      <c r="I227" s="239"/>
    </row>
    <row r="228" spans="2:9" ht="20.100000000000001" customHeight="1" x14ac:dyDescent="0.2">
      <c r="I228" s="239"/>
    </row>
    <row r="229" spans="2:9" ht="20.100000000000001" customHeight="1" x14ac:dyDescent="0.2">
      <c r="I229" s="239"/>
    </row>
    <row r="230" spans="2:9" ht="20.100000000000001" customHeight="1" x14ac:dyDescent="0.2">
      <c r="I230" s="239"/>
    </row>
    <row r="231" spans="2:9" ht="20.100000000000001" customHeight="1" x14ac:dyDescent="0.2">
      <c r="I231" s="239"/>
    </row>
    <row r="232" spans="2:9" ht="20.100000000000001" customHeight="1" x14ac:dyDescent="0.2">
      <c r="B232" s="143">
        <v>4</v>
      </c>
      <c r="I232" s="239"/>
    </row>
    <row r="233" spans="2:9" ht="20.100000000000001" customHeight="1" x14ac:dyDescent="0.2">
      <c r="I233" s="239"/>
    </row>
    <row r="234" spans="2:9" ht="20.100000000000001" customHeight="1" x14ac:dyDescent="0.2">
      <c r="I234" s="239"/>
    </row>
    <row r="235" spans="2:9" ht="20.100000000000001" customHeight="1" x14ac:dyDescent="0.2">
      <c r="I235" s="239"/>
    </row>
    <row r="236" spans="2:9" ht="20.100000000000001" customHeight="1" x14ac:dyDescent="0.2">
      <c r="I236" s="239"/>
    </row>
    <row r="237" spans="2:9" ht="20.100000000000001" customHeight="1" x14ac:dyDescent="0.2">
      <c r="I237" s="239"/>
    </row>
    <row r="238" spans="2:9" ht="20.100000000000001" customHeight="1" x14ac:dyDescent="0.2">
      <c r="I238" s="239"/>
    </row>
    <row r="239" spans="2:9" ht="20.100000000000001" customHeight="1" x14ac:dyDescent="0.2">
      <c r="I239" s="239"/>
    </row>
    <row r="240" spans="2:9" ht="20.100000000000001" customHeight="1" x14ac:dyDescent="0.2">
      <c r="I240" s="239"/>
    </row>
    <row r="241" spans="9:9" ht="20.100000000000001" customHeight="1" x14ac:dyDescent="0.2">
      <c r="I241" s="239"/>
    </row>
    <row r="242" spans="9:9" ht="20.100000000000001" customHeight="1" x14ac:dyDescent="0.2">
      <c r="I242" s="239"/>
    </row>
    <row r="243" spans="9:9" ht="20.100000000000001" customHeight="1" x14ac:dyDescent="0.2">
      <c r="I243" s="239"/>
    </row>
    <row r="244" spans="9:9" ht="20.100000000000001" customHeight="1" x14ac:dyDescent="0.2">
      <c r="I244" s="239"/>
    </row>
    <row r="245" spans="9:9" ht="20.100000000000001" customHeight="1" x14ac:dyDescent="0.2">
      <c r="I245" s="239"/>
    </row>
    <row r="246" spans="9:9" ht="20.100000000000001" customHeight="1" x14ac:dyDescent="0.2">
      <c r="I246" s="239"/>
    </row>
    <row r="247" spans="9:9" ht="20.100000000000001" customHeight="1" x14ac:dyDescent="0.2">
      <c r="I247" s="239"/>
    </row>
    <row r="248" spans="9:9" ht="20.100000000000001" customHeight="1" x14ac:dyDescent="0.2">
      <c r="I248" s="239"/>
    </row>
    <row r="249" spans="9:9" ht="20.100000000000001" customHeight="1" x14ac:dyDescent="0.2">
      <c r="I249" s="239"/>
    </row>
    <row r="250" spans="9:9" ht="20.100000000000001" customHeight="1" x14ac:dyDescent="0.2">
      <c r="I250" s="239"/>
    </row>
    <row r="251" spans="9:9" ht="20.100000000000001" customHeight="1" x14ac:dyDescent="0.2">
      <c r="I251" s="239"/>
    </row>
    <row r="252" spans="9:9" ht="20.100000000000001" customHeight="1" x14ac:dyDescent="0.2">
      <c r="I252" s="239"/>
    </row>
    <row r="253" spans="9:9" ht="20.100000000000001" customHeight="1" x14ac:dyDescent="0.2">
      <c r="I253" s="239"/>
    </row>
    <row r="254" spans="9:9" ht="20.100000000000001" customHeight="1" x14ac:dyDescent="0.2">
      <c r="I254" s="239"/>
    </row>
    <row r="255" spans="9:9" ht="20.100000000000001" customHeight="1" x14ac:dyDescent="0.2">
      <c r="I255" s="239"/>
    </row>
    <row r="256" spans="9:9" ht="20.100000000000001" customHeight="1" x14ac:dyDescent="0.2">
      <c r="I256" s="239"/>
    </row>
    <row r="257" spans="9:9" ht="20.100000000000001" customHeight="1" x14ac:dyDescent="0.2">
      <c r="I257" s="239"/>
    </row>
    <row r="258" spans="9:9" ht="20.100000000000001" customHeight="1" x14ac:dyDescent="0.2">
      <c r="I258" s="239"/>
    </row>
    <row r="259" spans="9:9" ht="20.100000000000001" customHeight="1" x14ac:dyDescent="0.2">
      <c r="I259" s="239"/>
    </row>
    <row r="260" spans="9:9" ht="20.100000000000001" customHeight="1" x14ac:dyDescent="0.2">
      <c r="I260" s="239"/>
    </row>
    <row r="261" spans="9:9" ht="20.100000000000001" customHeight="1" x14ac:dyDescent="0.2">
      <c r="I261" s="239"/>
    </row>
    <row r="262" spans="9:9" ht="20.100000000000001" customHeight="1" x14ac:dyDescent="0.2">
      <c r="I262" s="239"/>
    </row>
    <row r="263" spans="9:9" ht="20.100000000000001" customHeight="1" x14ac:dyDescent="0.2">
      <c r="I263" s="239"/>
    </row>
    <row r="264" spans="9:9" ht="20.100000000000001" customHeight="1" x14ac:dyDescent="0.2">
      <c r="I264" s="239"/>
    </row>
    <row r="265" spans="9:9" ht="20.100000000000001" customHeight="1" x14ac:dyDescent="0.2">
      <c r="I265" s="239"/>
    </row>
    <row r="266" spans="9:9" ht="20.100000000000001" customHeight="1" x14ac:dyDescent="0.2">
      <c r="I266" s="239"/>
    </row>
    <row r="267" spans="9:9" ht="20.100000000000001" customHeight="1" x14ac:dyDescent="0.2">
      <c r="I267" s="239"/>
    </row>
    <row r="268" spans="9:9" ht="20.100000000000001" customHeight="1" x14ac:dyDescent="0.2">
      <c r="I268" s="239"/>
    </row>
    <row r="269" spans="9:9" ht="20.100000000000001" customHeight="1" x14ac:dyDescent="0.2">
      <c r="I269" s="239"/>
    </row>
    <row r="270" spans="9:9" ht="20.100000000000001" customHeight="1" x14ac:dyDescent="0.2">
      <c r="I270" s="239"/>
    </row>
    <row r="271" spans="9:9" ht="20.100000000000001" customHeight="1" x14ac:dyDescent="0.2">
      <c r="I271" s="239"/>
    </row>
    <row r="272" spans="9:9" ht="20.100000000000001" customHeight="1" x14ac:dyDescent="0.2">
      <c r="I272" s="239"/>
    </row>
    <row r="273" spans="2:9" ht="20.100000000000001" customHeight="1" x14ac:dyDescent="0.2">
      <c r="I273" s="239"/>
    </row>
    <row r="274" spans="2:9" ht="20.100000000000001" customHeight="1" x14ac:dyDescent="0.2">
      <c r="I274" s="239"/>
    </row>
    <row r="275" spans="2:9" ht="20.100000000000001" customHeight="1" x14ac:dyDescent="0.2">
      <c r="I275" s="239"/>
    </row>
    <row r="276" spans="2:9" ht="20.100000000000001" customHeight="1" x14ac:dyDescent="0.2">
      <c r="I276" s="239"/>
    </row>
    <row r="277" spans="2:9" ht="20.100000000000001" customHeight="1" x14ac:dyDescent="0.2">
      <c r="I277" s="239"/>
    </row>
    <row r="278" spans="2:9" ht="20.100000000000001" customHeight="1" x14ac:dyDescent="0.2">
      <c r="I278" s="239"/>
    </row>
    <row r="279" spans="2:9" ht="20.100000000000001" customHeight="1" x14ac:dyDescent="0.2">
      <c r="I279" s="239"/>
    </row>
    <row r="280" spans="2:9" ht="20.100000000000001" customHeight="1" x14ac:dyDescent="0.2">
      <c r="I280" s="239"/>
    </row>
    <row r="281" spans="2:9" ht="20.100000000000001" customHeight="1" x14ac:dyDescent="0.2">
      <c r="I281" s="239"/>
    </row>
    <row r="282" spans="2:9" ht="20.100000000000001" customHeight="1" x14ac:dyDescent="0.2">
      <c r="B282" s="143">
        <v>4</v>
      </c>
      <c r="I282" s="239"/>
    </row>
    <row r="283" spans="2:9" ht="20.100000000000001" customHeight="1" x14ac:dyDescent="0.2">
      <c r="I283" s="239"/>
    </row>
    <row r="284" spans="2:9" ht="20.100000000000001" customHeight="1" x14ac:dyDescent="0.2">
      <c r="I284" s="239"/>
    </row>
    <row r="285" spans="2:9" ht="20.100000000000001" customHeight="1" x14ac:dyDescent="0.2">
      <c r="I285" s="239"/>
    </row>
    <row r="286" spans="2:9" ht="20.100000000000001" customHeight="1" x14ac:dyDescent="0.2">
      <c r="I286" s="239"/>
    </row>
    <row r="287" spans="2:9" ht="20.100000000000001" customHeight="1" x14ac:dyDescent="0.2">
      <c r="I287" s="239"/>
    </row>
    <row r="288" spans="2:9" ht="20.100000000000001" customHeight="1" x14ac:dyDescent="0.2">
      <c r="I288" s="239"/>
    </row>
    <row r="289" spans="9:9" ht="20.100000000000001" customHeight="1" x14ac:dyDescent="0.2">
      <c r="I289" s="239"/>
    </row>
    <row r="290" spans="9:9" ht="20.100000000000001" customHeight="1" x14ac:dyDescent="0.2">
      <c r="I290" s="239"/>
    </row>
    <row r="291" spans="9:9" ht="20.100000000000001" customHeight="1" x14ac:dyDescent="0.2">
      <c r="I291" s="239"/>
    </row>
    <row r="292" spans="9:9" ht="20.100000000000001" customHeight="1" x14ac:dyDescent="0.2">
      <c r="I292" s="239"/>
    </row>
    <row r="293" spans="9:9" ht="20.100000000000001" customHeight="1" x14ac:dyDescent="0.2">
      <c r="I293" s="239"/>
    </row>
    <row r="294" spans="9:9" ht="20.100000000000001" customHeight="1" x14ac:dyDescent="0.2">
      <c r="I294" s="239"/>
    </row>
    <row r="295" spans="9:9" ht="20.100000000000001" customHeight="1" x14ac:dyDescent="0.2">
      <c r="I295" s="239"/>
    </row>
    <row r="296" spans="9:9" ht="20.100000000000001" customHeight="1" x14ac:dyDescent="0.2">
      <c r="I296" s="239"/>
    </row>
    <row r="297" spans="9:9" ht="20.100000000000001" customHeight="1" x14ac:dyDescent="0.2">
      <c r="I297" s="239"/>
    </row>
    <row r="298" spans="9:9" ht="20.100000000000001" customHeight="1" x14ac:dyDescent="0.2">
      <c r="I298" s="239"/>
    </row>
    <row r="299" spans="9:9" ht="20.100000000000001" customHeight="1" x14ac:dyDescent="0.2">
      <c r="I299" s="239"/>
    </row>
    <row r="300" spans="9:9" ht="20.100000000000001" customHeight="1" x14ac:dyDescent="0.2">
      <c r="I300" s="239"/>
    </row>
    <row r="301" spans="9:9" ht="20.100000000000001" customHeight="1" x14ac:dyDescent="0.2">
      <c r="I301" s="239"/>
    </row>
    <row r="302" spans="9:9" ht="20.100000000000001" customHeight="1" x14ac:dyDescent="0.2">
      <c r="I302" s="239"/>
    </row>
    <row r="303" spans="9:9" ht="20.100000000000001" customHeight="1" x14ac:dyDescent="0.2">
      <c r="I303" s="239"/>
    </row>
    <row r="304" spans="9:9" ht="20.100000000000001" customHeight="1" x14ac:dyDescent="0.2">
      <c r="I304" s="239"/>
    </row>
    <row r="305" spans="9:9" ht="20.100000000000001" customHeight="1" x14ac:dyDescent="0.2">
      <c r="I305" s="239"/>
    </row>
    <row r="306" spans="9:9" ht="20.100000000000001" customHeight="1" x14ac:dyDescent="0.2">
      <c r="I306" s="239"/>
    </row>
    <row r="307" spans="9:9" ht="20.100000000000001" customHeight="1" x14ac:dyDescent="0.2">
      <c r="I307" s="239"/>
    </row>
    <row r="308" spans="9:9" ht="20.100000000000001" customHeight="1" x14ac:dyDescent="0.2">
      <c r="I308" s="239"/>
    </row>
    <row r="309" spans="9:9" ht="20.100000000000001" customHeight="1" x14ac:dyDescent="0.2">
      <c r="I309" s="239"/>
    </row>
    <row r="310" spans="9:9" ht="20.100000000000001" customHeight="1" x14ac:dyDescent="0.2">
      <c r="I310" s="239"/>
    </row>
    <row r="311" spans="9:9" ht="20.100000000000001" customHeight="1" x14ac:dyDescent="0.2">
      <c r="I311" s="239"/>
    </row>
    <row r="312" spans="9:9" ht="20.100000000000001" customHeight="1" x14ac:dyDescent="0.2">
      <c r="I312" s="239"/>
    </row>
    <row r="313" spans="9:9" ht="20.100000000000001" customHeight="1" x14ac:dyDescent="0.2">
      <c r="I313" s="239"/>
    </row>
    <row r="314" spans="9:9" ht="20.100000000000001" customHeight="1" x14ac:dyDescent="0.2">
      <c r="I314" s="239"/>
    </row>
    <row r="315" spans="9:9" ht="20.100000000000001" customHeight="1" x14ac:dyDescent="0.2">
      <c r="I315" s="239"/>
    </row>
    <row r="316" spans="9:9" ht="20.100000000000001" customHeight="1" x14ac:dyDescent="0.2">
      <c r="I316" s="239"/>
    </row>
    <row r="317" spans="9:9" ht="20.100000000000001" customHeight="1" x14ac:dyDescent="0.2">
      <c r="I317" s="239"/>
    </row>
    <row r="318" spans="9:9" ht="20.100000000000001" customHeight="1" x14ac:dyDescent="0.2">
      <c r="I318" s="239"/>
    </row>
    <row r="319" spans="9:9" ht="20.100000000000001" customHeight="1" x14ac:dyDescent="0.2">
      <c r="I319" s="239"/>
    </row>
    <row r="320" spans="9:9" ht="20.100000000000001" customHeight="1" x14ac:dyDescent="0.2">
      <c r="I320" s="239"/>
    </row>
    <row r="321" spans="2:9" ht="20.100000000000001" customHeight="1" x14ac:dyDescent="0.2">
      <c r="I321" s="239"/>
    </row>
    <row r="322" spans="2:9" ht="20.100000000000001" customHeight="1" x14ac:dyDescent="0.2">
      <c r="I322" s="239"/>
    </row>
    <row r="323" spans="2:9" ht="20.100000000000001" customHeight="1" x14ac:dyDescent="0.2">
      <c r="I323" s="239"/>
    </row>
    <row r="324" spans="2:9" ht="20.100000000000001" customHeight="1" x14ac:dyDescent="0.2">
      <c r="I324" s="239"/>
    </row>
    <row r="325" spans="2:9" ht="20.100000000000001" customHeight="1" x14ac:dyDescent="0.2">
      <c r="I325" s="239"/>
    </row>
    <row r="326" spans="2:9" ht="20.100000000000001" customHeight="1" x14ac:dyDescent="0.2">
      <c r="I326" s="239"/>
    </row>
    <row r="327" spans="2:9" ht="20.100000000000001" customHeight="1" x14ac:dyDescent="0.2">
      <c r="I327" s="239"/>
    </row>
    <row r="328" spans="2:9" ht="20.100000000000001" customHeight="1" x14ac:dyDescent="0.2">
      <c r="I328" s="239"/>
    </row>
    <row r="329" spans="2:9" ht="20.100000000000001" customHeight="1" x14ac:dyDescent="0.2">
      <c r="I329" s="239"/>
    </row>
    <row r="330" spans="2:9" ht="20.100000000000001" customHeight="1" x14ac:dyDescent="0.2">
      <c r="I330" s="239"/>
    </row>
    <row r="331" spans="2:9" ht="20.100000000000001" customHeight="1" x14ac:dyDescent="0.2">
      <c r="I331" s="239"/>
    </row>
    <row r="332" spans="2:9" ht="20.100000000000001" customHeight="1" x14ac:dyDescent="0.2">
      <c r="B332" s="143">
        <v>5</v>
      </c>
      <c r="I332" s="239"/>
    </row>
    <row r="333" spans="2:9" ht="20.100000000000001" customHeight="1" x14ac:dyDescent="0.2">
      <c r="I333" s="239"/>
    </row>
    <row r="334" spans="2:9" ht="20.100000000000001" customHeight="1" x14ac:dyDescent="0.2">
      <c r="I334" s="239"/>
    </row>
    <row r="335" spans="2:9" ht="20.100000000000001" customHeight="1" x14ac:dyDescent="0.2">
      <c r="I335" s="239"/>
    </row>
    <row r="336" spans="2:9" ht="20.100000000000001" customHeight="1" x14ac:dyDescent="0.2">
      <c r="I336" s="239"/>
    </row>
    <row r="337" spans="9:9" ht="20.100000000000001" customHeight="1" x14ac:dyDescent="0.2">
      <c r="I337" s="239"/>
    </row>
    <row r="338" spans="9:9" ht="20.100000000000001" customHeight="1" x14ac:dyDescent="0.2">
      <c r="I338" s="239"/>
    </row>
    <row r="339" spans="9:9" ht="20.100000000000001" customHeight="1" x14ac:dyDescent="0.2">
      <c r="I339" s="239"/>
    </row>
    <row r="340" spans="9:9" ht="20.100000000000001" customHeight="1" x14ac:dyDescent="0.2">
      <c r="I340" s="239"/>
    </row>
    <row r="341" spans="9:9" ht="20.100000000000001" customHeight="1" x14ac:dyDescent="0.2">
      <c r="I341" s="239"/>
    </row>
    <row r="342" spans="9:9" ht="20.100000000000001" customHeight="1" x14ac:dyDescent="0.2">
      <c r="I342" s="239"/>
    </row>
    <row r="343" spans="9:9" ht="20.100000000000001" customHeight="1" x14ac:dyDescent="0.2">
      <c r="I343" s="239"/>
    </row>
    <row r="344" spans="9:9" ht="20.100000000000001" customHeight="1" x14ac:dyDescent="0.2">
      <c r="I344" s="239"/>
    </row>
    <row r="345" spans="9:9" ht="20.100000000000001" customHeight="1" x14ac:dyDescent="0.2">
      <c r="I345" s="239"/>
    </row>
    <row r="346" spans="9:9" ht="20.100000000000001" customHeight="1" x14ac:dyDescent="0.2">
      <c r="I346" s="239"/>
    </row>
    <row r="347" spans="9:9" ht="20.100000000000001" customHeight="1" x14ac:dyDescent="0.2">
      <c r="I347" s="239"/>
    </row>
    <row r="348" spans="9:9" ht="20.100000000000001" customHeight="1" x14ac:dyDescent="0.2">
      <c r="I348" s="239"/>
    </row>
    <row r="349" spans="9:9" ht="20.100000000000001" customHeight="1" x14ac:dyDescent="0.2">
      <c r="I349" s="239"/>
    </row>
    <row r="350" spans="9:9" ht="20.100000000000001" customHeight="1" x14ac:dyDescent="0.2">
      <c r="I350" s="239"/>
    </row>
    <row r="351" spans="9:9" ht="20.100000000000001" customHeight="1" x14ac:dyDescent="0.2">
      <c r="I351" s="239"/>
    </row>
    <row r="352" spans="9:9" ht="20.100000000000001" customHeight="1" x14ac:dyDescent="0.2">
      <c r="I352" s="239"/>
    </row>
    <row r="353" spans="9:9" ht="20.100000000000001" customHeight="1" x14ac:dyDescent="0.2">
      <c r="I353" s="239"/>
    </row>
    <row r="354" spans="9:9" ht="20.100000000000001" customHeight="1" x14ac:dyDescent="0.2">
      <c r="I354" s="239"/>
    </row>
    <row r="355" spans="9:9" ht="20.100000000000001" customHeight="1" x14ac:dyDescent="0.2">
      <c r="I355" s="239"/>
    </row>
    <row r="356" spans="9:9" ht="20.100000000000001" customHeight="1" x14ac:dyDescent="0.2">
      <c r="I356" s="239"/>
    </row>
    <row r="357" spans="9:9" ht="20.100000000000001" customHeight="1" x14ac:dyDescent="0.2">
      <c r="I357" s="239"/>
    </row>
    <row r="358" spans="9:9" ht="20.100000000000001" customHeight="1" x14ac:dyDescent="0.2">
      <c r="I358" s="239"/>
    </row>
    <row r="359" spans="9:9" ht="20.100000000000001" customHeight="1" x14ac:dyDescent="0.2">
      <c r="I359" s="239"/>
    </row>
    <row r="360" spans="9:9" ht="20.100000000000001" customHeight="1" x14ac:dyDescent="0.2">
      <c r="I360" s="239"/>
    </row>
    <row r="361" spans="9:9" ht="20.100000000000001" customHeight="1" x14ac:dyDescent="0.2">
      <c r="I361" s="239"/>
    </row>
    <row r="362" spans="9:9" ht="20.100000000000001" customHeight="1" x14ac:dyDescent="0.2">
      <c r="I362" s="239"/>
    </row>
    <row r="363" spans="9:9" ht="20.100000000000001" customHeight="1" x14ac:dyDescent="0.2">
      <c r="I363" s="239"/>
    </row>
    <row r="364" spans="9:9" ht="20.100000000000001" customHeight="1" x14ac:dyDescent="0.2">
      <c r="I364" s="239"/>
    </row>
    <row r="365" spans="9:9" ht="20.100000000000001" customHeight="1" x14ac:dyDescent="0.2">
      <c r="I365" s="239"/>
    </row>
    <row r="366" spans="9:9" ht="20.100000000000001" customHeight="1" x14ac:dyDescent="0.2">
      <c r="I366" s="239"/>
    </row>
    <row r="367" spans="9:9" ht="20.100000000000001" customHeight="1" x14ac:dyDescent="0.2">
      <c r="I367" s="239"/>
    </row>
    <row r="368" spans="9:9" ht="20.100000000000001" customHeight="1" x14ac:dyDescent="0.2">
      <c r="I368" s="239"/>
    </row>
    <row r="369" spans="2:9" ht="20.100000000000001" customHeight="1" x14ac:dyDescent="0.2">
      <c r="I369" s="239"/>
    </row>
    <row r="370" spans="2:9" ht="20.100000000000001" customHeight="1" x14ac:dyDescent="0.2">
      <c r="I370" s="239"/>
    </row>
    <row r="371" spans="2:9" ht="20.100000000000001" customHeight="1" x14ac:dyDescent="0.2">
      <c r="I371" s="239"/>
    </row>
    <row r="372" spans="2:9" ht="20.100000000000001" customHeight="1" x14ac:dyDescent="0.2">
      <c r="I372" s="239"/>
    </row>
    <row r="373" spans="2:9" ht="20.100000000000001" customHeight="1" x14ac:dyDescent="0.2">
      <c r="I373" s="239"/>
    </row>
    <row r="374" spans="2:9" ht="20.100000000000001" customHeight="1" x14ac:dyDescent="0.2">
      <c r="I374" s="239"/>
    </row>
    <row r="375" spans="2:9" ht="20.100000000000001" customHeight="1" x14ac:dyDescent="0.2">
      <c r="I375" s="239"/>
    </row>
    <row r="376" spans="2:9" ht="20.100000000000001" customHeight="1" x14ac:dyDescent="0.2">
      <c r="I376" s="239"/>
    </row>
    <row r="377" spans="2:9" ht="20.100000000000001" customHeight="1" x14ac:dyDescent="0.2">
      <c r="I377" s="239"/>
    </row>
    <row r="378" spans="2:9" ht="20.100000000000001" customHeight="1" x14ac:dyDescent="0.2">
      <c r="I378" s="239"/>
    </row>
    <row r="379" spans="2:9" ht="20.100000000000001" customHeight="1" x14ac:dyDescent="0.2">
      <c r="I379" s="239"/>
    </row>
    <row r="380" spans="2:9" ht="20.100000000000001" customHeight="1" x14ac:dyDescent="0.2">
      <c r="I380" s="239"/>
    </row>
    <row r="381" spans="2:9" ht="20.100000000000001" customHeight="1" x14ac:dyDescent="0.2">
      <c r="I381" s="239"/>
    </row>
    <row r="382" spans="2:9" ht="20.100000000000001" customHeight="1" x14ac:dyDescent="0.2">
      <c r="B382" s="143">
        <v>5</v>
      </c>
    </row>
    <row r="432" spans="2:2" ht="20.100000000000001" customHeight="1" x14ac:dyDescent="0.2">
      <c r="B432" s="143">
        <v>5</v>
      </c>
    </row>
    <row r="482" spans="2:2" ht="20.100000000000001" customHeight="1" x14ac:dyDescent="0.2">
      <c r="B482" s="143">
        <v>5</v>
      </c>
    </row>
    <row r="532" spans="2:2" ht="20.100000000000001" customHeight="1" x14ac:dyDescent="0.2">
      <c r="B532" s="143">
        <v>5</v>
      </c>
    </row>
    <row r="582" spans="2:2" ht="20.100000000000001" customHeight="1" x14ac:dyDescent="0.2">
      <c r="B582" s="143">
        <v>5</v>
      </c>
    </row>
    <row r="632" spans="2:2" ht="20.100000000000001" customHeight="1" x14ac:dyDescent="0.2">
      <c r="B632" s="143">
        <v>5</v>
      </c>
    </row>
    <row r="682" spans="2:2" ht="20.100000000000001" customHeight="1" x14ac:dyDescent="0.2">
      <c r="B682" s="143">
        <v>5</v>
      </c>
    </row>
    <row r="732" spans="2:2" ht="20.100000000000001" customHeight="1" x14ac:dyDescent="0.2">
      <c r="B732" s="143">
        <v>5</v>
      </c>
    </row>
    <row r="782" spans="2:2" ht="20.100000000000001" customHeight="1" x14ac:dyDescent="0.2">
      <c r="B782" s="143">
        <v>5</v>
      </c>
    </row>
    <row r="832" spans="2:2" ht="20.100000000000001" customHeight="1" x14ac:dyDescent="0.2">
      <c r="B832" s="143">
        <v>5</v>
      </c>
    </row>
    <row r="882" spans="2:2" ht="20.100000000000001" customHeight="1" x14ac:dyDescent="0.2">
      <c r="B882" s="143">
        <v>5</v>
      </c>
    </row>
    <row r="883" spans="2:2" ht="20.100000000000001" customHeight="1" x14ac:dyDescent="0.2">
      <c r="B883" s="143">
        <f>Datos!A52</f>
        <v>8</v>
      </c>
    </row>
    <row r="932" spans="2:2" ht="20.100000000000001" customHeight="1" x14ac:dyDescent="0.2">
      <c r="B932" s="143">
        <v>5</v>
      </c>
    </row>
    <row r="933" spans="2:2" ht="20.100000000000001" customHeight="1" x14ac:dyDescent="0.2">
      <c r="B933" s="143" t="str">
        <f>Datos!A53</f>
        <v>8.1</v>
      </c>
    </row>
    <row r="982" spans="2:2" ht="20.100000000000001" customHeight="1" x14ac:dyDescent="0.2">
      <c r="B982" s="143">
        <v>5</v>
      </c>
    </row>
    <row r="983" spans="2:2" ht="20.100000000000001" customHeight="1" x14ac:dyDescent="0.2">
      <c r="B983" s="143">
        <f>Datos!A54</f>
        <v>9</v>
      </c>
    </row>
    <row r="1032" spans="2:2" ht="20.100000000000001" customHeight="1" x14ac:dyDescent="0.2">
      <c r="B1032" s="143">
        <v>5</v>
      </c>
    </row>
    <row r="1033" spans="2:2" ht="20.100000000000001" customHeight="1" x14ac:dyDescent="0.2">
      <c r="B1033" s="143" t="str">
        <f>Datos!A55</f>
        <v>9.2</v>
      </c>
    </row>
    <row r="1083" spans="2:2" ht="20.100000000000001" customHeight="1" x14ac:dyDescent="0.2">
      <c r="B1083" s="143" t="str">
        <f>Datos!A56</f>
        <v>9.2.1</v>
      </c>
    </row>
    <row r="1132" spans="2:2" ht="20.100000000000001" customHeight="1" x14ac:dyDescent="0.2">
      <c r="B1132" s="143">
        <v>7</v>
      </c>
    </row>
    <row r="1133" spans="2:2" ht="20.100000000000001" customHeight="1" x14ac:dyDescent="0.2">
      <c r="B1133" s="143" t="str">
        <f>Datos!A58</f>
        <v>10.1</v>
      </c>
    </row>
    <row r="1183" spans="2:2" ht="20.100000000000001" customHeight="1" x14ac:dyDescent="0.2">
      <c r="B1183" s="143" t="str">
        <f>Datos!A59</f>
        <v>10.2</v>
      </c>
    </row>
    <row r="1232" spans="2:2" ht="20.100000000000001" customHeight="1" x14ac:dyDescent="0.2">
      <c r="B1232" s="143">
        <v>8</v>
      </c>
    </row>
    <row r="1233" spans="2:2" ht="20.100000000000001" customHeight="1" x14ac:dyDescent="0.2">
      <c r="B1233" s="143" t="str">
        <f>Datos!A61</f>
        <v>11.1</v>
      </c>
    </row>
    <row r="1282" spans="2:2" ht="20.100000000000001" customHeight="1" x14ac:dyDescent="0.2">
      <c r="B1282" s="143">
        <v>8</v>
      </c>
    </row>
    <row r="1283" spans="2:2" ht="20.100000000000001" customHeight="1" x14ac:dyDescent="0.2">
      <c r="B1283" s="143" t="str">
        <f>Datos!A62</f>
        <v>11.2</v>
      </c>
    </row>
    <row r="1332" spans="2:2" ht="20.100000000000001" customHeight="1" x14ac:dyDescent="0.2">
      <c r="B1332" s="143">
        <v>8</v>
      </c>
    </row>
    <row r="1333" spans="2:2" ht="20.100000000000001" customHeight="1" x14ac:dyDescent="0.2">
      <c r="B1333" s="143" t="str">
        <f>Datos!A63</f>
        <v>11.3</v>
      </c>
    </row>
    <row r="1382" spans="2:2" ht="20.100000000000001" customHeight="1" x14ac:dyDescent="0.2">
      <c r="B1382" s="143">
        <v>8</v>
      </c>
    </row>
    <row r="1383" spans="2:2" ht="20.100000000000001" customHeight="1" x14ac:dyDescent="0.2">
      <c r="B1383" s="143" t="str">
        <f>Datos!A64</f>
        <v>11.4</v>
      </c>
    </row>
    <row r="1432" spans="2:2" ht="20.100000000000001" customHeight="1" x14ac:dyDescent="0.2">
      <c r="B1432" s="143">
        <v>8</v>
      </c>
    </row>
    <row r="1433" spans="2:2" ht="20.100000000000001" customHeight="1" x14ac:dyDescent="0.2">
      <c r="B1433" s="143">
        <f>Datos!A65</f>
        <v>12</v>
      </c>
    </row>
    <row r="1483" spans="2:2" ht="20.100000000000001" customHeight="1" x14ac:dyDescent="0.2">
      <c r="B1483" s="143" t="str">
        <f>Datos!A66</f>
        <v>12.1</v>
      </c>
    </row>
    <row r="1533" spans="2:2" ht="20.100000000000001" customHeight="1" x14ac:dyDescent="0.2">
      <c r="B1533" s="143" t="str">
        <f>Datos!A67</f>
        <v>12.2</v>
      </c>
    </row>
    <row r="1583" spans="2:2" ht="20.100000000000001" customHeight="1" x14ac:dyDescent="0.2">
      <c r="B1583" s="143" t="str">
        <f>Datos!A68</f>
        <v>12.4</v>
      </c>
    </row>
    <row r="1632" spans="2:2" ht="20.100000000000001" customHeight="1" x14ac:dyDescent="0.2">
      <c r="B1632" s="143">
        <v>12</v>
      </c>
    </row>
    <row r="1633" spans="2:2" ht="20.100000000000001" customHeight="1" x14ac:dyDescent="0.2">
      <c r="B1633" s="143" t="str">
        <f>Datos!A70</f>
        <v>12.6</v>
      </c>
    </row>
    <row r="1682" spans="2:2" ht="20.100000000000001" customHeight="1" x14ac:dyDescent="0.2">
      <c r="B1682" s="143">
        <v>12</v>
      </c>
    </row>
    <row r="1683" spans="2:2" ht="20.100000000000001" customHeight="1" x14ac:dyDescent="0.2">
      <c r="B1683" s="143" t="str">
        <f>Datos!A71</f>
        <v>12.7</v>
      </c>
    </row>
    <row r="1732" spans="2:2" ht="20.100000000000001" customHeight="1" x14ac:dyDescent="0.2">
      <c r="B1732" s="143">
        <v>12</v>
      </c>
    </row>
    <row r="1733" spans="2:2" ht="20.100000000000001" customHeight="1" x14ac:dyDescent="0.2">
      <c r="B1733" s="143">
        <f>Datos!A72</f>
        <v>18</v>
      </c>
    </row>
    <row r="1782" spans="2:2" ht="20.100000000000001" customHeight="1" x14ac:dyDescent="0.2">
      <c r="B1782" s="143">
        <v>12</v>
      </c>
    </row>
    <row r="1783" spans="2:2" ht="20.100000000000001" customHeight="1" x14ac:dyDescent="0.2">
      <c r="B1783" s="143" t="str">
        <f>Datos!A73</f>
        <v>18.1</v>
      </c>
    </row>
    <row r="1832" spans="2:2" ht="20.100000000000001" customHeight="1" x14ac:dyDescent="0.2">
      <c r="B1832" s="143">
        <v>12</v>
      </c>
    </row>
    <row r="1833" spans="2:2" ht="20.100000000000001" customHeight="1" x14ac:dyDescent="0.2">
      <c r="B1833" s="143" t="str">
        <f>Datos!A74</f>
        <v>18.3</v>
      </c>
    </row>
    <row r="1882" spans="2:2" ht="20.100000000000001" customHeight="1" x14ac:dyDescent="0.2">
      <c r="B1882" s="143">
        <v>13</v>
      </c>
    </row>
    <row r="1883" spans="2:2" ht="20.100000000000001" customHeight="1" x14ac:dyDescent="0.2">
      <c r="B1883" s="143" t="str">
        <f>Datos!A76</f>
        <v>19.1</v>
      </c>
    </row>
    <row r="1932" spans="2:2" ht="20.100000000000001" customHeight="1" x14ac:dyDescent="0.2">
      <c r="B1932" s="143">
        <v>13</v>
      </c>
    </row>
    <row r="1933" spans="2:2" ht="20.100000000000001" customHeight="1" x14ac:dyDescent="0.2">
      <c r="B1933" s="143" t="str">
        <f>Datos!A77</f>
        <v>19.3</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24" priority="23" stopIfTrue="1">
      <formula>#REF!=1</formula>
    </cfRule>
  </conditionalFormatting>
  <conditionalFormatting sqref="A25:A84">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C14:C17">
    <cfRule type="expression" dxfId="120" priority="31" stopIfTrue="1">
      <formula>#REF!=1</formula>
    </cfRule>
  </conditionalFormatting>
  <conditionalFormatting sqref="B25:B84">
    <cfRule type="expression" dxfId="119" priority="7" stopIfTrue="1">
      <formula>#REF!&gt;0</formula>
    </cfRule>
    <cfRule type="expression" dxfId="118" priority="8" stopIfTrue="1">
      <formula>#REF!&gt;0</formula>
    </cfRule>
    <cfRule type="expression" dxfId="11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55"/>
  <sheetViews>
    <sheetView showGridLines="0" showZeros="0" view="pageBreakPreview" zoomScaleNormal="90" zoomScaleSheetLayoutView="100" workbookViewId="0">
      <selection activeCell="B28" sqref="B28:C28"/>
    </sheetView>
  </sheetViews>
  <sheetFormatPr baseColWidth="10" defaultColWidth="11.42578125" defaultRowHeight="12.75" x14ac:dyDescent="0.2"/>
  <cols>
    <col min="1" max="1" width="8.7109375" style="267" customWidth="1"/>
    <col min="2" max="3" width="30.7109375" style="267" customWidth="1"/>
    <col min="4" max="4" width="6.7109375" style="267" customWidth="1"/>
    <col min="5" max="5" width="10.7109375" style="267" customWidth="1"/>
    <col min="6" max="7" width="17.7109375" style="267" customWidth="1"/>
    <col min="8" max="8" width="22.7109375" style="267" customWidth="1"/>
    <col min="9" max="9" width="14.7109375" style="267" customWidth="1"/>
    <col min="10" max="16384" width="11.42578125" style="267"/>
  </cols>
  <sheetData>
    <row r="1" spans="1:9" s="253" customFormat="1" ht="20.100000000000001" customHeight="1" x14ac:dyDescent="0.2">
      <c r="A1" s="252" t="s">
        <v>11</v>
      </c>
      <c r="B1" s="252"/>
      <c r="C1" s="252" t="str">
        <f>Comitente</f>
        <v>DIRECCIÓN DE INFRAESTRUCTURA ESCOLAR</v>
      </c>
      <c r="D1" s="252"/>
      <c r="E1" s="252"/>
      <c r="F1" s="252"/>
      <c r="G1" s="252"/>
      <c r="I1" s="254"/>
    </row>
    <row r="2" spans="1:9" s="257" customFormat="1" ht="20.100000000000001" customHeight="1" x14ac:dyDescent="0.2">
      <c r="A2" s="255" t="s">
        <v>12</v>
      </c>
      <c r="B2" s="255"/>
      <c r="C2" s="252" t="str">
        <f>Obra</f>
        <v>E.P.E.T.N° 1 - ING. ROGELIO BOERO</v>
      </c>
      <c r="D2" s="256"/>
      <c r="E2" s="256"/>
      <c r="F2" s="256"/>
      <c r="G2" s="256"/>
      <c r="I2" s="256"/>
    </row>
    <row r="3" spans="1:9" s="257" customFormat="1" ht="20.100000000000001" customHeight="1" x14ac:dyDescent="0.2">
      <c r="A3" s="255" t="s">
        <v>18</v>
      </c>
      <c r="B3" s="255"/>
      <c r="C3" s="335" t="str">
        <f>Ubicación</f>
        <v>Belgrano 250 este</v>
      </c>
      <c r="D3" s="258"/>
      <c r="E3" s="258"/>
      <c r="F3" s="258"/>
      <c r="G3" s="258"/>
      <c r="I3" s="258"/>
    </row>
    <row r="4" spans="1:9" s="257" customFormat="1" ht="20.100000000000001" customHeight="1" x14ac:dyDescent="0.2">
      <c r="A4" s="255" t="s">
        <v>17</v>
      </c>
      <c r="B4" s="259"/>
      <c r="C4" s="260">
        <f>Licitación_N°</f>
        <v>0</v>
      </c>
    </row>
    <row r="5" spans="1:9" s="257" customFormat="1" ht="20.100000000000001" customHeight="1" x14ac:dyDescent="0.2">
      <c r="A5" s="255" t="s">
        <v>38</v>
      </c>
      <c r="B5" s="259"/>
      <c r="C5" s="261">
        <f>Expediente_N°</f>
        <v>0</v>
      </c>
    </row>
    <row r="6" spans="1:9" s="257" customFormat="1" ht="20.100000000000001" customHeight="1" x14ac:dyDescent="0.2">
      <c r="A6" s="255" t="s">
        <v>20</v>
      </c>
      <c r="B6" s="259"/>
      <c r="C6" s="262">
        <f>P_Oficial</f>
        <v>11419894.029999999</v>
      </c>
    </row>
    <row r="7" spans="1:9" s="257" customFormat="1" ht="20.100000000000001" customHeight="1" x14ac:dyDescent="0.2">
      <c r="A7" s="255" t="s">
        <v>1123</v>
      </c>
      <c r="B7" s="259"/>
      <c r="C7" s="263">
        <f>Anticipo_Financiero</f>
        <v>0</v>
      </c>
    </row>
    <row r="8" spans="1:9" s="257" customFormat="1" ht="20.100000000000001" customHeight="1" x14ac:dyDescent="0.2">
      <c r="A8" s="255" t="s">
        <v>1122</v>
      </c>
      <c r="B8" s="259"/>
      <c r="C8" s="264">
        <f>Fecha_Base</f>
        <v>0</v>
      </c>
    </row>
    <row r="9" spans="1:9" s="257" customFormat="1" ht="20.100000000000001" customHeight="1" x14ac:dyDescent="0.2">
      <c r="A9" s="255" t="s">
        <v>19</v>
      </c>
      <c r="B9" s="259"/>
      <c r="C9" s="265">
        <f>Plazo_Obra</f>
        <v>180</v>
      </c>
    </row>
    <row r="10" spans="1:9" s="257" customFormat="1" ht="20.100000000000001" customHeight="1" x14ac:dyDescent="0.2">
      <c r="A10" s="255" t="s">
        <v>13</v>
      </c>
      <c r="B10" s="259"/>
      <c r="C10" s="255">
        <f>Contratista</f>
        <v>0</v>
      </c>
    </row>
    <row r="11" spans="1:9" s="257" customFormat="1" ht="20.100000000000001" customHeight="1" x14ac:dyDescent="0.2">
      <c r="A11" s="255" t="s">
        <v>49</v>
      </c>
      <c r="B11" s="259"/>
      <c r="C11" s="266">
        <f>Monto_Oferta</f>
        <v>0</v>
      </c>
    </row>
    <row r="12" spans="1:9" ht="20.100000000000001" customHeight="1" x14ac:dyDescent="0.2"/>
    <row r="13" spans="1:9" ht="20.100000000000001" customHeight="1" x14ac:dyDescent="0.2">
      <c r="A13" s="268" t="s">
        <v>48</v>
      </c>
      <c r="B13" s="269"/>
      <c r="C13" s="269"/>
      <c r="D13" s="269"/>
      <c r="E13" s="269"/>
      <c r="F13" s="269"/>
      <c r="G13" s="269"/>
      <c r="H13" s="270"/>
      <c r="I13" s="271"/>
    </row>
    <row r="14" spans="1:9" ht="20.100000000000001" customHeight="1" x14ac:dyDescent="0.2"/>
    <row r="15" spans="1:9" ht="20.100000000000001" customHeight="1" x14ac:dyDescent="0.2">
      <c r="A15" s="348" t="s">
        <v>1124</v>
      </c>
      <c r="B15" s="350" t="s">
        <v>0</v>
      </c>
      <c r="C15" s="351"/>
      <c r="D15" s="348" t="s">
        <v>1</v>
      </c>
      <c r="E15" s="348" t="s">
        <v>2</v>
      </c>
      <c r="F15" s="354" t="s">
        <v>1192</v>
      </c>
      <c r="G15" s="354" t="s">
        <v>1193</v>
      </c>
      <c r="H15" s="354" t="s">
        <v>1171</v>
      </c>
      <c r="I15" s="348" t="s">
        <v>16</v>
      </c>
    </row>
    <row r="16" spans="1:9" ht="20.100000000000001" customHeight="1" x14ac:dyDescent="0.2">
      <c r="A16" s="349"/>
      <c r="B16" s="352"/>
      <c r="C16" s="353"/>
      <c r="D16" s="349"/>
      <c r="E16" s="349"/>
      <c r="F16" s="354"/>
      <c r="G16" s="354"/>
      <c r="H16" s="354"/>
      <c r="I16" s="349"/>
    </row>
    <row r="17" spans="1:9" ht="20.100000000000001" customHeight="1" x14ac:dyDescent="0.2">
      <c r="A17" s="140"/>
      <c r="B17" s="235"/>
      <c r="C17" s="235"/>
      <c r="D17" s="140"/>
      <c r="E17" s="140"/>
      <c r="F17" s="235"/>
      <c r="G17" s="235"/>
      <c r="I17" s="272"/>
    </row>
    <row r="18" spans="1:9" ht="24.95" customHeight="1" x14ac:dyDescent="0.2">
      <c r="A18" s="250">
        <f>Datos!A25</f>
        <v>1</v>
      </c>
      <c r="B18" s="346" t="str">
        <f t="shared" ref="B18:B52" si="0">IFERROR(VLOOKUP(A18,Tabla_Datos,2,FALSE),"")</f>
        <v xml:space="preserve"> TRABAJOS PREPARATORIOS</v>
      </c>
      <c r="C18" s="347"/>
      <c r="D18" s="273">
        <f t="shared" ref="D18:D52" si="1">IFERROR(VLOOKUP(A18,Tabla_Datos,3,FALSE),"")</f>
        <v>0</v>
      </c>
      <c r="E18" s="274">
        <f t="shared" ref="E18:E52" si="2">IFERROR(VLOOKUP(A18,Tabla_Datos,4,FALSE),0)</f>
        <v>0</v>
      </c>
      <c r="F18" s="275">
        <f t="shared" ref="F18:F52" si="3">IFERROR(VLOOKUP(A18,Tabla_Analisis_Precio,7,FALSE),0)</f>
        <v>0</v>
      </c>
      <c r="G18" s="226">
        <f t="shared" ref="G18:G52" si="4">ROUND(PrecioUnitario(F18,GG_Porcentaje,Beneficio,Ingresos_Brutos,IVA),2)</f>
        <v>0</v>
      </c>
      <c r="H18" s="226">
        <f>ROUND(E18*G18,2)</f>
        <v>0</v>
      </c>
      <c r="I18" s="276">
        <f t="shared" ref="I18:I52" si="5">IFERROR(H18/Monto_Oferta,0)</f>
        <v>0</v>
      </c>
    </row>
    <row r="19" spans="1:9" ht="24.95" customHeight="1" x14ac:dyDescent="0.2">
      <c r="A19" s="250" t="str">
        <f>Datos!A26</f>
        <v>1.1</v>
      </c>
      <c r="B19" s="346" t="str">
        <f t="shared" si="0"/>
        <v>Preparación y limpieza de los terrenos.</v>
      </c>
      <c r="C19" s="347"/>
      <c r="D19" s="273" t="str">
        <f t="shared" si="1"/>
        <v>gl</v>
      </c>
      <c r="E19" s="274">
        <f t="shared" si="2"/>
        <v>0</v>
      </c>
      <c r="F19" s="275">
        <f t="shared" si="3"/>
        <v>0</v>
      </c>
      <c r="G19" s="226">
        <f t="shared" si="4"/>
        <v>0</v>
      </c>
      <c r="H19" s="226">
        <f t="shared" ref="H19:H77" si="6">ROUND(E19*G19,2)</f>
        <v>0</v>
      </c>
      <c r="I19" s="276">
        <f t="shared" si="5"/>
        <v>0</v>
      </c>
    </row>
    <row r="20" spans="1:9" ht="24.95" customHeight="1" x14ac:dyDescent="0.2">
      <c r="A20" s="250" t="str">
        <f>Datos!A27</f>
        <v>1.2</v>
      </c>
      <c r="B20" s="346" t="str">
        <f t="shared" si="0"/>
        <v>Replanteo y otros</v>
      </c>
      <c r="C20" s="347"/>
      <c r="D20" s="273" t="str">
        <f t="shared" si="1"/>
        <v>gl</v>
      </c>
      <c r="E20" s="274">
        <f t="shared" si="2"/>
        <v>0</v>
      </c>
      <c r="F20" s="275">
        <f t="shared" si="3"/>
        <v>0</v>
      </c>
      <c r="G20" s="226">
        <f t="shared" si="4"/>
        <v>0</v>
      </c>
      <c r="H20" s="226">
        <f t="shared" si="6"/>
        <v>0</v>
      </c>
      <c r="I20" s="276">
        <f t="shared" si="5"/>
        <v>0</v>
      </c>
    </row>
    <row r="21" spans="1:9" ht="24.95" customHeight="1" x14ac:dyDescent="0.2">
      <c r="A21" s="250" t="str">
        <f>Datos!A28</f>
        <v>1.3</v>
      </c>
      <c r="B21" s="346" t="str">
        <f t="shared" si="0"/>
        <v>Actividades complementarias</v>
      </c>
      <c r="C21" s="347"/>
      <c r="D21" s="273" t="str">
        <f t="shared" si="1"/>
        <v>gl</v>
      </c>
      <c r="E21" s="274">
        <f t="shared" si="2"/>
        <v>0</v>
      </c>
      <c r="F21" s="275">
        <f t="shared" si="3"/>
        <v>0</v>
      </c>
      <c r="G21" s="226">
        <f t="shared" si="4"/>
        <v>0</v>
      </c>
      <c r="H21" s="226">
        <f t="shared" si="6"/>
        <v>0</v>
      </c>
      <c r="I21" s="276">
        <f t="shared" si="5"/>
        <v>0</v>
      </c>
    </row>
    <row r="22" spans="1:9" ht="24.95" customHeight="1" x14ac:dyDescent="0.2">
      <c r="A22" s="250">
        <f>Datos!A29</f>
        <v>4</v>
      </c>
      <c r="B22" s="346" t="str">
        <f t="shared" si="0"/>
        <v xml:space="preserve"> ALBAÑILERÍA</v>
      </c>
      <c r="C22" s="347"/>
      <c r="D22" s="273">
        <f t="shared" si="1"/>
        <v>0</v>
      </c>
      <c r="E22" s="274">
        <f t="shared" si="2"/>
        <v>0</v>
      </c>
      <c r="F22" s="275">
        <f t="shared" si="3"/>
        <v>0</v>
      </c>
      <c r="G22" s="226">
        <f t="shared" si="4"/>
        <v>0</v>
      </c>
      <c r="H22" s="226">
        <f t="shared" si="6"/>
        <v>0</v>
      </c>
      <c r="I22" s="276">
        <f t="shared" si="5"/>
        <v>0</v>
      </c>
    </row>
    <row r="23" spans="1:9" ht="24.95" customHeight="1" x14ac:dyDescent="0.2">
      <c r="A23" s="250" t="str">
        <f>Datos!A30</f>
        <v>4.2</v>
      </c>
      <c r="B23" s="346" t="str">
        <f t="shared" si="0"/>
        <v>Tabiques</v>
      </c>
      <c r="C23" s="347"/>
      <c r="D23" s="273">
        <f t="shared" si="1"/>
        <v>0</v>
      </c>
      <c r="E23" s="274">
        <f t="shared" si="2"/>
        <v>0</v>
      </c>
      <c r="F23" s="275">
        <f t="shared" si="3"/>
        <v>0</v>
      </c>
      <c r="G23" s="226">
        <f t="shared" si="4"/>
        <v>0</v>
      </c>
      <c r="H23" s="226">
        <f t="shared" si="6"/>
        <v>0</v>
      </c>
      <c r="I23" s="276">
        <f t="shared" si="5"/>
        <v>0</v>
      </c>
    </row>
    <row r="24" spans="1:9" ht="24.95" customHeight="1" x14ac:dyDescent="0.2">
      <c r="A24" s="250" t="str">
        <f>Datos!A31</f>
        <v>4.2.3</v>
      </c>
      <c r="B24" s="346" t="str">
        <f t="shared" si="0"/>
        <v>Tabiques de placas cementicias</v>
      </c>
      <c r="C24" s="347"/>
      <c r="D24" s="273" t="str">
        <f t="shared" si="1"/>
        <v>m2</v>
      </c>
      <c r="E24" s="274">
        <f t="shared" si="2"/>
        <v>0</v>
      </c>
      <c r="F24" s="275">
        <f t="shared" si="3"/>
        <v>0</v>
      </c>
      <c r="G24" s="226">
        <f t="shared" si="4"/>
        <v>0</v>
      </c>
      <c r="H24" s="226">
        <f t="shared" si="6"/>
        <v>0</v>
      </c>
      <c r="I24" s="276">
        <f t="shared" si="5"/>
        <v>0</v>
      </c>
    </row>
    <row r="25" spans="1:9" ht="24.95" customHeight="1" x14ac:dyDescent="0.2">
      <c r="A25" s="250" t="str">
        <f>Datos!A32</f>
        <v>4.4</v>
      </c>
      <c r="B25" s="346" t="str">
        <f t="shared" ref="B25:B26" si="7">IFERROR(VLOOKUP(A25,Tabla_Datos,2,FALSE),"")</f>
        <v>Aislaciones</v>
      </c>
      <c r="C25" s="347"/>
      <c r="D25" s="273">
        <f t="shared" si="1"/>
        <v>0</v>
      </c>
      <c r="E25" s="274"/>
      <c r="F25" s="275"/>
      <c r="G25" s="226"/>
      <c r="H25" s="226"/>
      <c r="I25" s="276"/>
    </row>
    <row r="26" spans="1:9" ht="24.95" customHeight="1" x14ac:dyDescent="0.2">
      <c r="A26" s="250" t="str">
        <f>Datos!A33</f>
        <v>4.4.b</v>
      </c>
      <c r="B26" s="346" t="str">
        <f t="shared" si="7"/>
        <v>Aislaciones térmicas</v>
      </c>
      <c r="C26" s="347"/>
      <c r="D26" s="273" t="str">
        <f t="shared" si="1"/>
        <v>m2</v>
      </c>
      <c r="E26" s="274"/>
      <c r="F26" s="275"/>
      <c r="G26" s="226"/>
      <c r="H26" s="226"/>
      <c r="I26" s="276"/>
    </row>
    <row r="27" spans="1:9" ht="24.95" customHeight="1" x14ac:dyDescent="0.2">
      <c r="A27" s="250" t="str">
        <f>Datos!A34</f>
        <v>4.5</v>
      </c>
      <c r="B27" s="346" t="str">
        <f t="shared" si="0"/>
        <v>Revoques</v>
      </c>
      <c r="C27" s="347"/>
      <c r="D27" s="273">
        <f t="shared" si="1"/>
        <v>0</v>
      </c>
      <c r="E27" s="274">
        <f t="shared" si="2"/>
        <v>0</v>
      </c>
      <c r="F27" s="275">
        <f t="shared" si="3"/>
        <v>0</v>
      </c>
      <c r="G27" s="226">
        <f t="shared" si="4"/>
        <v>0</v>
      </c>
      <c r="H27" s="226">
        <f t="shared" si="6"/>
        <v>0</v>
      </c>
      <c r="I27" s="276">
        <f t="shared" si="5"/>
        <v>0</v>
      </c>
    </row>
    <row r="28" spans="1:9" ht="24.95" customHeight="1" x14ac:dyDescent="0.2">
      <c r="A28" s="250" t="str">
        <f>Datos!A35</f>
        <v>4.5.3</v>
      </c>
      <c r="B28" s="346" t="str">
        <f t="shared" si="0"/>
        <v>Jaharro bajo revestimiento</v>
      </c>
      <c r="C28" s="347"/>
      <c r="D28" s="273" t="str">
        <f t="shared" si="1"/>
        <v>m2</v>
      </c>
      <c r="E28" s="274">
        <f t="shared" si="2"/>
        <v>0</v>
      </c>
      <c r="F28" s="275">
        <f t="shared" si="3"/>
        <v>0</v>
      </c>
      <c r="G28" s="226">
        <f t="shared" si="4"/>
        <v>0</v>
      </c>
      <c r="H28" s="226">
        <f t="shared" si="6"/>
        <v>0</v>
      </c>
      <c r="I28" s="276">
        <f t="shared" si="5"/>
        <v>0</v>
      </c>
    </row>
    <row r="29" spans="1:9" ht="24.95" customHeight="1" x14ac:dyDescent="0.2">
      <c r="A29" s="250" t="str">
        <f>Datos!A36</f>
        <v>4.5.4</v>
      </c>
      <c r="B29" s="346" t="str">
        <f t="shared" si="0"/>
        <v>Enlucidos</v>
      </c>
      <c r="C29" s="347"/>
      <c r="D29" s="273" t="str">
        <f t="shared" si="1"/>
        <v>m2</v>
      </c>
      <c r="E29" s="274">
        <f t="shared" si="2"/>
        <v>0</v>
      </c>
      <c r="F29" s="275">
        <f t="shared" si="3"/>
        <v>0</v>
      </c>
      <c r="G29" s="226">
        <f t="shared" si="4"/>
        <v>0</v>
      </c>
      <c r="H29" s="226">
        <f t="shared" si="6"/>
        <v>0</v>
      </c>
      <c r="I29" s="276">
        <f t="shared" si="5"/>
        <v>0</v>
      </c>
    </row>
    <row r="30" spans="1:9" ht="24.95" customHeight="1" x14ac:dyDescent="0.2">
      <c r="A30" s="250" t="str">
        <f>Datos!A37</f>
        <v>4.6</v>
      </c>
      <c r="B30" s="346" t="str">
        <f t="shared" si="0"/>
        <v>Contrapisos</v>
      </c>
      <c r="C30" s="347"/>
      <c r="D30" s="273">
        <f t="shared" si="1"/>
        <v>0</v>
      </c>
      <c r="E30" s="274">
        <f t="shared" si="2"/>
        <v>0</v>
      </c>
      <c r="F30" s="275">
        <f t="shared" si="3"/>
        <v>0</v>
      </c>
      <c r="G30" s="226">
        <f t="shared" si="4"/>
        <v>0</v>
      </c>
      <c r="H30" s="226">
        <f t="shared" si="6"/>
        <v>0</v>
      </c>
      <c r="I30" s="276">
        <f t="shared" si="5"/>
        <v>0</v>
      </c>
    </row>
    <row r="31" spans="1:9" ht="24.95" customHeight="1" x14ac:dyDescent="0.2">
      <c r="A31" s="250" t="str">
        <f>Datos!A38</f>
        <v>4.6.1</v>
      </c>
      <c r="B31" s="346" t="str">
        <f t="shared" si="0"/>
        <v xml:space="preserve">De hormigón  </v>
      </c>
      <c r="C31" s="347"/>
      <c r="D31" s="273" t="str">
        <f t="shared" si="1"/>
        <v>m2</v>
      </c>
      <c r="E31" s="274">
        <f t="shared" si="2"/>
        <v>0</v>
      </c>
      <c r="F31" s="275">
        <f t="shared" si="3"/>
        <v>0</v>
      </c>
      <c r="G31" s="226">
        <f t="shared" si="4"/>
        <v>0</v>
      </c>
      <c r="H31" s="226">
        <f t="shared" si="6"/>
        <v>0</v>
      </c>
      <c r="I31" s="276">
        <f t="shared" si="5"/>
        <v>0</v>
      </c>
    </row>
    <row r="32" spans="1:9" ht="24.95" customHeight="1" x14ac:dyDescent="0.2">
      <c r="A32" s="250" t="str">
        <f>Datos!A39</f>
        <v>4.6.2</v>
      </c>
      <c r="B32" s="346" t="str">
        <f t="shared" si="0"/>
        <v>De hormigón armado</v>
      </c>
      <c r="C32" s="347"/>
      <c r="D32" s="273" t="str">
        <f t="shared" si="1"/>
        <v>m2</v>
      </c>
      <c r="E32" s="274">
        <f t="shared" si="2"/>
        <v>0</v>
      </c>
      <c r="F32" s="275">
        <f t="shared" si="3"/>
        <v>0</v>
      </c>
      <c r="G32" s="226">
        <f t="shared" si="4"/>
        <v>0</v>
      </c>
      <c r="H32" s="226">
        <f t="shared" si="6"/>
        <v>0</v>
      </c>
      <c r="I32" s="276">
        <f t="shared" si="5"/>
        <v>0</v>
      </c>
    </row>
    <row r="33" spans="1:9" ht="24.95" customHeight="1" x14ac:dyDescent="0.2">
      <c r="A33" s="250">
        <f>Datos!A40</f>
        <v>5</v>
      </c>
      <c r="B33" s="346" t="str">
        <f t="shared" si="0"/>
        <v xml:space="preserve"> REVESTIMIENTOS</v>
      </c>
      <c r="C33" s="347"/>
      <c r="D33" s="273">
        <f t="shared" si="1"/>
        <v>0</v>
      </c>
      <c r="E33" s="274">
        <f t="shared" si="2"/>
        <v>0</v>
      </c>
      <c r="F33" s="275">
        <f t="shared" si="3"/>
        <v>0</v>
      </c>
      <c r="G33" s="226">
        <f t="shared" si="4"/>
        <v>0</v>
      </c>
      <c r="H33" s="226">
        <f t="shared" si="6"/>
        <v>0</v>
      </c>
      <c r="I33" s="276">
        <f t="shared" si="5"/>
        <v>0</v>
      </c>
    </row>
    <row r="34" spans="1:9" ht="24.95" customHeight="1" x14ac:dyDescent="0.2">
      <c r="A34" s="250" t="str">
        <f>Datos!A41</f>
        <v>5.1</v>
      </c>
      <c r="B34" s="346" t="str">
        <f t="shared" si="0"/>
        <v>Cerámico 0,33 x 0,33</v>
      </c>
      <c r="C34" s="347"/>
      <c r="D34" s="273" t="str">
        <f t="shared" si="1"/>
        <v>m2</v>
      </c>
      <c r="E34" s="274">
        <f t="shared" si="2"/>
        <v>0</v>
      </c>
      <c r="F34" s="275">
        <f t="shared" si="3"/>
        <v>0</v>
      </c>
      <c r="G34" s="226">
        <f t="shared" si="4"/>
        <v>0</v>
      </c>
      <c r="H34" s="226">
        <f t="shared" si="6"/>
        <v>0</v>
      </c>
      <c r="I34" s="276">
        <f t="shared" si="5"/>
        <v>0</v>
      </c>
    </row>
    <row r="35" spans="1:9" ht="24.95" customHeight="1" x14ac:dyDescent="0.2">
      <c r="A35" s="250">
        <f>Datos!A42</f>
        <v>6</v>
      </c>
      <c r="B35" s="346" t="str">
        <f t="shared" si="0"/>
        <v xml:space="preserve"> PISOS Y ZÓCALOS</v>
      </c>
      <c r="C35" s="347"/>
      <c r="D35" s="273">
        <f t="shared" si="1"/>
        <v>0</v>
      </c>
      <c r="E35" s="274">
        <f t="shared" si="2"/>
        <v>0</v>
      </c>
      <c r="F35" s="275">
        <f t="shared" si="3"/>
        <v>0</v>
      </c>
      <c r="G35" s="226">
        <f t="shared" si="4"/>
        <v>0</v>
      </c>
      <c r="H35" s="226">
        <f t="shared" si="6"/>
        <v>0</v>
      </c>
      <c r="I35" s="276">
        <f t="shared" si="5"/>
        <v>0</v>
      </c>
    </row>
    <row r="36" spans="1:9" ht="24.95" customHeight="1" x14ac:dyDescent="0.2">
      <c r="A36" s="250" t="str">
        <f>Datos!A43</f>
        <v>6.1</v>
      </c>
      <c r="B36" s="346" t="str">
        <f t="shared" si="0"/>
        <v>Interiores</v>
      </c>
      <c r="C36" s="347"/>
      <c r="D36" s="273">
        <f t="shared" si="1"/>
        <v>0</v>
      </c>
      <c r="E36" s="274">
        <f t="shared" si="2"/>
        <v>0</v>
      </c>
      <c r="F36" s="275">
        <f t="shared" si="3"/>
        <v>0</v>
      </c>
      <c r="G36" s="226">
        <f t="shared" si="4"/>
        <v>0</v>
      </c>
      <c r="H36" s="226">
        <f t="shared" si="6"/>
        <v>0</v>
      </c>
      <c r="I36" s="276">
        <f t="shared" si="5"/>
        <v>0</v>
      </c>
    </row>
    <row r="37" spans="1:9" ht="24.95" customHeight="1" x14ac:dyDescent="0.2">
      <c r="A37" s="250" t="str">
        <f>Datos!A44</f>
        <v>6.1.2</v>
      </c>
      <c r="B37" s="346" t="str">
        <f t="shared" si="0"/>
        <v>Pisos de mosaico granítico 30 x 30</v>
      </c>
      <c r="C37" s="347"/>
      <c r="D37" s="273" t="str">
        <f t="shared" si="1"/>
        <v>m2</v>
      </c>
      <c r="E37" s="274">
        <f t="shared" si="2"/>
        <v>0</v>
      </c>
      <c r="F37" s="275">
        <f t="shared" si="3"/>
        <v>0</v>
      </c>
      <c r="G37" s="226">
        <f t="shared" si="4"/>
        <v>0</v>
      </c>
      <c r="H37" s="226">
        <f t="shared" si="6"/>
        <v>0</v>
      </c>
      <c r="I37" s="276">
        <f t="shared" si="5"/>
        <v>0</v>
      </c>
    </row>
    <row r="38" spans="1:9" ht="24.95" customHeight="1" x14ac:dyDescent="0.2">
      <c r="A38" s="250" t="str">
        <f>Datos!A45</f>
        <v>6.1.4</v>
      </c>
      <c r="B38" s="346" t="str">
        <f t="shared" si="0"/>
        <v>Zócalos graníticos</v>
      </c>
      <c r="C38" s="347"/>
      <c r="D38" s="273" t="str">
        <f t="shared" si="1"/>
        <v>ml</v>
      </c>
      <c r="E38" s="274">
        <f t="shared" si="2"/>
        <v>0</v>
      </c>
      <c r="F38" s="275">
        <f t="shared" si="3"/>
        <v>0</v>
      </c>
      <c r="G38" s="226">
        <f t="shared" si="4"/>
        <v>0</v>
      </c>
      <c r="H38" s="226">
        <f t="shared" si="6"/>
        <v>0</v>
      </c>
      <c r="I38" s="276">
        <f t="shared" si="5"/>
        <v>0</v>
      </c>
    </row>
    <row r="39" spans="1:9" ht="24.95" customHeight="1" x14ac:dyDescent="0.2">
      <c r="A39" s="250" t="str">
        <f>Datos!A46</f>
        <v>6.1.10</v>
      </c>
      <c r="B39" s="346" t="str">
        <f t="shared" si="0"/>
        <v>Umbrales y solías</v>
      </c>
      <c r="C39" s="347"/>
      <c r="D39" s="273" t="str">
        <f t="shared" si="1"/>
        <v>m2</v>
      </c>
      <c r="E39" s="274">
        <f t="shared" si="2"/>
        <v>0</v>
      </c>
      <c r="F39" s="275">
        <f t="shared" si="3"/>
        <v>0</v>
      </c>
      <c r="G39" s="226">
        <f t="shared" si="4"/>
        <v>0</v>
      </c>
      <c r="H39" s="226">
        <f t="shared" si="6"/>
        <v>0</v>
      </c>
      <c r="I39" s="276">
        <f t="shared" si="5"/>
        <v>0</v>
      </c>
    </row>
    <row r="40" spans="1:9" ht="24.95" customHeight="1" x14ac:dyDescent="0.2">
      <c r="A40" s="250" t="str">
        <f>Datos!A47</f>
        <v>6.2</v>
      </c>
      <c r="B40" s="346" t="str">
        <f t="shared" ref="B40" si="8">IFERROR(VLOOKUP(A40,Tabla_Datos,2,FALSE),"")</f>
        <v>Pisos exteriores</v>
      </c>
      <c r="C40" s="347"/>
      <c r="D40" s="273"/>
      <c r="E40" s="274"/>
      <c r="F40" s="275"/>
      <c r="G40" s="226"/>
      <c r="H40" s="226"/>
      <c r="I40" s="276"/>
    </row>
    <row r="41" spans="1:9" ht="24.95" customHeight="1" x14ac:dyDescent="0.2">
      <c r="A41" s="250" t="str">
        <f>Datos!A48</f>
        <v>6.2.7</v>
      </c>
      <c r="B41" s="346" t="str">
        <f t="shared" si="0"/>
        <v>Piso loseta granitica</v>
      </c>
      <c r="C41" s="347"/>
      <c r="D41" s="273" t="str">
        <f t="shared" si="1"/>
        <v>m2</v>
      </c>
      <c r="E41" s="274">
        <f t="shared" si="2"/>
        <v>0</v>
      </c>
      <c r="F41" s="275">
        <f t="shared" si="3"/>
        <v>0</v>
      </c>
      <c r="G41" s="226">
        <f t="shared" si="4"/>
        <v>0</v>
      </c>
      <c r="H41" s="226">
        <f t="shared" si="6"/>
        <v>0</v>
      </c>
      <c r="I41" s="276">
        <f t="shared" si="5"/>
        <v>0</v>
      </c>
    </row>
    <row r="42" spans="1:9" ht="24.95" customHeight="1" x14ac:dyDescent="0.2">
      <c r="A42" s="250" t="str">
        <f>Datos!A49</f>
        <v>6.2.8</v>
      </c>
      <c r="B42" s="346" t="str">
        <f t="shared" si="0"/>
        <v>Zócalos de loseta granítica pulida</v>
      </c>
      <c r="C42" s="347"/>
      <c r="D42" s="273" t="str">
        <f t="shared" si="1"/>
        <v>ml</v>
      </c>
      <c r="E42" s="274">
        <f t="shared" si="2"/>
        <v>0</v>
      </c>
      <c r="F42" s="275">
        <f t="shared" si="3"/>
        <v>0</v>
      </c>
      <c r="G42" s="226">
        <f t="shared" si="4"/>
        <v>0</v>
      </c>
      <c r="H42" s="226">
        <f t="shared" si="6"/>
        <v>0</v>
      </c>
      <c r="I42" s="276">
        <f t="shared" si="5"/>
        <v>0</v>
      </c>
    </row>
    <row r="43" spans="1:9" ht="24.95" customHeight="1" x14ac:dyDescent="0.2">
      <c r="A43" s="250">
        <f>Datos!A50</f>
        <v>7</v>
      </c>
      <c r="B43" s="346" t="str">
        <f t="shared" si="0"/>
        <v xml:space="preserve"> MARMOLERÍA</v>
      </c>
      <c r="C43" s="347"/>
      <c r="D43" s="273">
        <f t="shared" si="1"/>
        <v>0</v>
      </c>
      <c r="E43" s="274">
        <f t="shared" si="2"/>
        <v>0</v>
      </c>
      <c r="F43" s="275">
        <f t="shared" si="3"/>
        <v>0</v>
      </c>
      <c r="G43" s="226">
        <f t="shared" si="4"/>
        <v>0</v>
      </c>
      <c r="H43" s="226">
        <f t="shared" si="6"/>
        <v>0</v>
      </c>
      <c r="I43" s="276">
        <f t="shared" si="5"/>
        <v>0</v>
      </c>
    </row>
    <row r="44" spans="1:9" ht="24.95" customHeight="1" x14ac:dyDescent="0.2">
      <c r="A44" s="250" t="str">
        <f>Datos!A51</f>
        <v>7.1</v>
      </c>
      <c r="B44" s="346" t="str">
        <f t="shared" si="0"/>
        <v>Mesadas de granito natural</v>
      </c>
      <c r="C44" s="347"/>
      <c r="D44" s="273" t="str">
        <f t="shared" si="1"/>
        <v>m2</v>
      </c>
      <c r="E44" s="274">
        <f t="shared" si="2"/>
        <v>0</v>
      </c>
      <c r="F44" s="275">
        <f t="shared" si="3"/>
        <v>0</v>
      </c>
      <c r="G44" s="226">
        <f t="shared" si="4"/>
        <v>0</v>
      </c>
      <c r="H44" s="226">
        <f t="shared" si="6"/>
        <v>0</v>
      </c>
      <c r="I44" s="276">
        <f t="shared" si="5"/>
        <v>0</v>
      </c>
    </row>
    <row r="45" spans="1:9" ht="24.95" customHeight="1" x14ac:dyDescent="0.2">
      <c r="A45" s="250">
        <f>Datos!A52</f>
        <v>8</v>
      </c>
      <c r="B45" s="346" t="str">
        <f t="shared" si="0"/>
        <v xml:space="preserve"> CUBIERTAS Y TECHOS</v>
      </c>
      <c r="C45" s="347"/>
      <c r="D45" s="273">
        <f t="shared" si="1"/>
        <v>0</v>
      </c>
      <c r="E45" s="274">
        <f t="shared" si="2"/>
        <v>0</v>
      </c>
      <c r="F45" s="275">
        <f t="shared" si="3"/>
        <v>0</v>
      </c>
      <c r="G45" s="226">
        <f t="shared" si="4"/>
        <v>0</v>
      </c>
      <c r="H45" s="226">
        <f t="shared" si="6"/>
        <v>0</v>
      </c>
      <c r="I45" s="276">
        <f t="shared" si="5"/>
        <v>0</v>
      </c>
    </row>
    <row r="46" spans="1:9" ht="24.95" customHeight="1" x14ac:dyDescent="0.2">
      <c r="A46" s="250" t="str">
        <f>Datos!A53</f>
        <v>8.1</v>
      </c>
      <c r="B46" s="346" t="str">
        <f t="shared" si="0"/>
        <v>Cubiertas de techo sobre losa de hormigón armado</v>
      </c>
      <c r="C46" s="347"/>
      <c r="D46" s="273" t="str">
        <f t="shared" si="1"/>
        <v>m2</v>
      </c>
      <c r="E46" s="274">
        <f t="shared" si="2"/>
        <v>0</v>
      </c>
      <c r="F46" s="275">
        <f t="shared" si="3"/>
        <v>0</v>
      </c>
      <c r="G46" s="226">
        <f t="shared" si="4"/>
        <v>0</v>
      </c>
      <c r="H46" s="226">
        <f t="shared" si="6"/>
        <v>0</v>
      </c>
      <c r="I46" s="276">
        <f t="shared" si="5"/>
        <v>0</v>
      </c>
    </row>
    <row r="47" spans="1:9" ht="24.95" customHeight="1" x14ac:dyDescent="0.2">
      <c r="A47" s="250">
        <f>Datos!A54</f>
        <v>9</v>
      </c>
      <c r="B47" s="346" t="str">
        <f t="shared" si="0"/>
        <v xml:space="preserve"> CIELORRASOS</v>
      </c>
      <c r="C47" s="347"/>
      <c r="D47" s="273">
        <f t="shared" si="1"/>
        <v>0</v>
      </c>
      <c r="E47" s="274">
        <f t="shared" si="2"/>
        <v>0</v>
      </c>
      <c r="F47" s="275">
        <f t="shared" si="3"/>
        <v>0</v>
      </c>
      <c r="G47" s="226">
        <f t="shared" si="4"/>
        <v>0</v>
      </c>
      <c r="H47" s="226">
        <f t="shared" si="6"/>
        <v>0</v>
      </c>
      <c r="I47" s="276">
        <f t="shared" si="5"/>
        <v>0</v>
      </c>
    </row>
    <row r="48" spans="1:9" ht="24.95" customHeight="1" x14ac:dyDescent="0.2">
      <c r="A48" s="250" t="str">
        <f>Datos!A55</f>
        <v>9.2</v>
      </c>
      <c r="B48" s="346" t="str">
        <f t="shared" si="0"/>
        <v>Suspendidos</v>
      </c>
      <c r="C48" s="347"/>
      <c r="D48" s="273">
        <f t="shared" si="1"/>
        <v>0</v>
      </c>
      <c r="E48" s="274">
        <f t="shared" si="2"/>
        <v>0</v>
      </c>
      <c r="F48" s="275">
        <f t="shared" si="3"/>
        <v>0</v>
      </c>
      <c r="G48" s="226">
        <f t="shared" si="4"/>
        <v>0</v>
      </c>
      <c r="H48" s="226">
        <f t="shared" si="6"/>
        <v>0</v>
      </c>
      <c r="I48" s="276">
        <f t="shared" si="5"/>
        <v>0</v>
      </c>
    </row>
    <row r="49" spans="1:9" ht="24.95" customHeight="1" x14ac:dyDescent="0.2">
      <c r="A49" s="250" t="str">
        <f>Datos!A56</f>
        <v>9.2.1</v>
      </c>
      <c r="B49" s="346" t="str">
        <f t="shared" si="0"/>
        <v>De P.V.C.</v>
      </c>
      <c r="C49" s="347"/>
      <c r="D49" s="273" t="str">
        <f t="shared" si="1"/>
        <v>m2</v>
      </c>
      <c r="E49" s="274">
        <f t="shared" si="2"/>
        <v>0</v>
      </c>
      <c r="F49" s="275">
        <f t="shared" si="3"/>
        <v>0</v>
      </c>
      <c r="G49" s="226">
        <f t="shared" si="4"/>
        <v>0</v>
      </c>
      <c r="H49" s="226">
        <f t="shared" si="6"/>
        <v>0</v>
      </c>
      <c r="I49" s="276">
        <f t="shared" si="5"/>
        <v>0</v>
      </c>
    </row>
    <row r="50" spans="1:9" ht="24.95" customHeight="1" x14ac:dyDescent="0.2">
      <c r="A50" s="250">
        <f>Datos!A57</f>
        <v>10</v>
      </c>
      <c r="B50" s="346" t="str">
        <f t="shared" si="0"/>
        <v xml:space="preserve"> CARPINTERÍA </v>
      </c>
      <c r="C50" s="347"/>
      <c r="D50" s="273">
        <f t="shared" si="1"/>
        <v>0</v>
      </c>
      <c r="E50" s="274">
        <f t="shared" si="2"/>
        <v>0</v>
      </c>
      <c r="F50" s="275">
        <f t="shared" si="3"/>
        <v>0</v>
      </c>
      <c r="G50" s="226">
        <f t="shared" si="4"/>
        <v>0</v>
      </c>
      <c r="H50" s="226">
        <f t="shared" si="6"/>
        <v>0</v>
      </c>
      <c r="I50" s="276">
        <f t="shared" si="5"/>
        <v>0</v>
      </c>
    </row>
    <row r="51" spans="1:9" ht="24.95" customHeight="1" x14ac:dyDescent="0.2">
      <c r="A51" s="250" t="str">
        <f>Datos!A58</f>
        <v>10.1</v>
      </c>
      <c r="B51" s="346" t="str">
        <f t="shared" si="0"/>
        <v>Carpinteria metalica</v>
      </c>
      <c r="C51" s="347"/>
      <c r="D51" s="273" t="str">
        <f t="shared" si="1"/>
        <v>m2</v>
      </c>
      <c r="E51" s="274">
        <f t="shared" si="2"/>
        <v>0</v>
      </c>
      <c r="F51" s="275">
        <f t="shared" si="3"/>
        <v>0</v>
      </c>
      <c r="G51" s="226">
        <f t="shared" si="4"/>
        <v>0</v>
      </c>
      <c r="H51" s="226">
        <f t="shared" si="6"/>
        <v>0</v>
      </c>
      <c r="I51" s="276">
        <f t="shared" si="5"/>
        <v>0</v>
      </c>
    </row>
    <row r="52" spans="1:9" ht="24.95" customHeight="1" x14ac:dyDescent="0.2">
      <c r="A52" s="250" t="str">
        <f>Datos!A59</f>
        <v>10.2</v>
      </c>
      <c r="B52" s="346" t="str">
        <f t="shared" si="0"/>
        <v>Aluminio</v>
      </c>
      <c r="C52" s="347"/>
      <c r="D52" s="273" t="str">
        <f t="shared" si="1"/>
        <v>m2</v>
      </c>
      <c r="E52" s="274">
        <f t="shared" si="2"/>
        <v>0</v>
      </c>
      <c r="F52" s="275">
        <f t="shared" si="3"/>
        <v>0</v>
      </c>
      <c r="G52" s="226">
        <f t="shared" si="4"/>
        <v>0</v>
      </c>
      <c r="H52" s="226">
        <f t="shared" si="6"/>
        <v>0</v>
      </c>
      <c r="I52" s="276">
        <f t="shared" si="5"/>
        <v>0</v>
      </c>
    </row>
    <row r="53" spans="1:9" ht="24.95" customHeight="1" x14ac:dyDescent="0.2">
      <c r="A53" s="250">
        <f>Datos!A60</f>
        <v>11</v>
      </c>
      <c r="B53" s="346" t="str">
        <f t="shared" ref="B53:B77" si="9">IFERROR(VLOOKUP(A53,Tabla_Datos,2,FALSE),"")</f>
        <v xml:space="preserve"> INSTALACIÓN ELÉCTRICA</v>
      </c>
      <c r="C53" s="347"/>
      <c r="D53" s="273">
        <f t="shared" ref="D53:D77" si="10">IFERROR(VLOOKUP(A53,Tabla_Datos,3,FALSE),"")</f>
        <v>0</v>
      </c>
      <c r="E53" s="274">
        <f t="shared" ref="E53:E77" si="11">IFERROR(VLOOKUP(A53,Tabla_Datos,4,FALSE),0)</f>
        <v>0</v>
      </c>
      <c r="F53" s="275">
        <f t="shared" ref="F53:F77" si="12">IFERROR(VLOOKUP(A53,Tabla_Analisis_Precio,7,FALSE),0)</f>
        <v>0</v>
      </c>
      <c r="G53" s="226">
        <f t="shared" ref="G53:G77" si="13">ROUND(PrecioUnitario(F53,GG_Porcentaje,Beneficio,Ingresos_Brutos,IVA),2)</f>
        <v>0</v>
      </c>
      <c r="H53" s="226">
        <f t="shared" si="6"/>
        <v>0</v>
      </c>
      <c r="I53" s="276">
        <f t="shared" ref="I53:I77" si="14">IFERROR(H53/Monto_Oferta,0)</f>
        <v>0</v>
      </c>
    </row>
    <row r="54" spans="1:9" ht="24.95" customHeight="1" x14ac:dyDescent="0.2">
      <c r="A54" s="250" t="str">
        <f>Datos!A61</f>
        <v>11.1</v>
      </c>
      <c r="B54" s="346" t="str">
        <f t="shared" si="9"/>
        <v>Fuerza motriz</v>
      </c>
      <c r="C54" s="347"/>
      <c r="D54" s="273" t="str">
        <f t="shared" si="10"/>
        <v>gl</v>
      </c>
      <c r="E54" s="274">
        <f t="shared" si="11"/>
        <v>0</v>
      </c>
      <c r="F54" s="275">
        <f t="shared" si="12"/>
        <v>0</v>
      </c>
      <c r="G54" s="226">
        <f t="shared" si="13"/>
        <v>0</v>
      </c>
      <c r="H54" s="226">
        <f t="shared" si="6"/>
        <v>0</v>
      </c>
      <c r="I54" s="276">
        <f t="shared" si="14"/>
        <v>0</v>
      </c>
    </row>
    <row r="55" spans="1:9" ht="24.95" customHeight="1" x14ac:dyDescent="0.2">
      <c r="A55" s="250" t="str">
        <f>Datos!A62</f>
        <v>11.2</v>
      </c>
      <c r="B55" s="346" t="str">
        <f t="shared" si="9"/>
        <v>Media tensión</v>
      </c>
      <c r="C55" s="347"/>
      <c r="D55" s="273" t="str">
        <f t="shared" si="10"/>
        <v>gl</v>
      </c>
      <c r="E55" s="274">
        <f t="shared" si="11"/>
        <v>0</v>
      </c>
      <c r="F55" s="275">
        <f t="shared" si="12"/>
        <v>0</v>
      </c>
      <c r="G55" s="226">
        <f t="shared" si="13"/>
        <v>0</v>
      </c>
      <c r="H55" s="226">
        <f t="shared" si="6"/>
        <v>0</v>
      </c>
      <c r="I55" s="276">
        <f t="shared" si="14"/>
        <v>0</v>
      </c>
    </row>
    <row r="56" spans="1:9" ht="24.95" customHeight="1" x14ac:dyDescent="0.2">
      <c r="A56" s="250" t="str">
        <f>Datos!A63</f>
        <v>11.3</v>
      </c>
      <c r="B56" s="346" t="str">
        <f t="shared" si="9"/>
        <v>Baja tensión</v>
      </c>
      <c r="C56" s="347"/>
      <c r="D56" s="273" t="str">
        <f t="shared" si="10"/>
        <v>gl</v>
      </c>
      <c r="E56" s="274">
        <f t="shared" si="11"/>
        <v>0</v>
      </c>
      <c r="F56" s="275">
        <f t="shared" si="12"/>
        <v>0</v>
      </c>
      <c r="G56" s="226">
        <f t="shared" si="13"/>
        <v>0</v>
      </c>
      <c r="H56" s="226">
        <f t="shared" si="6"/>
        <v>0</v>
      </c>
      <c r="I56" s="276">
        <f t="shared" si="14"/>
        <v>0</v>
      </c>
    </row>
    <row r="57" spans="1:9" ht="24.95" customHeight="1" x14ac:dyDescent="0.2">
      <c r="A57" s="250" t="str">
        <f>Datos!A64</f>
        <v>11.4</v>
      </c>
      <c r="B57" s="346" t="str">
        <f t="shared" si="9"/>
        <v>Artefactos</v>
      </c>
      <c r="C57" s="347"/>
      <c r="D57" s="273" t="str">
        <f t="shared" si="10"/>
        <v>gl</v>
      </c>
      <c r="E57" s="274">
        <f t="shared" si="11"/>
        <v>0</v>
      </c>
      <c r="F57" s="275">
        <f t="shared" si="12"/>
        <v>0</v>
      </c>
      <c r="G57" s="226">
        <f t="shared" si="13"/>
        <v>0</v>
      </c>
      <c r="H57" s="226">
        <f t="shared" si="6"/>
        <v>0</v>
      </c>
      <c r="I57" s="276">
        <f t="shared" si="14"/>
        <v>0</v>
      </c>
    </row>
    <row r="58" spans="1:9" ht="24.95" customHeight="1" x14ac:dyDescent="0.2">
      <c r="A58" s="250">
        <f>Datos!A65</f>
        <v>12</v>
      </c>
      <c r="B58" s="346" t="str">
        <f t="shared" si="9"/>
        <v xml:space="preserve"> INSTALACIÓN SANITARIA</v>
      </c>
      <c r="C58" s="347"/>
      <c r="D58" s="273">
        <f t="shared" si="10"/>
        <v>0</v>
      </c>
      <c r="E58" s="274">
        <f t="shared" si="11"/>
        <v>0</v>
      </c>
      <c r="F58" s="275">
        <f t="shared" si="12"/>
        <v>0</v>
      </c>
      <c r="G58" s="226">
        <f t="shared" si="13"/>
        <v>0</v>
      </c>
      <c r="H58" s="226">
        <f t="shared" si="6"/>
        <v>0</v>
      </c>
      <c r="I58" s="276">
        <f t="shared" si="14"/>
        <v>0</v>
      </c>
    </row>
    <row r="59" spans="1:9" ht="24.95" customHeight="1" x14ac:dyDescent="0.2">
      <c r="A59" s="250" t="str">
        <f>Datos!A66</f>
        <v>12.1</v>
      </c>
      <c r="B59" s="346" t="str">
        <f t="shared" si="9"/>
        <v>Instalación base de cloacas, caños, cámaras</v>
      </c>
      <c r="C59" s="347"/>
      <c r="D59" s="273" t="str">
        <f t="shared" si="10"/>
        <v>gl</v>
      </c>
      <c r="E59" s="274">
        <f t="shared" si="11"/>
        <v>0</v>
      </c>
      <c r="F59" s="275">
        <f t="shared" si="12"/>
        <v>0</v>
      </c>
      <c r="G59" s="226">
        <f t="shared" si="13"/>
        <v>0</v>
      </c>
      <c r="H59" s="226">
        <f t="shared" si="6"/>
        <v>0</v>
      </c>
      <c r="I59" s="276">
        <f t="shared" si="14"/>
        <v>0</v>
      </c>
    </row>
    <row r="60" spans="1:9" ht="24.95" customHeight="1" x14ac:dyDescent="0.2">
      <c r="A60" s="250" t="str">
        <f>Datos!A67</f>
        <v>12.2</v>
      </c>
      <c r="B60" s="346" t="str">
        <f t="shared" si="9"/>
        <v>Ventilación</v>
      </c>
      <c r="C60" s="347"/>
      <c r="D60" s="273" t="str">
        <f t="shared" si="10"/>
        <v>gl</v>
      </c>
      <c r="E60" s="274">
        <f t="shared" si="11"/>
        <v>0</v>
      </c>
      <c r="F60" s="275">
        <f t="shared" si="12"/>
        <v>0</v>
      </c>
      <c r="G60" s="226">
        <f t="shared" si="13"/>
        <v>0</v>
      </c>
      <c r="H60" s="226">
        <f t="shared" si="6"/>
        <v>0</v>
      </c>
      <c r="I60" s="276">
        <f t="shared" si="14"/>
        <v>0</v>
      </c>
    </row>
    <row r="61" spans="1:9" ht="24.95" customHeight="1" x14ac:dyDescent="0.2">
      <c r="A61" s="250" t="str">
        <f>Datos!A68</f>
        <v>12.4</v>
      </c>
      <c r="B61" s="346" t="str">
        <f t="shared" si="9"/>
        <v>Cañería distribución agua fría-caliente</v>
      </c>
      <c r="C61" s="347"/>
      <c r="D61" s="273" t="str">
        <f t="shared" si="10"/>
        <v>gl</v>
      </c>
      <c r="E61" s="274">
        <f t="shared" si="11"/>
        <v>0</v>
      </c>
      <c r="F61" s="275">
        <f t="shared" si="12"/>
        <v>0</v>
      </c>
      <c r="G61" s="226">
        <f t="shared" si="13"/>
        <v>0</v>
      </c>
      <c r="H61" s="226">
        <f t="shared" si="6"/>
        <v>0</v>
      </c>
      <c r="I61" s="276">
        <f t="shared" si="14"/>
        <v>0</v>
      </c>
    </row>
    <row r="62" spans="1:9" ht="24.95" customHeight="1" x14ac:dyDescent="0.2">
      <c r="A62" s="250" t="str">
        <f>Datos!A69</f>
        <v>12.5</v>
      </c>
      <c r="B62" s="346" t="str">
        <f t="shared" si="9"/>
        <v xml:space="preserve">Tanque de reserva </v>
      </c>
      <c r="C62" s="347"/>
      <c r="D62" s="273" t="str">
        <f t="shared" si="10"/>
        <v>gl</v>
      </c>
      <c r="E62" s="274">
        <f t="shared" si="11"/>
        <v>0</v>
      </c>
      <c r="F62" s="275">
        <f t="shared" si="12"/>
        <v>0</v>
      </c>
      <c r="G62" s="226">
        <f t="shared" si="13"/>
        <v>0</v>
      </c>
      <c r="H62" s="226">
        <f t="shared" si="6"/>
        <v>0</v>
      </c>
      <c r="I62" s="276">
        <f t="shared" si="14"/>
        <v>0</v>
      </c>
    </row>
    <row r="63" spans="1:9" ht="24.95" customHeight="1" x14ac:dyDescent="0.2">
      <c r="A63" s="250" t="str">
        <f>Datos!A70</f>
        <v>12.6</v>
      </c>
      <c r="B63" s="346" t="str">
        <f t="shared" si="9"/>
        <v>Artefactos sanitarios y griferia</v>
      </c>
      <c r="C63" s="347"/>
      <c r="D63" s="273" t="str">
        <f t="shared" si="10"/>
        <v>gl</v>
      </c>
      <c r="E63" s="274">
        <f t="shared" si="11"/>
        <v>0</v>
      </c>
      <c r="F63" s="275">
        <f t="shared" si="12"/>
        <v>0</v>
      </c>
      <c r="G63" s="226">
        <f t="shared" si="13"/>
        <v>0</v>
      </c>
      <c r="H63" s="226">
        <f t="shared" si="6"/>
        <v>0</v>
      </c>
      <c r="I63" s="276">
        <f t="shared" si="14"/>
        <v>0</v>
      </c>
    </row>
    <row r="64" spans="1:9" ht="24.95" customHeight="1" x14ac:dyDescent="0.2">
      <c r="A64" s="250" t="str">
        <f>Datos!A71</f>
        <v>12.7</v>
      </c>
      <c r="B64" s="346" t="str">
        <f t="shared" si="9"/>
        <v>Cañería de desague pluvial</v>
      </c>
      <c r="C64" s="347"/>
      <c r="D64" s="273" t="str">
        <f t="shared" si="10"/>
        <v>gl</v>
      </c>
      <c r="E64" s="274">
        <f t="shared" si="11"/>
        <v>0</v>
      </c>
      <c r="F64" s="275">
        <f t="shared" si="12"/>
        <v>0</v>
      </c>
      <c r="G64" s="226">
        <f t="shared" si="13"/>
        <v>0</v>
      </c>
      <c r="H64" s="226">
        <f t="shared" si="6"/>
        <v>0</v>
      </c>
      <c r="I64" s="276">
        <f t="shared" si="14"/>
        <v>0</v>
      </c>
    </row>
    <row r="65" spans="1:9" ht="24.95" customHeight="1" x14ac:dyDescent="0.2">
      <c r="A65" s="250">
        <f>Datos!A72</f>
        <v>18</v>
      </c>
      <c r="B65" s="346" t="str">
        <f t="shared" si="9"/>
        <v xml:space="preserve"> CRISTALES, ESPEJOS Y VIDRIOS</v>
      </c>
      <c r="C65" s="347"/>
      <c r="D65" s="273">
        <f t="shared" si="10"/>
        <v>0</v>
      </c>
      <c r="E65" s="274">
        <f t="shared" si="11"/>
        <v>0</v>
      </c>
      <c r="F65" s="275">
        <f t="shared" si="12"/>
        <v>0</v>
      </c>
      <c r="G65" s="226">
        <f t="shared" si="13"/>
        <v>0</v>
      </c>
      <c r="H65" s="226">
        <f t="shared" si="6"/>
        <v>0</v>
      </c>
      <c r="I65" s="276">
        <f t="shared" si="14"/>
        <v>0</v>
      </c>
    </row>
    <row r="66" spans="1:9" ht="24.95" customHeight="1" x14ac:dyDescent="0.2">
      <c r="A66" s="250" t="str">
        <f>Datos!A73</f>
        <v>18.1</v>
      </c>
      <c r="B66" s="346" t="str">
        <f t="shared" si="9"/>
        <v>Vidrios laminado de seguridad 3+3</v>
      </c>
      <c r="C66" s="347"/>
      <c r="D66" s="273" t="str">
        <f t="shared" si="10"/>
        <v>m2</v>
      </c>
      <c r="E66" s="274">
        <f t="shared" si="11"/>
        <v>0</v>
      </c>
      <c r="F66" s="275">
        <f t="shared" si="12"/>
        <v>0</v>
      </c>
      <c r="G66" s="226">
        <f t="shared" si="13"/>
        <v>0</v>
      </c>
      <c r="H66" s="226">
        <f t="shared" si="6"/>
        <v>0</v>
      </c>
      <c r="I66" s="276">
        <f t="shared" si="14"/>
        <v>0</v>
      </c>
    </row>
    <row r="67" spans="1:9" ht="24.95" customHeight="1" x14ac:dyDescent="0.2">
      <c r="A67" s="250" t="str">
        <f>Datos!A74</f>
        <v>18.3</v>
      </c>
      <c r="B67" s="346" t="str">
        <f t="shared" si="9"/>
        <v>Espejos</v>
      </c>
      <c r="C67" s="347"/>
      <c r="D67" s="273" t="str">
        <f t="shared" si="10"/>
        <v>m2</v>
      </c>
      <c r="E67" s="274">
        <f t="shared" si="11"/>
        <v>0</v>
      </c>
      <c r="F67" s="275">
        <f t="shared" si="12"/>
        <v>0</v>
      </c>
      <c r="G67" s="226">
        <f t="shared" si="13"/>
        <v>0</v>
      </c>
      <c r="H67" s="226">
        <f t="shared" si="6"/>
        <v>0</v>
      </c>
      <c r="I67" s="276">
        <f t="shared" si="14"/>
        <v>0</v>
      </c>
    </row>
    <row r="68" spans="1:9" ht="24.95" customHeight="1" x14ac:dyDescent="0.2">
      <c r="A68" s="250">
        <f>Datos!A75</f>
        <v>19</v>
      </c>
      <c r="B68" s="346" t="str">
        <f t="shared" si="9"/>
        <v xml:space="preserve"> PINTURAS</v>
      </c>
      <c r="C68" s="347"/>
      <c r="D68" s="273">
        <f t="shared" si="10"/>
        <v>0</v>
      </c>
      <c r="E68" s="274">
        <f t="shared" si="11"/>
        <v>0</v>
      </c>
      <c r="F68" s="275">
        <f t="shared" si="12"/>
        <v>0</v>
      </c>
      <c r="G68" s="226">
        <f t="shared" si="13"/>
        <v>0</v>
      </c>
      <c r="H68" s="226">
        <f t="shared" si="6"/>
        <v>0</v>
      </c>
      <c r="I68" s="276">
        <f t="shared" si="14"/>
        <v>0</v>
      </c>
    </row>
    <row r="69" spans="1:9" ht="24.95" customHeight="1" x14ac:dyDescent="0.2">
      <c r="A69" s="250" t="str">
        <f>Datos!A76</f>
        <v>19.1</v>
      </c>
      <c r="B69" s="346" t="str">
        <f t="shared" si="9"/>
        <v>Pintura al látex en muros interiores</v>
      </c>
      <c r="C69" s="347"/>
      <c r="D69" s="273" t="str">
        <f t="shared" si="10"/>
        <v>m2</v>
      </c>
      <c r="E69" s="274">
        <f t="shared" si="11"/>
        <v>0</v>
      </c>
      <c r="F69" s="275">
        <f t="shared" si="12"/>
        <v>0</v>
      </c>
      <c r="G69" s="226">
        <f t="shared" si="13"/>
        <v>0</v>
      </c>
      <c r="H69" s="226">
        <f t="shared" si="6"/>
        <v>0</v>
      </c>
      <c r="I69" s="276">
        <f t="shared" si="14"/>
        <v>0</v>
      </c>
    </row>
    <row r="70" spans="1:9" ht="24.95" customHeight="1" x14ac:dyDescent="0.2">
      <c r="A70" s="250" t="str">
        <f>Datos!A77</f>
        <v>19.3</v>
      </c>
      <c r="B70" s="346" t="str">
        <f t="shared" si="9"/>
        <v>Pintura al látex en cielorrasos</v>
      </c>
      <c r="C70" s="347"/>
      <c r="D70" s="273" t="str">
        <f t="shared" si="10"/>
        <v>m2</v>
      </c>
      <c r="E70" s="274">
        <f t="shared" si="11"/>
        <v>0</v>
      </c>
      <c r="F70" s="275">
        <f t="shared" si="12"/>
        <v>0</v>
      </c>
      <c r="G70" s="226">
        <f t="shared" si="13"/>
        <v>0</v>
      </c>
      <c r="H70" s="226">
        <f t="shared" si="6"/>
        <v>0</v>
      </c>
      <c r="I70" s="276">
        <f t="shared" si="14"/>
        <v>0</v>
      </c>
    </row>
    <row r="71" spans="1:9" ht="24.95" customHeight="1" x14ac:dyDescent="0.2">
      <c r="A71" s="250" t="str">
        <f>Datos!A78</f>
        <v>19.4</v>
      </c>
      <c r="B71" s="346" t="str">
        <f t="shared" si="9"/>
        <v>Pintura esmalte sintético en carpintería</v>
      </c>
      <c r="C71" s="347"/>
      <c r="D71" s="273" t="str">
        <f t="shared" si="10"/>
        <v>m2</v>
      </c>
      <c r="E71" s="274">
        <f t="shared" si="11"/>
        <v>0</v>
      </c>
      <c r="F71" s="275">
        <f t="shared" si="12"/>
        <v>0</v>
      </c>
      <c r="G71" s="226">
        <f t="shared" si="13"/>
        <v>0</v>
      </c>
      <c r="H71" s="226">
        <f t="shared" si="6"/>
        <v>0</v>
      </c>
      <c r="I71" s="276">
        <f t="shared" si="14"/>
        <v>0</v>
      </c>
    </row>
    <row r="72" spans="1:9" ht="24.95" customHeight="1" x14ac:dyDescent="0.2">
      <c r="A72" s="250">
        <f>Datos!A79</f>
        <v>20</v>
      </c>
      <c r="B72" s="346" t="str">
        <f t="shared" si="9"/>
        <v xml:space="preserve"> SEÑALETICA</v>
      </c>
      <c r="C72" s="347"/>
      <c r="D72" s="273">
        <f t="shared" si="10"/>
        <v>0</v>
      </c>
      <c r="E72" s="274">
        <f t="shared" si="11"/>
        <v>0</v>
      </c>
      <c r="F72" s="275">
        <f t="shared" si="12"/>
        <v>0</v>
      </c>
      <c r="G72" s="226">
        <f t="shared" si="13"/>
        <v>0</v>
      </c>
      <c r="H72" s="226">
        <f t="shared" si="6"/>
        <v>0</v>
      </c>
      <c r="I72" s="276">
        <f t="shared" si="14"/>
        <v>0</v>
      </c>
    </row>
    <row r="73" spans="1:9" ht="24.95" customHeight="1" x14ac:dyDescent="0.2">
      <c r="A73" s="250" t="str">
        <f>Datos!A80</f>
        <v>20.1</v>
      </c>
      <c r="B73" s="346" t="str">
        <f t="shared" si="9"/>
        <v>Señalización</v>
      </c>
      <c r="C73" s="347"/>
      <c r="D73" s="273" t="str">
        <f t="shared" si="10"/>
        <v>gl</v>
      </c>
      <c r="E73" s="274">
        <f t="shared" si="11"/>
        <v>0</v>
      </c>
      <c r="F73" s="275">
        <f t="shared" si="12"/>
        <v>0</v>
      </c>
      <c r="G73" s="226">
        <f t="shared" si="13"/>
        <v>0</v>
      </c>
      <c r="H73" s="226">
        <f t="shared" si="6"/>
        <v>0</v>
      </c>
      <c r="I73" s="276">
        <f t="shared" si="14"/>
        <v>0</v>
      </c>
    </row>
    <row r="74" spans="1:9" ht="24.95" customHeight="1" x14ac:dyDescent="0.2">
      <c r="A74" s="250">
        <f>Datos!A81</f>
        <v>23</v>
      </c>
      <c r="B74" s="346" t="str">
        <f t="shared" si="9"/>
        <v xml:space="preserve"> LIMPIEZA DE OBRA</v>
      </c>
      <c r="C74" s="347"/>
      <c r="D74" s="273">
        <f t="shared" si="10"/>
        <v>0</v>
      </c>
      <c r="E74" s="274">
        <f t="shared" si="11"/>
        <v>0</v>
      </c>
      <c r="F74" s="275">
        <f t="shared" si="12"/>
        <v>0</v>
      </c>
      <c r="G74" s="226">
        <f t="shared" si="13"/>
        <v>0</v>
      </c>
      <c r="H74" s="226">
        <f t="shared" si="6"/>
        <v>0</v>
      </c>
      <c r="I74" s="276">
        <f t="shared" si="14"/>
        <v>0</v>
      </c>
    </row>
    <row r="75" spans="1:9" ht="24.95" customHeight="1" x14ac:dyDescent="0.2">
      <c r="A75" s="250" t="str">
        <f>Datos!A82</f>
        <v>23.1</v>
      </c>
      <c r="B75" s="346" t="str">
        <f t="shared" si="9"/>
        <v>Limpieza de obra periódica y final</v>
      </c>
      <c r="C75" s="347"/>
      <c r="D75" s="273" t="str">
        <f t="shared" si="10"/>
        <v>gl</v>
      </c>
      <c r="E75" s="274">
        <f t="shared" si="11"/>
        <v>0</v>
      </c>
      <c r="F75" s="275">
        <f t="shared" si="12"/>
        <v>0</v>
      </c>
      <c r="G75" s="226">
        <f t="shared" si="13"/>
        <v>0</v>
      </c>
      <c r="H75" s="226">
        <f t="shared" si="6"/>
        <v>0</v>
      </c>
      <c r="I75" s="276">
        <f t="shared" si="14"/>
        <v>0</v>
      </c>
    </row>
    <row r="76" spans="1:9" ht="24.95" customHeight="1" x14ac:dyDescent="0.2">
      <c r="A76" s="250">
        <f>Datos!A83</f>
        <v>24</v>
      </c>
      <c r="B76" s="346" t="str">
        <f t="shared" si="9"/>
        <v xml:space="preserve"> VARIOS</v>
      </c>
      <c r="C76" s="347"/>
      <c r="D76" s="273">
        <f t="shared" si="10"/>
        <v>0</v>
      </c>
      <c r="E76" s="274">
        <f t="shared" si="11"/>
        <v>0</v>
      </c>
      <c r="F76" s="275">
        <f t="shared" si="12"/>
        <v>0</v>
      </c>
      <c r="G76" s="226">
        <f t="shared" si="13"/>
        <v>0</v>
      </c>
      <c r="H76" s="226">
        <f t="shared" si="6"/>
        <v>0</v>
      </c>
      <c r="I76" s="276">
        <f t="shared" si="14"/>
        <v>0</v>
      </c>
    </row>
    <row r="77" spans="1:9" ht="24.95" customHeight="1" x14ac:dyDescent="0.2">
      <c r="A77" s="250" t="str">
        <f>Datos!A84</f>
        <v>24.1</v>
      </c>
      <c r="B77" s="346" t="str">
        <f t="shared" si="9"/>
        <v>Fichas complementarias y otros</v>
      </c>
      <c r="C77" s="347"/>
      <c r="D77" s="273" t="str">
        <f t="shared" si="10"/>
        <v>gl</v>
      </c>
      <c r="E77" s="274">
        <f t="shared" si="11"/>
        <v>0</v>
      </c>
      <c r="F77" s="275">
        <f t="shared" si="12"/>
        <v>0</v>
      </c>
      <c r="G77" s="226">
        <f t="shared" si="13"/>
        <v>0</v>
      </c>
      <c r="H77" s="226">
        <f t="shared" si="6"/>
        <v>0</v>
      </c>
      <c r="I77" s="276">
        <f t="shared" si="14"/>
        <v>0</v>
      </c>
    </row>
    <row r="78" spans="1:9" ht="20.100000000000001" customHeight="1" x14ac:dyDescent="0.2">
      <c r="A78" s="277"/>
      <c r="B78" s="278"/>
      <c r="C78" s="279"/>
      <c r="D78" s="280"/>
      <c r="E78" s="281"/>
      <c r="F78" s="282"/>
      <c r="G78" s="282"/>
      <c r="I78" s="283"/>
    </row>
    <row r="79" spans="1:9" ht="20.100000000000001" customHeight="1" x14ac:dyDescent="0.2">
      <c r="A79" s="284" t="s">
        <v>3</v>
      </c>
      <c r="B79" s="285"/>
      <c r="C79" s="286"/>
      <c r="D79" s="286"/>
      <c r="E79" s="286"/>
      <c r="F79" s="287">
        <f>ROUND(SUMPRODUCT(E18:E77,F18:F77),2)</f>
        <v>0</v>
      </c>
      <c r="G79" s="235" t="s">
        <v>1200</v>
      </c>
      <c r="H79" s="288">
        <f>SUM(H18:H77)</f>
        <v>0</v>
      </c>
      <c r="I79" s="289">
        <f>SUM(I18:I78)</f>
        <v>0</v>
      </c>
    </row>
    <row r="80" spans="1:9" ht="20.100000000000001" customHeight="1" thickBot="1" x14ac:dyDescent="0.25">
      <c r="G80" s="290"/>
    </row>
    <row r="81" spans="1:9" ht="20.100000000000001" customHeight="1" thickTop="1" x14ac:dyDescent="0.2">
      <c r="A81" s="291" t="s">
        <v>1125</v>
      </c>
      <c r="B81" s="292" t="s">
        <v>1201</v>
      </c>
      <c r="C81" s="293"/>
      <c r="D81" s="294"/>
      <c r="E81" s="295"/>
      <c r="F81" s="296"/>
      <c r="G81" s="295"/>
      <c r="H81" s="297">
        <f>ROUND(H84/(1+Beneficio)-GG_Pesos,2)</f>
        <v>0</v>
      </c>
      <c r="I81" s="298"/>
    </row>
    <row r="82" spans="1:9" ht="20.100000000000001" customHeight="1" x14ac:dyDescent="0.2">
      <c r="A82" s="299" t="s">
        <v>1126</v>
      </c>
      <c r="B82" s="300" t="str">
        <f>CONCATENATE("GASTOS GENERALES  ",ROUND(E82*100,3)," % de ( 1 )")</f>
        <v>GASTOS GENERALES  0 % de ( 1 )</v>
      </c>
      <c r="C82" s="300"/>
      <c r="D82" s="301"/>
      <c r="E82" s="302">
        <f>GG_Porcentaje</f>
        <v>0</v>
      </c>
      <c r="F82" s="142"/>
      <c r="G82" s="253"/>
      <c r="H82" s="303">
        <f>IF(GG_Pesos=0,ROUND(GG_Porcentaje*Costo_Obra,2),GG_Pesos)</f>
        <v>0</v>
      </c>
      <c r="I82" s="301"/>
    </row>
    <row r="83" spans="1:9" ht="20.100000000000001" customHeight="1" x14ac:dyDescent="0.2">
      <c r="A83" s="299" t="s">
        <v>1127</v>
      </c>
      <c r="B83" s="300" t="str">
        <f>CONCATENATE("BENEFICIOS  ",ROUND(E83*100,2)," % de ( 1 + 2 )")</f>
        <v>BENEFICIOS  0 % de ( 1 + 2 )</v>
      </c>
      <c r="C83" s="300"/>
      <c r="D83" s="301"/>
      <c r="E83" s="302">
        <f>Beneficio</f>
        <v>0</v>
      </c>
      <c r="F83" s="142"/>
      <c r="G83" s="253"/>
      <c r="H83" s="303">
        <f>IF(Beneficio=0,,ROUND(Beneficio*(Costo_Obra+GG_Pesos),2))</f>
        <v>0</v>
      </c>
      <c r="I83" s="301"/>
    </row>
    <row r="84" spans="1:9" ht="20.100000000000001" customHeight="1" x14ac:dyDescent="0.2">
      <c r="A84" s="299" t="s">
        <v>1128</v>
      </c>
      <c r="B84" s="304" t="s">
        <v>14</v>
      </c>
      <c r="C84" s="305"/>
      <c r="D84" s="301"/>
      <c r="E84" s="253"/>
      <c r="F84" s="142"/>
      <c r="G84" s="253"/>
      <c r="H84" s="303">
        <f>ROUND(Monto_Oferta/(1+IVA+Ingresos_Brutos),2)</f>
        <v>0</v>
      </c>
      <c r="I84" s="301"/>
    </row>
    <row r="85" spans="1:9" ht="20.100000000000001" customHeight="1" x14ac:dyDescent="0.2">
      <c r="A85" s="299" t="s">
        <v>1129</v>
      </c>
      <c r="B85" s="300" t="str">
        <f>CONCATENATE("INGRESOS BRUTOS Y LOTE HOGAR  ",ROUND(E85*100,2)," % de ( 4 )")</f>
        <v>INGRESOS BRUTOS Y LOTE HOGAR  0 % de ( 4 )</v>
      </c>
      <c r="C85" s="300"/>
      <c r="D85" s="301"/>
      <c r="E85" s="302">
        <f>Ingresos_Brutos</f>
        <v>0</v>
      </c>
      <c r="F85" s="142"/>
      <c r="G85" s="253"/>
      <c r="H85" s="303">
        <f>IF(Ingresos_Brutos=0,,ROUND(Ingresos_Brutos*H84,2))</f>
        <v>0</v>
      </c>
      <c r="I85" s="301"/>
    </row>
    <row r="86" spans="1:9" ht="20.100000000000001" customHeight="1" thickBot="1" x14ac:dyDescent="0.25">
      <c r="A86" s="306" t="s">
        <v>1130</v>
      </c>
      <c r="B86" s="307" t="str">
        <f>CONCATENATE("IMPUESTO AL VALOR AGREGADO ",E86*100," % de ( 4 )")</f>
        <v>IMPUESTO AL VALOR AGREGADO 0 % de ( 4 )</v>
      </c>
      <c r="C86" s="307"/>
      <c r="D86" s="308"/>
      <c r="E86" s="309">
        <f>IVA</f>
        <v>0</v>
      </c>
      <c r="F86" s="310"/>
      <c r="G86" s="311"/>
      <c r="H86" s="312">
        <f>IF(IVA=0,,ROUND(IVA*H84,2))</f>
        <v>0</v>
      </c>
      <c r="I86" s="301"/>
    </row>
    <row r="87" spans="1:9" ht="20.100000000000001" customHeight="1" thickTop="1" x14ac:dyDescent="0.2">
      <c r="A87" s="313"/>
      <c r="B87" s="300"/>
      <c r="C87" s="300"/>
      <c r="D87" s="301"/>
      <c r="E87" s="302"/>
      <c r="F87" s="142"/>
      <c r="H87" s="314"/>
      <c r="I87" s="301"/>
    </row>
    <row r="88" spans="1:9" ht="20.100000000000001" customHeight="1" x14ac:dyDescent="0.2">
      <c r="A88" s="315"/>
      <c r="B88" s="315" t="s">
        <v>15</v>
      </c>
      <c r="C88" s="315"/>
      <c r="D88" s="301"/>
      <c r="E88" s="253"/>
      <c r="F88" s="142"/>
      <c r="H88" s="314">
        <f>Monto_Oferta</f>
        <v>0</v>
      </c>
      <c r="I88" s="301"/>
    </row>
    <row r="89" spans="1:9" ht="20.100000000000001" customHeight="1" x14ac:dyDescent="0.2">
      <c r="I89" s="316"/>
    </row>
    <row r="90" spans="1:9" ht="60" customHeight="1" x14ac:dyDescent="0.2">
      <c r="B90" s="355" t="str">
        <f>"El presente presupuesto asciende a la suma de: " &amp; UPPER(CONVERTIRNUM(Monto_Oferta))</f>
        <v>El presente presupuesto asciende a la suma de: CERO PESOS CON 00/100</v>
      </c>
      <c r="C90" s="355"/>
      <c r="D90" s="355"/>
      <c r="E90" s="355"/>
      <c r="F90" s="355"/>
      <c r="G90" s="355"/>
      <c r="H90" s="355"/>
      <c r="I90" s="355"/>
    </row>
    <row r="91" spans="1:9" x14ac:dyDescent="0.2">
      <c r="A91" s="143" t="s">
        <v>1173</v>
      </c>
    </row>
    <row r="254" spans="2:2" x14ac:dyDescent="0.2">
      <c r="B254" s="267">
        <v>4</v>
      </c>
    </row>
    <row r="304" spans="2:2" x14ac:dyDescent="0.2">
      <c r="B304" s="267">
        <v>4</v>
      </c>
    </row>
    <row r="354" spans="2:2" x14ac:dyDescent="0.2">
      <c r="B354" s="267">
        <v>4</v>
      </c>
    </row>
    <row r="404" spans="2:2" x14ac:dyDescent="0.2">
      <c r="B404" s="267">
        <v>4</v>
      </c>
    </row>
    <row r="454" spans="2:2" x14ac:dyDescent="0.2">
      <c r="B454" s="267">
        <v>5</v>
      </c>
    </row>
    <row r="504" spans="2:2" x14ac:dyDescent="0.2">
      <c r="B504" s="267">
        <v>5</v>
      </c>
    </row>
    <row r="554" spans="2:2" x14ac:dyDescent="0.2">
      <c r="B554" s="267">
        <v>5</v>
      </c>
    </row>
    <row r="604" spans="2:2" x14ac:dyDescent="0.2">
      <c r="B604" s="267">
        <v>5</v>
      </c>
    </row>
    <row r="654" spans="2:2" x14ac:dyDescent="0.2">
      <c r="B654" s="267">
        <v>5</v>
      </c>
    </row>
    <row r="704" spans="2:2" x14ac:dyDescent="0.2">
      <c r="B704" s="267">
        <v>5</v>
      </c>
    </row>
    <row r="754" spans="2:2" x14ac:dyDescent="0.2">
      <c r="B754" s="267">
        <v>5</v>
      </c>
    </row>
    <row r="804" spans="2:2" x14ac:dyDescent="0.2">
      <c r="B804" s="267">
        <v>5</v>
      </c>
    </row>
    <row r="854" spans="2:2" x14ac:dyDescent="0.2">
      <c r="B854" s="267">
        <v>5</v>
      </c>
    </row>
    <row r="904" spans="2:2" x14ac:dyDescent="0.2">
      <c r="B904" s="267">
        <v>5</v>
      </c>
    </row>
    <row r="954" spans="2:2" x14ac:dyDescent="0.2">
      <c r="B954" s="267">
        <v>5</v>
      </c>
    </row>
    <row r="1004" spans="2:2" x14ac:dyDescent="0.2">
      <c r="B1004" s="267">
        <v>5</v>
      </c>
    </row>
    <row r="1005" spans="2:2" x14ac:dyDescent="0.2">
      <c r="B1005" s="267">
        <f>CyP!A45</f>
        <v>8</v>
      </c>
    </row>
    <row r="1054" spans="2:2" x14ac:dyDescent="0.2">
      <c r="B1054" s="267">
        <v>5</v>
      </c>
    </row>
    <row r="1055" spans="2:2" x14ac:dyDescent="0.2">
      <c r="B1055" s="267" t="str">
        <f>CyP!A46</f>
        <v>8.1</v>
      </c>
    </row>
    <row r="1104" spans="2:2" x14ac:dyDescent="0.2">
      <c r="B1104" s="267">
        <v>5</v>
      </c>
    </row>
    <row r="1105" spans="2:2" x14ac:dyDescent="0.2">
      <c r="B1105" s="267">
        <f>CyP!A47</f>
        <v>9</v>
      </c>
    </row>
    <row r="1154" spans="2:2" x14ac:dyDescent="0.2">
      <c r="B1154" s="267">
        <v>5</v>
      </c>
    </row>
    <row r="1155" spans="2:2" x14ac:dyDescent="0.2">
      <c r="B1155" s="267" t="str">
        <f>CyP!A48</f>
        <v>9.2</v>
      </c>
    </row>
    <row r="1205" spans="2:2" x14ac:dyDescent="0.2">
      <c r="B1205" s="267" t="str">
        <f>CyP!A49</f>
        <v>9.2.1</v>
      </c>
    </row>
    <row r="1254" spans="2:2" x14ac:dyDescent="0.2">
      <c r="B1254" s="267">
        <v>7</v>
      </c>
    </row>
    <row r="1255" spans="2:2" x14ac:dyDescent="0.2">
      <c r="B1255" s="267" t="str">
        <f>CyP!A51</f>
        <v>10.1</v>
      </c>
    </row>
    <row r="1305" spans="2:2" x14ac:dyDescent="0.2">
      <c r="B1305" s="267" t="str">
        <f>CyP!A52</f>
        <v>10.2</v>
      </c>
    </row>
    <row r="1354" spans="2:2" x14ac:dyDescent="0.2">
      <c r="B1354" s="267">
        <v>8</v>
      </c>
    </row>
    <row r="1355" spans="2:2" x14ac:dyDescent="0.2">
      <c r="B1355" s="267" t="str">
        <f>CyP!A54</f>
        <v>11.1</v>
      </c>
    </row>
    <row r="1404" spans="2:2" x14ac:dyDescent="0.2">
      <c r="B1404" s="267">
        <v>8</v>
      </c>
    </row>
    <row r="1405" spans="2:2" x14ac:dyDescent="0.2">
      <c r="B1405" s="267" t="str">
        <f>CyP!A55</f>
        <v>11.2</v>
      </c>
    </row>
    <row r="1454" spans="2:2" x14ac:dyDescent="0.2">
      <c r="B1454" s="267">
        <v>8</v>
      </c>
    </row>
    <row r="1455" spans="2:2" x14ac:dyDescent="0.2">
      <c r="B1455" s="267" t="str">
        <f>CyP!A56</f>
        <v>11.3</v>
      </c>
    </row>
    <row r="1504" spans="2:2" x14ac:dyDescent="0.2">
      <c r="B1504" s="267">
        <v>8</v>
      </c>
    </row>
    <row r="1505" spans="2:2" x14ac:dyDescent="0.2">
      <c r="B1505" s="267" t="str">
        <f>CyP!A57</f>
        <v>11.4</v>
      </c>
    </row>
    <row r="1554" spans="2:2" x14ac:dyDescent="0.2">
      <c r="B1554" s="267">
        <v>8</v>
      </c>
    </row>
    <row r="1555" spans="2:2" x14ac:dyDescent="0.2">
      <c r="B1555" s="267">
        <f>CyP!A58</f>
        <v>12</v>
      </c>
    </row>
    <row r="1605" spans="2:2" x14ac:dyDescent="0.2">
      <c r="B1605" s="267" t="str">
        <f>CyP!A59</f>
        <v>12.1</v>
      </c>
    </row>
    <row r="1655" spans="2:2" x14ac:dyDescent="0.2">
      <c r="B1655" s="267" t="str">
        <f>CyP!A60</f>
        <v>12.2</v>
      </c>
    </row>
    <row r="1705" spans="2:2" x14ac:dyDescent="0.2">
      <c r="B1705" s="267" t="str">
        <f>CyP!A61</f>
        <v>12.4</v>
      </c>
    </row>
    <row r="1754" spans="2:2" x14ac:dyDescent="0.2">
      <c r="B1754" s="267">
        <v>12</v>
      </c>
    </row>
    <row r="1755" spans="2:2" x14ac:dyDescent="0.2">
      <c r="B1755" s="267" t="str">
        <f>CyP!A63</f>
        <v>12.6</v>
      </c>
    </row>
    <row r="1804" spans="2:2" x14ac:dyDescent="0.2">
      <c r="B1804" s="267">
        <v>12</v>
      </c>
    </row>
    <row r="1805" spans="2:2" x14ac:dyDescent="0.2">
      <c r="B1805" s="267" t="str">
        <f>CyP!A64</f>
        <v>12.7</v>
      </c>
    </row>
    <row r="1854" spans="2:2" x14ac:dyDescent="0.2">
      <c r="B1854" s="267">
        <v>12</v>
      </c>
    </row>
    <row r="1855" spans="2:2" x14ac:dyDescent="0.2">
      <c r="B1855" s="267">
        <f>CyP!A65</f>
        <v>18</v>
      </c>
    </row>
    <row r="1904" spans="2:2" x14ac:dyDescent="0.2">
      <c r="B1904" s="267">
        <v>12</v>
      </c>
    </row>
    <row r="1905" spans="2:2" x14ac:dyDescent="0.2">
      <c r="B1905" s="267" t="str">
        <f>CyP!A66</f>
        <v>18.1</v>
      </c>
    </row>
    <row r="1954" spans="2:2" x14ac:dyDescent="0.2">
      <c r="B1954" s="267">
        <v>12</v>
      </c>
    </row>
    <row r="1955" spans="2:2" x14ac:dyDescent="0.2">
      <c r="B1955" s="267" t="str">
        <f>CyP!A67</f>
        <v>18.3</v>
      </c>
    </row>
    <row r="2004" spans="2:2" x14ac:dyDescent="0.2">
      <c r="B2004" s="267">
        <v>13</v>
      </c>
    </row>
    <row r="2005" spans="2:2" x14ac:dyDescent="0.2">
      <c r="B2005" s="267" t="str">
        <f>CyP!A69</f>
        <v>19.1</v>
      </c>
    </row>
    <row r="2054" spans="2:2" x14ac:dyDescent="0.2">
      <c r="B2054" s="267">
        <v>13</v>
      </c>
    </row>
    <row r="2055" spans="2:2" x14ac:dyDescent="0.2">
      <c r="B2055" s="267" t="str">
        <f>CyP!A70</f>
        <v>19.3</v>
      </c>
    </row>
  </sheetData>
  <mergeCells count="69">
    <mergeCell ref="B90:I90"/>
    <mergeCell ref="F15:F16"/>
    <mergeCell ref="G15:G16"/>
    <mergeCell ref="B18:C18"/>
    <mergeCell ref="B19:C19"/>
    <mergeCell ref="B20:C20"/>
    <mergeCell ref="B21:C21"/>
    <mergeCell ref="B22:C22"/>
    <mergeCell ref="B23:C23"/>
    <mergeCell ref="B24:C24"/>
    <mergeCell ref="B46:C46"/>
    <mergeCell ref="B47:C47"/>
    <mergeCell ref="B37:C37"/>
    <mergeCell ref="B40:C40"/>
    <mergeCell ref="B25:C25"/>
    <mergeCell ref="B26:C26"/>
    <mergeCell ref="E15:E16"/>
    <mergeCell ref="I15:I16"/>
    <mergeCell ref="H15:H16"/>
    <mergeCell ref="B27:C27"/>
    <mergeCell ref="B28:C28"/>
    <mergeCell ref="B30:C30"/>
    <mergeCell ref="B31:C31"/>
    <mergeCell ref="A15:A16"/>
    <mergeCell ref="B15:C16"/>
    <mergeCell ref="D15:D16"/>
    <mergeCell ref="B29:C29"/>
    <mergeCell ref="B43:C43"/>
    <mergeCell ref="B44:C44"/>
    <mergeCell ref="B45:C45"/>
    <mergeCell ref="B32:C32"/>
    <mergeCell ref="B33:C33"/>
    <mergeCell ref="B34:C34"/>
    <mergeCell ref="B35:C35"/>
    <mergeCell ref="B36:C36"/>
    <mergeCell ref="B38:C38"/>
    <mergeCell ref="B39:C39"/>
    <mergeCell ref="B41:C41"/>
    <mergeCell ref="B42:C42"/>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s>
  <conditionalFormatting sqref="A82:D88 I89">
    <cfRule type="expression" dxfId="116" priority="275" stopIfTrue="1">
      <formula>#REF!=1</formula>
    </cfRule>
  </conditionalFormatting>
  <conditionalFormatting sqref="A18:A78">
    <cfRule type="expression" dxfId="115" priority="276" stopIfTrue="1">
      <formula>#REF!&gt;0</formula>
    </cfRule>
    <cfRule type="expression" dxfId="114" priority="277" stopIfTrue="1">
      <formula>#REF!&gt;0</formula>
    </cfRule>
    <cfRule type="expression" dxfId="113" priority="278" stopIfTrue="1">
      <formula>#REF!&gt;0</formula>
    </cfRule>
  </conditionalFormatting>
  <conditionalFormatting sqref="B78:C78 E18:E77 B18:B77">
    <cfRule type="expression" dxfId="112" priority="279" stopIfTrue="1">
      <formula>#REF!&gt;0</formula>
    </cfRule>
    <cfRule type="expression" dxfId="111" priority="280" stopIfTrue="1">
      <formula>#REF!&gt;0</formula>
    </cfRule>
    <cfRule type="expression" dxfId="110" priority="281" stopIfTrue="1">
      <formula>#REF!&gt;0</formula>
    </cfRule>
  </conditionalFormatting>
  <conditionalFormatting sqref="A81:D81 B82:C83 B85:C88 A83 A85">
    <cfRule type="expression" dxfId="109" priority="282" stopIfTrue="1">
      <formula>#REF!=1</formula>
    </cfRule>
  </conditionalFormatting>
  <conditionalFormatting sqref="D81:D88 B81:C83 B85:C88 A81:A88 F81:F88 H82:I83 H85:I88 I84 I81">
    <cfRule type="expression" dxfId="108" priority="283" stopIfTrue="1">
      <formula>#REF!=1</formula>
    </cfRule>
  </conditionalFormatting>
  <conditionalFormatting sqref="I82">
    <cfRule type="expression" dxfId="107" priority="273" stopIfTrue="1">
      <formula>#REF!=1</formula>
    </cfRule>
  </conditionalFormatting>
  <conditionalFormatting sqref="I84">
    <cfRule type="expression" dxfId="106" priority="272" stopIfTrue="1">
      <formula>#REF!=1</formula>
    </cfRule>
  </conditionalFormatting>
  <conditionalFormatting sqref="I86:I87">
    <cfRule type="expression" dxfId="105" priority="271" stopIfTrue="1">
      <formula>#REF!=1</formula>
    </cfRule>
  </conditionalFormatting>
  <conditionalFormatting sqref="I88">
    <cfRule type="expression" dxfId="104" priority="270" stopIfTrue="1">
      <formula>#REF!=1</formula>
    </cfRule>
  </conditionalFormatting>
  <conditionalFormatting sqref="I85">
    <cfRule type="expression" dxfId="103" priority="269" stopIfTrue="1">
      <formula>#REF!=1</formula>
    </cfRule>
  </conditionalFormatting>
  <conditionalFormatting sqref="I83">
    <cfRule type="expression" dxfId="102" priority="268" stopIfTrue="1">
      <formula>#REF!=1</formula>
    </cfRule>
  </conditionalFormatting>
  <conditionalFormatting sqref="A81 A83 A85">
    <cfRule type="expression" dxfId="101" priority="267" stopIfTrue="1">
      <formula>#REF!=1</formula>
    </cfRule>
  </conditionalFormatting>
  <conditionalFormatting sqref="B81:C81">
    <cfRule type="expression" dxfId="100" priority="266" stopIfTrue="1">
      <formula>#REF!=1</formula>
    </cfRule>
  </conditionalFormatting>
  <conditionalFormatting sqref="B84:C84">
    <cfRule type="expression" dxfId="99" priority="265" stopIfTrue="1">
      <formula>#REF!=1</formula>
    </cfRule>
  </conditionalFormatting>
  <conditionalFormatting sqref="B86:C87">
    <cfRule type="expression" dxfId="98" priority="264" stopIfTrue="1">
      <formula>#REF!=1</formula>
    </cfRule>
  </conditionalFormatting>
  <conditionalFormatting sqref="A82 A84 A86:A87">
    <cfRule type="expression" dxfId="97" priority="263" stopIfTrue="1">
      <formula>#REF!=1</formula>
    </cfRule>
  </conditionalFormatting>
  <conditionalFormatting sqref="A82 A84 A86:A87">
    <cfRule type="expression" dxfId="96" priority="262" stopIfTrue="1">
      <formula>#REF!=1</formula>
    </cfRule>
  </conditionalFormatting>
  <conditionalFormatting sqref="B85:C85">
    <cfRule type="expression" dxfId="95" priority="132" stopIfTrue="1">
      <formula>#REF!=1</formula>
    </cfRule>
  </conditionalFormatting>
  <conditionalFormatting sqref="A79">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84">
    <cfRule type="expression" dxfId="91" priority="5" stopIfTrue="1">
      <formula>#REF!=1</formula>
    </cfRule>
  </conditionalFormatting>
  <conditionalFormatting sqref="H81">
    <cfRule type="expression" dxfId="90" priority="4" stopIfTrue="1">
      <formula>#REF!=1</formula>
    </cfRule>
  </conditionalFormatting>
  <printOptions horizontalCentered="1" verticalCentered="1"/>
  <pageMargins left="1.1811023622047245" right="0.78740157480314965" top="0.98425196850393704" bottom="0.78740157480314965" header="0.39370078740157483" footer="0.39370078740157483"/>
  <pageSetup paperSize="8" scale="44"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K1850"/>
  <sheetViews>
    <sheetView showGridLines="0" showZeros="0" view="pageBreakPreview" topLeftCell="A155" zoomScaleNormal="120" zoomScaleSheetLayoutView="100" workbookViewId="0">
      <selection activeCell="C1852" sqref="C1852"/>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3"/>
    <col min="142" max="16384" width="11.42578125" style="152"/>
  </cols>
  <sheetData>
    <row r="1" spans="1:141" ht="24" customHeight="1" thickTop="1" x14ac:dyDescent="0.2">
      <c r="A1" s="223" t="s">
        <v>39</v>
      </c>
      <c r="B1" s="224"/>
      <c r="C1" s="224"/>
      <c r="D1" s="224"/>
      <c r="E1" s="224"/>
      <c r="F1" s="224"/>
      <c r="G1" s="225"/>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E.P.E.T.N° 1 - ING. ROGELIO BOERO</v>
      </c>
      <c r="C4" s="149"/>
      <c r="D4" s="149"/>
      <c r="E4" s="149"/>
      <c r="F4" s="158" t="s">
        <v>40</v>
      </c>
      <c r="G4" s="160">
        <f>Fecha_Base</f>
        <v>0</v>
      </c>
    </row>
    <row r="5" spans="1:141" ht="24" customHeight="1" x14ac:dyDescent="0.2">
      <c r="A5" s="161" t="s">
        <v>725</v>
      </c>
      <c r="B5" s="150" t="str">
        <f>Ubicación</f>
        <v>Belgrano 250 este</v>
      </c>
      <c r="C5" s="150"/>
      <c r="D5" s="162"/>
      <c r="E5" s="163"/>
      <c r="F5" s="164"/>
      <c r="G5" s="165"/>
    </row>
    <row r="6" spans="1:141" ht="24" customHeight="1" x14ac:dyDescent="0.2">
      <c r="A6" s="161" t="s">
        <v>41</v>
      </c>
      <c r="B6" s="166" t="str">
        <f>IFERROR(VALUE(LEFT(B7,FIND("-",B7)-1)),"")</f>
        <v/>
      </c>
      <c r="C6" s="151" t="str">
        <f>IFERROR(VLOOKUP(B6,Tabla_CyP,2,FALSE),"")</f>
        <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6" t="s">
        <v>588</v>
      </c>
      <c r="B9" s="357"/>
      <c r="C9" s="358" t="s">
        <v>0</v>
      </c>
      <c r="D9" s="358" t="s">
        <v>29</v>
      </c>
      <c r="E9" s="360" t="s">
        <v>30</v>
      </c>
      <c r="F9" s="362" t="s">
        <v>31</v>
      </c>
      <c r="G9" s="364" t="s">
        <v>32</v>
      </c>
    </row>
    <row r="10" spans="1:141" s="171" customFormat="1" ht="24" customHeight="1" x14ac:dyDescent="0.2">
      <c r="A10" s="169" t="s">
        <v>589</v>
      </c>
      <c r="B10" s="170" t="s">
        <v>590</v>
      </c>
      <c r="C10" s="359"/>
      <c r="D10" s="359"/>
      <c r="E10" s="361"/>
      <c r="F10" s="363"/>
      <c r="G10" s="365"/>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334"/>
      <c r="CH10" s="334"/>
      <c r="CI10" s="334"/>
      <c r="CJ10" s="334"/>
      <c r="CK10" s="334"/>
      <c r="CL10" s="334"/>
      <c r="CM10" s="334"/>
      <c r="CN10" s="334"/>
      <c r="CO10" s="334"/>
      <c r="CP10" s="334"/>
      <c r="CQ10" s="334"/>
      <c r="CR10" s="334"/>
      <c r="CS10" s="334"/>
      <c r="CT10" s="334"/>
      <c r="CU10" s="334"/>
      <c r="CV10" s="334"/>
      <c r="CW10" s="334"/>
      <c r="CX10" s="334"/>
      <c r="CY10" s="334"/>
      <c r="CZ10" s="334"/>
      <c r="DA10" s="334"/>
      <c r="DB10" s="334"/>
      <c r="DC10" s="334"/>
      <c r="DD10" s="334"/>
      <c r="DE10" s="334"/>
      <c r="DF10" s="334"/>
      <c r="DG10" s="334"/>
      <c r="DH10" s="334"/>
      <c r="DI10" s="334"/>
      <c r="DJ10" s="334"/>
      <c r="DK10" s="334"/>
      <c r="DL10" s="334"/>
      <c r="DM10" s="334"/>
      <c r="DN10" s="334"/>
      <c r="DO10" s="334"/>
      <c r="DP10" s="334"/>
      <c r="DQ10" s="334"/>
      <c r="DR10" s="334"/>
      <c r="DS10" s="334"/>
      <c r="DT10" s="334"/>
      <c r="DU10" s="334"/>
      <c r="DV10" s="334"/>
      <c r="DW10" s="334"/>
      <c r="DX10" s="334"/>
      <c r="DY10" s="334"/>
      <c r="DZ10" s="334"/>
      <c r="EA10" s="334"/>
      <c r="EB10" s="334"/>
      <c r="EC10" s="334"/>
      <c r="ED10" s="334"/>
      <c r="EE10" s="334"/>
      <c r="EF10" s="334"/>
      <c r="EG10" s="334"/>
      <c r="EH10" s="334"/>
      <c r="EI10" s="334"/>
      <c r="EJ10" s="334"/>
      <c r="EK10" s="334"/>
    </row>
    <row r="11" spans="1:141" ht="24" customHeight="1" x14ac:dyDescent="0.2">
      <c r="A11" s="237"/>
      <c r="B11" s="172"/>
      <c r="C11" s="235" t="s">
        <v>728</v>
      </c>
      <c r="D11" s="173"/>
      <c r="E11" s="174"/>
      <c r="F11" s="175"/>
      <c r="G11" s="176"/>
    </row>
    <row r="12" spans="1:141" s="333" customFormat="1" ht="24" customHeight="1" x14ac:dyDescent="0.2">
      <c r="A12" s="324" t="str">
        <f t="shared" ref="A12:A25" si="0">IFERROR(VLOOKUP(C12,Tabla_Insumos,4,FALSE),"")</f>
        <v/>
      </c>
      <c r="B12" s="325" t="str">
        <f>IFERROR(VLOOKUP(C12,Tabla_Insumos,5,FALSE),"")</f>
        <v/>
      </c>
      <c r="C12" s="326"/>
      <c r="D12" s="327" t="str">
        <f t="shared" ref="D12:D25" si="1">IFERROR(VLOOKUP(C12,Tabla_Insumos,2,FALSE),"")</f>
        <v/>
      </c>
      <c r="E12" s="328"/>
      <c r="F12" s="329">
        <f t="shared" ref="F12:F25" si="2">IFERROR(VLOOKUP(C12,Tabla_Insumos,3,FALSE),0)</f>
        <v>0</v>
      </c>
      <c r="G12" s="332">
        <f>ROUND(E12*F12,2)</f>
        <v>0</v>
      </c>
    </row>
    <row r="13" spans="1:141" s="333" customFormat="1" ht="24" customHeight="1" x14ac:dyDescent="0.2">
      <c r="A13" s="324" t="str">
        <f t="shared" si="0"/>
        <v/>
      </c>
      <c r="B13" s="325" t="str">
        <f t="shared" ref="B13:B25" si="3">IFERROR(VLOOKUP(C13,Tabla_Insumos,5,FALSE),"")</f>
        <v/>
      </c>
      <c r="C13" s="326"/>
      <c r="D13" s="327" t="str">
        <f t="shared" si="1"/>
        <v/>
      </c>
      <c r="E13" s="328"/>
      <c r="F13" s="329">
        <f t="shared" si="2"/>
        <v>0</v>
      </c>
      <c r="G13" s="332">
        <f t="shared" ref="G13:G25" si="4">ROUND(E13*F13,2)</f>
        <v>0</v>
      </c>
    </row>
    <row r="14" spans="1:141" s="333" customFormat="1" ht="24" customHeight="1" x14ac:dyDescent="0.2">
      <c r="A14" s="324" t="str">
        <f t="shared" si="0"/>
        <v/>
      </c>
      <c r="B14" s="325" t="str">
        <f t="shared" si="3"/>
        <v/>
      </c>
      <c r="C14" s="326"/>
      <c r="D14" s="327" t="str">
        <f t="shared" si="1"/>
        <v/>
      </c>
      <c r="E14" s="328"/>
      <c r="F14" s="329">
        <f t="shared" si="2"/>
        <v>0</v>
      </c>
      <c r="G14" s="332">
        <f t="shared" si="4"/>
        <v>0</v>
      </c>
    </row>
    <row r="15" spans="1:141" s="333" customFormat="1" ht="24" customHeight="1" x14ac:dyDescent="0.2">
      <c r="A15" s="324" t="str">
        <f t="shared" si="0"/>
        <v/>
      </c>
      <c r="B15" s="325" t="str">
        <f t="shared" si="3"/>
        <v/>
      </c>
      <c r="C15" s="326"/>
      <c r="D15" s="327" t="str">
        <f t="shared" si="1"/>
        <v/>
      </c>
      <c r="E15" s="328"/>
      <c r="F15" s="329">
        <f t="shared" si="2"/>
        <v>0</v>
      </c>
      <c r="G15" s="332">
        <f t="shared" si="4"/>
        <v>0</v>
      </c>
    </row>
    <row r="16" spans="1:141" s="333" customFormat="1" ht="24" customHeight="1" x14ac:dyDescent="0.2">
      <c r="A16" s="324" t="str">
        <f t="shared" si="0"/>
        <v/>
      </c>
      <c r="B16" s="325" t="str">
        <f t="shared" si="3"/>
        <v/>
      </c>
      <c r="C16" s="326"/>
      <c r="D16" s="327" t="str">
        <f t="shared" si="1"/>
        <v/>
      </c>
      <c r="E16" s="328"/>
      <c r="F16" s="329">
        <f t="shared" si="2"/>
        <v>0</v>
      </c>
      <c r="G16" s="332">
        <f t="shared" si="4"/>
        <v>0</v>
      </c>
    </row>
    <row r="17" spans="1:7" s="333" customFormat="1" ht="24" customHeight="1" x14ac:dyDescent="0.2">
      <c r="A17" s="324" t="str">
        <f t="shared" si="0"/>
        <v/>
      </c>
      <c r="B17" s="325" t="str">
        <f t="shared" si="3"/>
        <v/>
      </c>
      <c r="C17" s="326"/>
      <c r="D17" s="327" t="str">
        <f t="shared" si="1"/>
        <v/>
      </c>
      <c r="E17" s="328"/>
      <c r="F17" s="329">
        <f t="shared" si="2"/>
        <v>0</v>
      </c>
      <c r="G17" s="332">
        <f t="shared" si="4"/>
        <v>0</v>
      </c>
    </row>
    <row r="18" spans="1:7" s="333" customFormat="1" ht="24" customHeight="1" x14ac:dyDescent="0.2">
      <c r="A18" s="324" t="str">
        <f t="shared" si="0"/>
        <v/>
      </c>
      <c r="B18" s="325" t="str">
        <f t="shared" si="3"/>
        <v/>
      </c>
      <c r="C18" s="326"/>
      <c r="D18" s="327" t="str">
        <f t="shared" si="1"/>
        <v/>
      </c>
      <c r="E18" s="328"/>
      <c r="F18" s="329">
        <f t="shared" si="2"/>
        <v>0</v>
      </c>
      <c r="G18" s="332">
        <f t="shared" si="4"/>
        <v>0</v>
      </c>
    </row>
    <row r="19" spans="1:7" s="333" customFormat="1" ht="24" customHeight="1" x14ac:dyDescent="0.2">
      <c r="A19" s="324" t="str">
        <f t="shared" si="0"/>
        <v/>
      </c>
      <c r="B19" s="325" t="str">
        <f t="shared" si="3"/>
        <v/>
      </c>
      <c r="C19" s="326"/>
      <c r="D19" s="327" t="str">
        <f t="shared" si="1"/>
        <v/>
      </c>
      <c r="E19" s="328"/>
      <c r="F19" s="329">
        <f t="shared" si="2"/>
        <v>0</v>
      </c>
      <c r="G19" s="332">
        <f t="shared" si="4"/>
        <v>0</v>
      </c>
    </row>
    <row r="20" spans="1:7" s="333" customFormat="1" ht="24" customHeight="1" x14ac:dyDescent="0.2">
      <c r="A20" s="324" t="str">
        <f t="shared" si="0"/>
        <v/>
      </c>
      <c r="B20" s="325" t="str">
        <f t="shared" si="3"/>
        <v/>
      </c>
      <c r="C20" s="326"/>
      <c r="D20" s="327" t="str">
        <f t="shared" si="1"/>
        <v/>
      </c>
      <c r="E20" s="328"/>
      <c r="F20" s="329">
        <f t="shared" si="2"/>
        <v>0</v>
      </c>
      <c r="G20" s="332">
        <f t="shared" si="4"/>
        <v>0</v>
      </c>
    </row>
    <row r="21" spans="1:7" s="333" customFormat="1" ht="24" customHeight="1" x14ac:dyDescent="0.2">
      <c r="A21" s="324" t="str">
        <f t="shared" si="0"/>
        <v/>
      </c>
      <c r="B21" s="325" t="str">
        <f t="shared" si="3"/>
        <v/>
      </c>
      <c r="C21" s="326"/>
      <c r="D21" s="327" t="str">
        <f t="shared" si="1"/>
        <v/>
      </c>
      <c r="E21" s="328"/>
      <c r="F21" s="329">
        <f t="shared" si="2"/>
        <v>0</v>
      </c>
      <c r="G21" s="332">
        <f t="shared" si="4"/>
        <v>0</v>
      </c>
    </row>
    <row r="22" spans="1:7" s="333" customFormat="1" ht="24" customHeight="1" x14ac:dyDescent="0.2">
      <c r="A22" s="324" t="str">
        <f t="shared" si="0"/>
        <v/>
      </c>
      <c r="B22" s="325" t="str">
        <f t="shared" si="3"/>
        <v/>
      </c>
      <c r="C22" s="326"/>
      <c r="D22" s="327" t="str">
        <f t="shared" si="1"/>
        <v/>
      </c>
      <c r="E22" s="328"/>
      <c r="F22" s="329">
        <f t="shared" si="2"/>
        <v>0</v>
      </c>
      <c r="G22" s="332">
        <f t="shared" si="4"/>
        <v>0</v>
      </c>
    </row>
    <row r="23" spans="1:7" s="333" customFormat="1" ht="24" customHeight="1" x14ac:dyDescent="0.2">
      <c r="A23" s="324" t="str">
        <f t="shared" si="0"/>
        <v/>
      </c>
      <c r="B23" s="325" t="str">
        <f t="shared" si="3"/>
        <v/>
      </c>
      <c r="C23" s="326"/>
      <c r="D23" s="327" t="str">
        <f t="shared" si="1"/>
        <v/>
      </c>
      <c r="E23" s="328"/>
      <c r="F23" s="329">
        <f t="shared" si="2"/>
        <v>0</v>
      </c>
      <c r="G23" s="332">
        <f t="shared" si="4"/>
        <v>0</v>
      </c>
    </row>
    <row r="24" spans="1:7" s="333" customFormat="1" ht="24" customHeight="1" x14ac:dyDescent="0.2">
      <c r="A24" s="324" t="str">
        <f t="shared" si="0"/>
        <v/>
      </c>
      <c r="B24" s="325" t="str">
        <f t="shared" si="3"/>
        <v/>
      </c>
      <c r="C24" s="326"/>
      <c r="D24" s="327" t="str">
        <f t="shared" si="1"/>
        <v/>
      </c>
      <c r="E24" s="328"/>
      <c r="F24" s="329">
        <f t="shared" si="2"/>
        <v>0</v>
      </c>
      <c r="G24" s="332">
        <f t="shared" si="4"/>
        <v>0</v>
      </c>
    </row>
    <row r="25" spans="1:7" s="333" customFormat="1" ht="24" customHeight="1" x14ac:dyDescent="0.2">
      <c r="A25" s="324" t="str">
        <f t="shared" si="0"/>
        <v/>
      </c>
      <c r="B25" s="325" t="str">
        <f t="shared" si="3"/>
        <v/>
      </c>
      <c r="C25" s="326"/>
      <c r="D25" s="327" t="str">
        <f t="shared" si="1"/>
        <v/>
      </c>
      <c r="E25" s="328"/>
      <c r="F25" s="330">
        <f t="shared" si="2"/>
        <v>0</v>
      </c>
      <c r="G25" s="332">
        <f t="shared" si="4"/>
        <v>0</v>
      </c>
    </row>
    <row r="26" spans="1:7" ht="24" customHeight="1" x14ac:dyDescent="0.2">
      <c r="A26" s="177"/>
      <c r="B26" s="151"/>
      <c r="C26" s="151"/>
      <c r="D26" s="162"/>
      <c r="E26" s="163"/>
      <c r="F26" s="238" t="s">
        <v>33</v>
      </c>
      <c r="G26" s="178">
        <f>SUBTOTAL(9,G12:G25)</f>
        <v>0</v>
      </c>
    </row>
    <row r="27" spans="1:7" ht="24" customHeight="1" x14ac:dyDescent="0.2">
      <c r="A27" s="177"/>
      <c r="B27" s="151"/>
      <c r="C27" s="179" t="s">
        <v>729</v>
      </c>
      <c r="D27" s="162"/>
      <c r="E27" s="163"/>
      <c r="F27" s="164"/>
      <c r="G27" s="180"/>
    </row>
    <row r="28" spans="1:7" s="333" customFormat="1" ht="24" customHeight="1" x14ac:dyDescent="0.2">
      <c r="A28" s="324" t="str">
        <f t="shared" ref="A28:A35" si="5">IFERROR(VLOOKUP(C28,Tabla_Insumos,4,FALSE),"")</f>
        <v/>
      </c>
      <c r="B28" s="325" t="str">
        <f t="shared" ref="B28:B35" si="6">IFERROR(VLOOKUP(C28,Tabla_Insumos,5,FALSE),"")</f>
        <v/>
      </c>
      <c r="C28" s="326"/>
      <c r="D28" s="327" t="str">
        <f t="shared" ref="D28:D31" si="7">IFERROR(VLOOKUP(C28,Tabla_Insumos,2,FALSE),"")</f>
        <v/>
      </c>
      <c r="E28" s="328"/>
      <c r="F28" s="331">
        <f t="shared" ref="F28:F35" si="8">IFERROR(VLOOKUP(C28,Tabla_Insumos,3,FALSE),0)</f>
        <v>0</v>
      </c>
      <c r="G28" s="332">
        <f>ROUND(E28*F28,2)</f>
        <v>0</v>
      </c>
    </row>
    <row r="29" spans="1:7" s="333" customFormat="1" ht="24" customHeight="1" x14ac:dyDescent="0.2">
      <c r="A29" s="324" t="str">
        <f t="shared" si="5"/>
        <v/>
      </c>
      <c r="B29" s="325" t="str">
        <f t="shared" si="6"/>
        <v/>
      </c>
      <c r="C29" s="326"/>
      <c r="D29" s="327" t="str">
        <f t="shared" si="7"/>
        <v/>
      </c>
      <c r="E29" s="328"/>
      <c r="F29" s="331">
        <f t="shared" si="8"/>
        <v>0</v>
      </c>
      <c r="G29" s="332">
        <f>ROUND(E29*F29,2)</f>
        <v>0</v>
      </c>
    </row>
    <row r="30" spans="1:7" s="333" customFormat="1" ht="24" customHeight="1" x14ac:dyDescent="0.2">
      <c r="A30" s="324" t="str">
        <f t="shared" si="5"/>
        <v/>
      </c>
      <c r="B30" s="325" t="str">
        <f t="shared" si="6"/>
        <v/>
      </c>
      <c r="C30" s="326"/>
      <c r="D30" s="327" t="str">
        <f t="shared" si="7"/>
        <v/>
      </c>
      <c r="E30" s="328"/>
      <c r="F30" s="331">
        <f t="shared" si="8"/>
        <v>0</v>
      </c>
      <c r="G30" s="332">
        <f t="shared" ref="G30:G35" si="9">ROUND(E30*F30,2)</f>
        <v>0</v>
      </c>
    </row>
    <row r="31" spans="1:7" s="333" customFormat="1" ht="24" customHeight="1" x14ac:dyDescent="0.2">
      <c r="A31" s="324" t="str">
        <f t="shared" si="5"/>
        <v/>
      </c>
      <c r="B31" s="325" t="str">
        <f t="shared" si="6"/>
        <v/>
      </c>
      <c r="C31" s="326"/>
      <c r="D31" s="327" t="str">
        <f t="shared" si="7"/>
        <v/>
      </c>
      <c r="E31" s="328"/>
      <c r="F31" s="331">
        <f t="shared" si="8"/>
        <v>0</v>
      </c>
      <c r="G31" s="332">
        <f t="shared" si="9"/>
        <v>0</v>
      </c>
    </row>
    <row r="32" spans="1:7" s="333" customFormat="1" ht="24" customHeight="1" x14ac:dyDescent="0.2">
      <c r="A32" s="324" t="str">
        <f t="shared" si="5"/>
        <v/>
      </c>
      <c r="B32" s="325" t="str">
        <f t="shared" si="6"/>
        <v/>
      </c>
      <c r="C32" s="326"/>
      <c r="D32" s="327" t="str">
        <f t="shared" ref="D32:D35" si="10">IFERROR(VLOOKUP(C32,Tabla_Insumos,2,FALSE),"")</f>
        <v/>
      </c>
      <c r="E32" s="328"/>
      <c r="F32" s="329">
        <f t="shared" si="8"/>
        <v>0</v>
      </c>
      <c r="G32" s="332">
        <f t="shared" si="9"/>
        <v>0</v>
      </c>
    </row>
    <row r="33" spans="1:7" s="333" customFormat="1" ht="24" customHeight="1" x14ac:dyDescent="0.2">
      <c r="A33" s="324" t="str">
        <f t="shared" si="5"/>
        <v/>
      </c>
      <c r="B33" s="325" t="str">
        <f t="shared" si="6"/>
        <v/>
      </c>
      <c r="C33" s="326"/>
      <c r="D33" s="327" t="str">
        <f t="shared" si="10"/>
        <v/>
      </c>
      <c r="E33" s="328"/>
      <c r="F33" s="329">
        <f t="shared" si="8"/>
        <v>0</v>
      </c>
      <c r="G33" s="332">
        <f t="shared" si="9"/>
        <v>0</v>
      </c>
    </row>
    <row r="34" spans="1:7" s="333" customFormat="1" ht="24" customHeight="1" x14ac:dyDescent="0.2">
      <c r="A34" s="324" t="str">
        <f t="shared" si="5"/>
        <v/>
      </c>
      <c r="B34" s="325" t="str">
        <f t="shared" si="6"/>
        <v/>
      </c>
      <c r="C34" s="326"/>
      <c r="D34" s="327" t="str">
        <f t="shared" si="10"/>
        <v/>
      </c>
      <c r="E34" s="328"/>
      <c r="F34" s="329">
        <f t="shared" si="8"/>
        <v>0</v>
      </c>
      <c r="G34" s="332">
        <f t="shared" si="9"/>
        <v>0</v>
      </c>
    </row>
    <row r="35" spans="1:7" s="333" customFormat="1" ht="24" customHeight="1" x14ac:dyDescent="0.2">
      <c r="A35" s="324" t="str">
        <f t="shared" si="5"/>
        <v/>
      </c>
      <c r="B35" s="325" t="str">
        <f t="shared" si="6"/>
        <v/>
      </c>
      <c r="C35" s="326"/>
      <c r="D35" s="327" t="str">
        <f t="shared" si="10"/>
        <v/>
      </c>
      <c r="E35" s="328"/>
      <c r="F35" s="329">
        <f t="shared" si="8"/>
        <v>0</v>
      </c>
      <c r="G35" s="332">
        <f t="shared" si="9"/>
        <v>0</v>
      </c>
    </row>
    <row r="36" spans="1:7" ht="24" customHeight="1" x14ac:dyDescent="0.2">
      <c r="A36" s="177"/>
      <c r="B36" s="151"/>
      <c r="C36" s="151"/>
      <c r="D36" s="162"/>
      <c r="E36" s="163"/>
      <c r="F36" s="238" t="s">
        <v>34</v>
      </c>
      <c r="G36" s="178">
        <f>SUBTOTAL(9,G28:G35)</f>
        <v>0</v>
      </c>
    </row>
    <row r="37" spans="1:7" ht="24" customHeight="1" x14ac:dyDescent="0.2">
      <c r="A37" s="177"/>
      <c r="B37" s="151"/>
      <c r="C37" s="179" t="s">
        <v>730</v>
      </c>
      <c r="D37" s="162"/>
      <c r="E37" s="163"/>
      <c r="F37" s="164"/>
      <c r="G37" s="180"/>
    </row>
    <row r="38" spans="1:7" s="333" customFormat="1" ht="24" customHeight="1" x14ac:dyDescent="0.2">
      <c r="A38" s="324" t="str">
        <f t="shared" ref="A38:A46" si="11">IFERROR(VLOOKUP(C38,Tabla_Insumos,4,FALSE),"")</f>
        <v/>
      </c>
      <c r="B38" s="325" t="str">
        <f t="shared" ref="B38:B46" si="12">IFERROR(VLOOKUP(C38,Tabla_Insumos,5,FALSE),"")</f>
        <v/>
      </c>
      <c r="C38" s="326"/>
      <c r="D38" s="327" t="str">
        <f t="shared" ref="D38:D46" si="13">IFERROR(VLOOKUP(C38,Tabla_Insumos,2,FALSE),"")</f>
        <v/>
      </c>
      <c r="E38" s="328"/>
      <c r="F38" s="329">
        <f t="shared" ref="F38:F46" si="14">IFERROR(VLOOKUP(C38,Tabla_Insumos,3,FALSE),0)</f>
        <v>0</v>
      </c>
      <c r="G38" s="332">
        <f t="shared" ref="G38:G46" si="15">ROUND(E38*F38,2)</f>
        <v>0</v>
      </c>
    </row>
    <row r="39" spans="1:7" s="333" customFormat="1" ht="24" customHeight="1" x14ac:dyDescent="0.2">
      <c r="A39" s="324" t="str">
        <f t="shared" si="11"/>
        <v/>
      </c>
      <c r="B39" s="325" t="str">
        <f t="shared" si="12"/>
        <v/>
      </c>
      <c r="C39" s="326"/>
      <c r="D39" s="327" t="str">
        <f t="shared" si="13"/>
        <v/>
      </c>
      <c r="E39" s="328"/>
      <c r="F39" s="329">
        <f t="shared" si="14"/>
        <v>0</v>
      </c>
      <c r="G39" s="332">
        <f t="shared" si="15"/>
        <v>0</v>
      </c>
    </row>
    <row r="40" spans="1:7" s="333" customFormat="1" ht="24" customHeight="1" x14ac:dyDescent="0.2">
      <c r="A40" s="324" t="str">
        <f t="shared" si="11"/>
        <v/>
      </c>
      <c r="B40" s="325" t="str">
        <f t="shared" si="12"/>
        <v/>
      </c>
      <c r="C40" s="326"/>
      <c r="D40" s="327" t="str">
        <f t="shared" si="13"/>
        <v/>
      </c>
      <c r="E40" s="328"/>
      <c r="F40" s="329">
        <f t="shared" si="14"/>
        <v>0</v>
      </c>
      <c r="G40" s="332">
        <f t="shared" si="15"/>
        <v>0</v>
      </c>
    </row>
    <row r="41" spans="1:7" s="333" customFormat="1" ht="24" customHeight="1" x14ac:dyDescent="0.2">
      <c r="A41" s="324" t="str">
        <f t="shared" si="11"/>
        <v/>
      </c>
      <c r="B41" s="325" t="str">
        <f t="shared" si="12"/>
        <v/>
      </c>
      <c r="C41" s="326"/>
      <c r="D41" s="327" t="str">
        <f t="shared" si="13"/>
        <v/>
      </c>
      <c r="E41" s="328"/>
      <c r="F41" s="329">
        <f t="shared" si="14"/>
        <v>0</v>
      </c>
      <c r="G41" s="332">
        <f t="shared" si="15"/>
        <v>0</v>
      </c>
    </row>
    <row r="42" spans="1:7" s="333" customFormat="1" ht="24" customHeight="1" x14ac:dyDescent="0.2">
      <c r="A42" s="324" t="str">
        <f t="shared" si="11"/>
        <v/>
      </c>
      <c r="B42" s="325" t="str">
        <f t="shared" si="12"/>
        <v/>
      </c>
      <c r="C42" s="326"/>
      <c r="D42" s="327" t="str">
        <f t="shared" si="13"/>
        <v/>
      </c>
      <c r="E42" s="328"/>
      <c r="F42" s="329">
        <f t="shared" si="14"/>
        <v>0</v>
      </c>
      <c r="G42" s="332">
        <f t="shared" si="15"/>
        <v>0</v>
      </c>
    </row>
    <row r="43" spans="1:7" s="333" customFormat="1" ht="24" customHeight="1" x14ac:dyDescent="0.2">
      <c r="A43" s="324" t="str">
        <f t="shared" si="11"/>
        <v/>
      </c>
      <c r="B43" s="325" t="str">
        <f t="shared" si="12"/>
        <v/>
      </c>
      <c r="C43" s="326"/>
      <c r="D43" s="327" t="str">
        <f t="shared" si="13"/>
        <v/>
      </c>
      <c r="E43" s="328"/>
      <c r="F43" s="329">
        <f t="shared" si="14"/>
        <v>0</v>
      </c>
      <c r="G43" s="332">
        <f t="shared" si="15"/>
        <v>0</v>
      </c>
    </row>
    <row r="44" spans="1:7" s="333" customFormat="1" ht="24" customHeight="1" x14ac:dyDescent="0.2">
      <c r="A44" s="324" t="str">
        <f t="shared" si="11"/>
        <v/>
      </c>
      <c r="B44" s="325" t="str">
        <f t="shared" si="12"/>
        <v/>
      </c>
      <c r="C44" s="326"/>
      <c r="D44" s="327" t="str">
        <f t="shared" si="13"/>
        <v/>
      </c>
      <c r="E44" s="328"/>
      <c r="F44" s="329">
        <f t="shared" si="14"/>
        <v>0</v>
      </c>
      <c r="G44" s="332">
        <f t="shared" si="15"/>
        <v>0</v>
      </c>
    </row>
    <row r="45" spans="1:7" s="333" customFormat="1" ht="24" customHeight="1" x14ac:dyDescent="0.2">
      <c r="A45" s="324" t="str">
        <f t="shared" si="11"/>
        <v/>
      </c>
      <c r="B45" s="325" t="str">
        <f t="shared" si="12"/>
        <v/>
      </c>
      <c r="C45" s="326"/>
      <c r="D45" s="327" t="str">
        <f t="shared" si="13"/>
        <v/>
      </c>
      <c r="E45" s="328"/>
      <c r="F45" s="329">
        <f t="shared" si="14"/>
        <v>0</v>
      </c>
      <c r="G45" s="332">
        <f t="shared" si="15"/>
        <v>0</v>
      </c>
    </row>
    <row r="46" spans="1:7" s="333" customFormat="1" ht="24" customHeight="1" x14ac:dyDescent="0.2">
      <c r="A46" s="324" t="str">
        <f t="shared" si="11"/>
        <v/>
      </c>
      <c r="B46" s="325" t="str">
        <f t="shared" si="12"/>
        <v/>
      </c>
      <c r="C46" s="326"/>
      <c r="D46" s="327" t="str">
        <f t="shared" si="13"/>
        <v/>
      </c>
      <c r="E46" s="328"/>
      <c r="F46" s="329">
        <f t="shared" si="14"/>
        <v>0</v>
      </c>
      <c r="G46" s="332">
        <f t="shared" si="15"/>
        <v>0</v>
      </c>
    </row>
    <row r="47" spans="1:7" ht="24" customHeight="1" x14ac:dyDescent="0.2">
      <c r="A47" s="181"/>
      <c r="B47" s="162"/>
      <c r="C47" s="151"/>
      <c r="D47" s="162"/>
      <c r="E47" s="163"/>
      <c r="F47" s="238"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3" t="s">
        <v>39</v>
      </c>
      <c r="B51" s="224"/>
      <c r="C51" s="224"/>
      <c r="D51" s="224"/>
      <c r="E51" s="224"/>
      <c r="F51" s="224"/>
      <c r="G51" s="225"/>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E.P.E.T.N° 1 - ING. ROGELIO BOERO</v>
      </c>
      <c r="C54" s="149"/>
      <c r="D54" s="149"/>
      <c r="E54" s="149"/>
      <c r="F54" s="158" t="s">
        <v>40</v>
      </c>
      <c r="G54" s="160">
        <f>Fecha_Base</f>
        <v>0</v>
      </c>
    </row>
    <row r="55" spans="1:141" ht="24" customHeight="1" x14ac:dyDescent="0.2">
      <c r="A55" s="161" t="s">
        <v>725</v>
      </c>
      <c r="B55" s="150" t="str">
        <f>Ubicación</f>
        <v>Belgrano 250 este</v>
      </c>
      <c r="C55" s="150"/>
      <c r="D55" s="162"/>
      <c r="E55" s="163"/>
      <c r="F55" s="164"/>
      <c r="G55" s="165"/>
    </row>
    <row r="56" spans="1:141" ht="24" customHeight="1" x14ac:dyDescent="0.2">
      <c r="A56" s="161" t="s">
        <v>41</v>
      </c>
      <c r="B56" s="166" t="str">
        <f>IFERROR(VALUE(LEFT(B57,FIND("-",B57)-1)),"")</f>
        <v/>
      </c>
      <c r="C56" s="151" t="str">
        <f>IFERROR(VLOOKUP(B56,Tabla_CyP,2,FALSE),"")</f>
        <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6" t="s">
        <v>588</v>
      </c>
      <c r="B59" s="357"/>
      <c r="C59" s="358" t="s">
        <v>0</v>
      </c>
      <c r="D59" s="358" t="s">
        <v>29</v>
      </c>
      <c r="E59" s="360" t="s">
        <v>30</v>
      </c>
      <c r="F59" s="362" t="s">
        <v>31</v>
      </c>
      <c r="G59" s="364" t="s">
        <v>32</v>
      </c>
    </row>
    <row r="60" spans="1:141" s="171" customFormat="1" ht="24" customHeight="1" x14ac:dyDescent="0.2">
      <c r="A60" s="169" t="s">
        <v>589</v>
      </c>
      <c r="B60" s="170" t="s">
        <v>590</v>
      </c>
      <c r="C60" s="359"/>
      <c r="D60" s="359"/>
      <c r="E60" s="361"/>
      <c r="F60" s="363"/>
      <c r="G60" s="365"/>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4"/>
      <c r="CG60" s="334"/>
      <c r="CH60" s="334"/>
      <c r="CI60" s="334"/>
      <c r="CJ60" s="334"/>
      <c r="CK60" s="334"/>
      <c r="CL60" s="334"/>
      <c r="CM60" s="334"/>
      <c r="CN60" s="334"/>
      <c r="CO60" s="334"/>
      <c r="CP60" s="334"/>
      <c r="CQ60" s="334"/>
      <c r="CR60" s="334"/>
      <c r="CS60" s="334"/>
      <c r="CT60" s="334"/>
      <c r="CU60" s="334"/>
      <c r="CV60" s="334"/>
      <c r="CW60" s="334"/>
      <c r="CX60" s="334"/>
      <c r="CY60" s="334"/>
      <c r="CZ60" s="334"/>
      <c r="DA60" s="334"/>
      <c r="DB60" s="334"/>
      <c r="DC60" s="334"/>
      <c r="DD60" s="334"/>
      <c r="DE60" s="334"/>
      <c r="DF60" s="334"/>
      <c r="DG60" s="334"/>
      <c r="DH60" s="334"/>
      <c r="DI60" s="334"/>
      <c r="DJ60" s="334"/>
      <c r="DK60" s="334"/>
      <c r="DL60" s="334"/>
      <c r="DM60" s="334"/>
      <c r="DN60" s="334"/>
      <c r="DO60" s="334"/>
      <c r="DP60" s="334"/>
      <c r="DQ60" s="334"/>
      <c r="DR60" s="334"/>
      <c r="DS60" s="334"/>
      <c r="DT60" s="334"/>
      <c r="DU60" s="334"/>
      <c r="DV60" s="334"/>
      <c r="DW60" s="334"/>
      <c r="DX60" s="334"/>
      <c r="DY60" s="334"/>
      <c r="DZ60" s="334"/>
      <c r="EA60" s="334"/>
      <c r="EB60" s="334"/>
      <c r="EC60" s="334"/>
      <c r="ED60" s="334"/>
      <c r="EE60" s="334"/>
      <c r="EF60" s="334"/>
      <c r="EG60" s="334"/>
      <c r="EH60" s="334"/>
      <c r="EI60" s="334"/>
      <c r="EJ60" s="334"/>
      <c r="EK60" s="334"/>
    </row>
    <row r="61" spans="1:141" ht="24" customHeight="1" x14ac:dyDescent="0.2">
      <c r="A61" s="237"/>
      <c r="B61" s="172"/>
      <c r="C61" s="235" t="s">
        <v>728</v>
      </c>
      <c r="D61" s="173"/>
      <c r="E61" s="174"/>
      <c r="F61" s="175"/>
      <c r="G61" s="176"/>
    </row>
    <row r="62" spans="1:141" s="333" customFormat="1" ht="24" customHeight="1" x14ac:dyDescent="0.2">
      <c r="A62" s="324" t="str">
        <f t="shared" ref="A62:A75" si="16">IFERROR(VLOOKUP(C62,Tabla_Insumos,4,FALSE),"")</f>
        <v/>
      </c>
      <c r="B62" s="325" t="str">
        <f>IFERROR(VLOOKUP(C62,Tabla_Insumos,5,FALSE),"")</f>
        <v/>
      </c>
      <c r="C62" s="326"/>
      <c r="D62" s="327" t="str">
        <f t="shared" ref="D62:D75" si="17">IFERROR(VLOOKUP(C62,Tabla_Insumos,2,FALSE),"")</f>
        <v/>
      </c>
      <c r="E62" s="328"/>
      <c r="F62" s="329">
        <f t="shared" ref="F62:F75" si="18">IFERROR(VLOOKUP(C62,Tabla_Insumos,3,FALSE),0)</f>
        <v>0</v>
      </c>
      <c r="G62" s="332">
        <f>ROUND(E62*F62,2)</f>
        <v>0</v>
      </c>
    </row>
    <row r="63" spans="1:141" s="333" customFormat="1" ht="24" customHeight="1" x14ac:dyDescent="0.2">
      <c r="A63" s="324" t="str">
        <f t="shared" si="16"/>
        <v/>
      </c>
      <c r="B63" s="325" t="str">
        <f t="shared" ref="B63:B75" si="19">IFERROR(VLOOKUP(C63,Tabla_Insumos,5,FALSE),"")</f>
        <v/>
      </c>
      <c r="C63" s="326"/>
      <c r="D63" s="327" t="str">
        <f t="shared" si="17"/>
        <v/>
      </c>
      <c r="E63" s="328"/>
      <c r="F63" s="329">
        <f t="shared" si="18"/>
        <v>0</v>
      </c>
      <c r="G63" s="332">
        <f t="shared" ref="G63:G75" si="20">ROUND(E63*F63,2)</f>
        <v>0</v>
      </c>
    </row>
    <row r="64" spans="1:141" s="333" customFormat="1" ht="24" customHeight="1" x14ac:dyDescent="0.2">
      <c r="A64" s="324" t="str">
        <f t="shared" si="16"/>
        <v/>
      </c>
      <c r="B64" s="325" t="str">
        <f t="shared" si="19"/>
        <v/>
      </c>
      <c r="C64" s="326"/>
      <c r="D64" s="327" t="str">
        <f t="shared" si="17"/>
        <v/>
      </c>
      <c r="E64" s="328"/>
      <c r="F64" s="329">
        <f t="shared" si="18"/>
        <v>0</v>
      </c>
      <c r="G64" s="332">
        <f t="shared" si="20"/>
        <v>0</v>
      </c>
    </row>
    <row r="65" spans="1:7" s="333" customFormat="1" ht="24" customHeight="1" x14ac:dyDescent="0.2">
      <c r="A65" s="324" t="str">
        <f t="shared" si="16"/>
        <v/>
      </c>
      <c r="B65" s="325" t="str">
        <f t="shared" si="19"/>
        <v/>
      </c>
      <c r="C65" s="326"/>
      <c r="D65" s="327" t="str">
        <f t="shared" si="17"/>
        <v/>
      </c>
      <c r="E65" s="328"/>
      <c r="F65" s="329">
        <f t="shared" si="18"/>
        <v>0</v>
      </c>
      <c r="G65" s="332">
        <f t="shared" si="20"/>
        <v>0</v>
      </c>
    </row>
    <row r="66" spans="1:7" s="333" customFormat="1" ht="24" customHeight="1" x14ac:dyDescent="0.2">
      <c r="A66" s="324" t="str">
        <f t="shared" si="16"/>
        <v/>
      </c>
      <c r="B66" s="325" t="str">
        <f t="shared" si="19"/>
        <v/>
      </c>
      <c r="C66" s="326"/>
      <c r="D66" s="327" t="str">
        <f t="shared" si="17"/>
        <v/>
      </c>
      <c r="E66" s="328"/>
      <c r="F66" s="329">
        <f t="shared" si="18"/>
        <v>0</v>
      </c>
      <c r="G66" s="332">
        <f t="shared" si="20"/>
        <v>0</v>
      </c>
    </row>
    <row r="67" spans="1:7" s="333" customFormat="1" ht="24" customHeight="1" x14ac:dyDescent="0.2">
      <c r="A67" s="324" t="str">
        <f t="shared" si="16"/>
        <v/>
      </c>
      <c r="B67" s="325" t="str">
        <f t="shared" si="19"/>
        <v/>
      </c>
      <c r="C67" s="326"/>
      <c r="D67" s="327" t="str">
        <f t="shared" si="17"/>
        <v/>
      </c>
      <c r="E67" s="328"/>
      <c r="F67" s="329">
        <f t="shared" si="18"/>
        <v>0</v>
      </c>
      <c r="G67" s="332">
        <f t="shared" si="20"/>
        <v>0</v>
      </c>
    </row>
    <row r="68" spans="1:7" s="333" customFormat="1" ht="24" customHeight="1" x14ac:dyDescent="0.2">
      <c r="A68" s="324" t="str">
        <f t="shared" si="16"/>
        <v/>
      </c>
      <c r="B68" s="325" t="str">
        <f t="shared" si="19"/>
        <v/>
      </c>
      <c r="C68" s="326"/>
      <c r="D68" s="327" t="str">
        <f t="shared" si="17"/>
        <v/>
      </c>
      <c r="E68" s="328"/>
      <c r="F68" s="329">
        <f t="shared" si="18"/>
        <v>0</v>
      </c>
      <c r="G68" s="332">
        <f t="shared" si="20"/>
        <v>0</v>
      </c>
    </row>
    <row r="69" spans="1:7" s="333" customFormat="1" ht="24" customHeight="1" x14ac:dyDescent="0.2">
      <c r="A69" s="324" t="str">
        <f t="shared" si="16"/>
        <v/>
      </c>
      <c r="B69" s="325" t="str">
        <f t="shared" si="19"/>
        <v/>
      </c>
      <c r="C69" s="326"/>
      <c r="D69" s="327" t="str">
        <f t="shared" si="17"/>
        <v/>
      </c>
      <c r="E69" s="328"/>
      <c r="F69" s="329">
        <f t="shared" si="18"/>
        <v>0</v>
      </c>
      <c r="G69" s="332">
        <f t="shared" si="20"/>
        <v>0</v>
      </c>
    </row>
    <row r="70" spans="1:7" s="333" customFormat="1" ht="24" customHeight="1" x14ac:dyDescent="0.2">
      <c r="A70" s="324" t="str">
        <f t="shared" si="16"/>
        <v/>
      </c>
      <c r="B70" s="325" t="str">
        <f t="shared" si="19"/>
        <v/>
      </c>
      <c r="C70" s="326"/>
      <c r="D70" s="327" t="str">
        <f t="shared" si="17"/>
        <v/>
      </c>
      <c r="E70" s="328"/>
      <c r="F70" s="329">
        <f t="shared" si="18"/>
        <v>0</v>
      </c>
      <c r="G70" s="332">
        <f t="shared" si="20"/>
        <v>0</v>
      </c>
    </row>
    <row r="71" spans="1:7" s="333" customFormat="1" ht="24" customHeight="1" x14ac:dyDescent="0.2">
      <c r="A71" s="324" t="str">
        <f t="shared" si="16"/>
        <v/>
      </c>
      <c r="B71" s="325" t="str">
        <f t="shared" si="19"/>
        <v/>
      </c>
      <c r="C71" s="326"/>
      <c r="D71" s="327" t="str">
        <f t="shared" si="17"/>
        <v/>
      </c>
      <c r="E71" s="328"/>
      <c r="F71" s="329">
        <f t="shared" si="18"/>
        <v>0</v>
      </c>
      <c r="G71" s="332">
        <f t="shared" si="20"/>
        <v>0</v>
      </c>
    </row>
    <row r="72" spans="1:7" s="333" customFormat="1" ht="24" customHeight="1" x14ac:dyDescent="0.2">
      <c r="A72" s="324" t="str">
        <f t="shared" si="16"/>
        <v/>
      </c>
      <c r="B72" s="325" t="str">
        <f t="shared" si="19"/>
        <v/>
      </c>
      <c r="C72" s="326"/>
      <c r="D72" s="327" t="str">
        <f t="shared" si="17"/>
        <v/>
      </c>
      <c r="E72" s="328"/>
      <c r="F72" s="329">
        <f t="shared" si="18"/>
        <v>0</v>
      </c>
      <c r="G72" s="332">
        <f t="shared" si="20"/>
        <v>0</v>
      </c>
    </row>
    <row r="73" spans="1:7" s="333" customFormat="1" ht="24" customHeight="1" x14ac:dyDescent="0.2">
      <c r="A73" s="324" t="str">
        <f t="shared" si="16"/>
        <v/>
      </c>
      <c r="B73" s="325" t="str">
        <f t="shared" si="19"/>
        <v/>
      </c>
      <c r="C73" s="326"/>
      <c r="D73" s="327" t="str">
        <f t="shared" si="17"/>
        <v/>
      </c>
      <c r="E73" s="328"/>
      <c r="F73" s="329">
        <f t="shared" si="18"/>
        <v>0</v>
      </c>
      <c r="G73" s="332">
        <f t="shared" si="20"/>
        <v>0</v>
      </c>
    </row>
    <row r="74" spans="1:7" s="333" customFormat="1" ht="24" customHeight="1" x14ac:dyDescent="0.2">
      <c r="A74" s="324" t="str">
        <f t="shared" si="16"/>
        <v/>
      </c>
      <c r="B74" s="325" t="str">
        <f t="shared" si="19"/>
        <v/>
      </c>
      <c r="C74" s="326"/>
      <c r="D74" s="327" t="str">
        <f t="shared" si="17"/>
        <v/>
      </c>
      <c r="E74" s="328"/>
      <c r="F74" s="329">
        <f t="shared" si="18"/>
        <v>0</v>
      </c>
      <c r="G74" s="332">
        <f t="shared" si="20"/>
        <v>0</v>
      </c>
    </row>
    <row r="75" spans="1:7" s="333" customFormat="1" ht="24" customHeight="1" x14ac:dyDescent="0.2">
      <c r="A75" s="324" t="str">
        <f t="shared" si="16"/>
        <v/>
      </c>
      <c r="B75" s="325" t="str">
        <f t="shared" si="19"/>
        <v/>
      </c>
      <c r="C75" s="326"/>
      <c r="D75" s="327" t="str">
        <f t="shared" si="17"/>
        <v/>
      </c>
      <c r="E75" s="328"/>
      <c r="F75" s="330">
        <f t="shared" si="18"/>
        <v>0</v>
      </c>
      <c r="G75" s="332">
        <f t="shared" si="20"/>
        <v>0</v>
      </c>
    </row>
    <row r="76" spans="1:7" ht="24" customHeight="1" x14ac:dyDescent="0.2">
      <c r="A76" s="177"/>
      <c r="B76" s="151"/>
      <c r="C76" s="151"/>
      <c r="D76" s="162"/>
      <c r="E76" s="163"/>
      <c r="F76" s="238" t="s">
        <v>33</v>
      </c>
      <c r="G76" s="178">
        <f>SUBTOTAL(9,G62:G75)</f>
        <v>0</v>
      </c>
    </row>
    <row r="77" spans="1:7" ht="24" customHeight="1" x14ac:dyDescent="0.2">
      <c r="A77" s="177"/>
      <c r="B77" s="151"/>
      <c r="C77" s="179" t="s">
        <v>729</v>
      </c>
      <c r="D77" s="162"/>
      <c r="E77" s="163"/>
      <c r="F77" s="164"/>
      <c r="G77" s="180"/>
    </row>
    <row r="78" spans="1:7" s="333" customFormat="1" ht="24" customHeight="1" x14ac:dyDescent="0.2">
      <c r="A78" s="324" t="str">
        <f t="shared" ref="A78:A85" si="21">IFERROR(VLOOKUP(C78,Tabla_Insumos,4,FALSE),"")</f>
        <v/>
      </c>
      <c r="B78" s="325" t="str">
        <f t="shared" ref="B78:B85" si="22">IFERROR(VLOOKUP(C78,Tabla_Insumos,5,FALSE),"")</f>
        <v/>
      </c>
      <c r="C78" s="326"/>
      <c r="D78" s="327" t="str">
        <f t="shared" ref="D78:D85" si="23">IFERROR(VLOOKUP(C78,Tabla_Insumos,2,FALSE),"")</f>
        <v/>
      </c>
      <c r="E78" s="328"/>
      <c r="F78" s="331">
        <f t="shared" ref="F78:F85" si="24">IFERROR(VLOOKUP(C78,Tabla_Insumos,3,FALSE),0)</f>
        <v>0</v>
      </c>
      <c r="G78" s="332">
        <f>ROUND(E78*F78,2)</f>
        <v>0</v>
      </c>
    </row>
    <row r="79" spans="1:7" s="333" customFormat="1" ht="24" customHeight="1" x14ac:dyDescent="0.2">
      <c r="A79" s="324" t="str">
        <f t="shared" si="21"/>
        <v/>
      </c>
      <c r="B79" s="325" t="str">
        <f t="shared" si="22"/>
        <v/>
      </c>
      <c r="C79" s="326"/>
      <c r="D79" s="327" t="str">
        <f t="shared" si="23"/>
        <v/>
      </c>
      <c r="E79" s="328"/>
      <c r="F79" s="331">
        <f t="shared" si="24"/>
        <v>0</v>
      </c>
      <c r="G79" s="332">
        <f>ROUND(E79*F79,2)</f>
        <v>0</v>
      </c>
    </row>
    <row r="80" spans="1:7" s="333" customFormat="1" ht="24" customHeight="1" x14ac:dyDescent="0.2">
      <c r="A80" s="324" t="str">
        <f t="shared" si="21"/>
        <v/>
      </c>
      <c r="B80" s="325" t="str">
        <f t="shared" si="22"/>
        <v/>
      </c>
      <c r="C80" s="326"/>
      <c r="D80" s="327" t="str">
        <f t="shared" si="23"/>
        <v/>
      </c>
      <c r="E80" s="328"/>
      <c r="F80" s="331">
        <f t="shared" si="24"/>
        <v>0</v>
      </c>
      <c r="G80" s="332">
        <f t="shared" ref="G80:G85" si="25">ROUND(E80*F80,2)</f>
        <v>0</v>
      </c>
    </row>
    <row r="81" spans="1:7" s="333" customFormat="1" ht="24" customHeight="1" x14ac:dyDescent="0.2">
      <c r="A81" s="324" t="str">
        <f t="shared" si="21"/>
        <v/>
      </c>
      <c r="B81" s="325" t="str">
        <f t="shared" si="22"/>
        <v/>
      </c>
      <c r="C81" s="326"/>
      <c r="D81" s="327" t="str">
        <f t="shared" si="23"/>
        <v/>
      </c>
      <c r="E81" s="328"/>
      <c r="F81" s="331">
        <f t="shared" si="24"/>
        <v>0</v>
      </c>
      <c r="G81" s="332">
        <f t="shared" si="25"/>
        <v>0</v>
      </c>
    </row>
    <row r="82" spans="1:7" s="333" customFormat="1" ht="24" customHeight="1" x14ac:dyDescent="0.2">
      <c r="A82" s="324" t="str">
        <f t="shared" si="21"/>
        <v/>
      </c>
      <c r="B82" s="325" t="str">
        <f t="shared" si="22"/>
        <v/>
      </c>
      <c r="C82" s="326"/>
      <c r="D82" s="327" t="str">
        <f t="shared" si="23"/>
        <v/>
      </c>
      <c r="E82" s="328"/>
      <c r="F82" s="329">
        <f t="shared" si="24"/>
        <v>0</v>
      </c>
      <c r="G82" s="332">
        <f t="shared" si="25"/>
        <v>0</v>
      </c>
    </row>
    <row r="83" spans="1:7" s="333" customFormat="1" ht="24" customHeight="1" x14ac:dyDescent="0.2">
      <c r="A83" s="324" t="str">
        <f t="shared" si="21"/>
        <v/>
      </c>
      <c r="B83" s="325" t="str">
        <f t="shared" si="22"/>
        <v/>
      </c>
      <c r="C83" s="326"/>
      <c r="D83" s="327" t="str">
        <f t="shared" si="23"/>
        <v/>
      </c>
      <c r="E83" s="328"/>
      <c r="F83" s="329">
        <f t="shared" si="24"/>
        <v>0</v>
      </c>
      <c r="G83" s="332">
        <f t="shared" si="25"/>
        <v>0</v>
      </c>
    </row>
    <row r="84" spans="1:7" s="333" customFormat="1" ht="24" customHeight="1" x14ac:dyDescent="0.2">
      <c r="A84" s="324" t="str">
        <f t="shared" si="21"/>
        <v/>
      </c>
      <c r="B84" s="325" t="str">
        <f t="shared" si="22"/>
        <v/>
      </c>
      <c r="C84" s="326"/>
      <c r="D84" s="327" t="str">
        <f t="shared" si="23"/>
        <v/>
      </c>
      <c r="E84" s="328"/>
      <c r="F84" s="329">
        <f t="shared" si="24"/>
        <v>0</v>
      </c>
      <c r="G84" s="332">
        <f t="shared" si="25"/>
        <v>0</v>
      </c>
    </row>
    <row r="85" spans="1:7" s="333" customFormat="1" ht="24" customHeight="1" x14ac:dyDescent="0.2">
      <c r="A85" s="324" t="str">
        <f t="shared" si="21"/>
        <v/>
      </c>
      <c r="B85" s="325" t="str">
        <f t="shared" si="22"/>
        <v/>
      </c>
      <c r="C85" s="326"/>
      <c r="D85" s="327" t="str">
        <f t="shared" si="23"/>
        <v/>
      </c>
      <c r="E85" s="328"/>
      <c r="F85" s="329">
        <f t="shared" si="24"/>
        <v>0</v>
      </c>
      <c r="G85" s="332">
        <f t="shared" si="25"/>
        <v>0</v>
      </c>
    </row>
    <row r="86" spans="1:7" ht="24" customHeight="1" x14ac:dyDescent="0.2">
      <c r="A86" s="177"/>
      <c r="B86" s="151"/>
      <c r="C86" s="151"/>
      <c r="D86" s="162"/>
      <c r="E86" s="163"/>
      <c r="F86" s="238" t="s">
        <v>34</v>
      </c>
      <c r="G86" s="178">
        <f>SUBTOTAL(9,G78:G85)</f>
        <v>0</v>
      </c>
    </row>
    <row r="87" spans="1:7" ht="24" customHeight="1" x14ac:dyDescent="0.2">
      <c r="A87" s="177"/>
      <c r="B87" s="151"/>
      <c r="C87" s="179" t="s">
        <v>730</v>
      </c>
      <c r="D87" s="162"/>
      <c r="E87" s="163"/>
      <c r="F87" s="164"/>
      <c r="G87" s="180"/>
    </row>
    <row r="88" spans="1:7" s="333" customFormat="1" ht="24" customHeight="1" x14ac:dyDescent="0.2">
      <c r="A88" s="324" t="str">
        <f t="shared" ref="A88:A96" si="26">IFERROR(VLOOKUP(C88,Tabla_Insumos,4,FALSE),"")</f>
        <v/>
      </c>
      <c r="B88" s="325" t="str">
        <f t="shared" ref="B88:B96" si="27">IFERROR(VLOOKUP(C88,Tabla_Insumos,5,FALSE),"")</f>
        <v/>
      </c>
      <c r="C88" s="326"/>
      <c r="D88" s="327" t="str">
        <f t="shared" ref="D88:D96" si="28">IFERROR(VLOOKUP(C88,Tabla_Insumos,2,FALSE),"")</f>
        <v/>
      </c>
      <c r="E88" s="328"/>
      <c r="F88" s="329">
        <f t="shared" ref="F88:F96" si="29">IFERROR(VLOOKUP(C88,Tabla_Insumos,3,FALSE),0)</f>
        <v>0</v>
      </c>
      <c r="G88" s="332">
        <f t="shared" ref="G88:G96" si="30">ROUND(E88*F88,2)</f>
        <v>0</v>
      </c>
    </row>
    <row r="89" spans="1:7" s="333" customFormat="1" ht="24" customHeight="1" x14ac:dyDescent="0.2">
      <c r="A89" s="324" t="str">
        <f t="shared" si="26"/>
        <v/>
      </c>
      <c r="B89" s="325" t="str">
        <f t="shared" si="27"/>
        <v/>
      </c>
      <c r="C89" s="326"/>
      <c r="D89" s="327" t="str">
        <f t="shared" si="28"/>
        <v/>
      </c>
      <c r="E89" s="328"/>
      <c r="F89" s="329">
        <f t="shared" si="29"/>
        <v>0</v>
      </c>
      <c r="G89" s="332">
        <f t="shared" si="30"/>
        <v>0</v>
      </c>
    </row>
    <row r="90" spans="1:7" s="333" customFormat="1" ht="24" customHeight="1" x14ac:dyDescent="0.2">
      <c r="A90" s="324" t="str">
        <f t="shared" si="26"/>
        <v/>
      </c>
      <c r="B90" s="325" t="str">
        <f t="shared" si="27"/>
        <v/>
      </c>
      <c r="C90" s="326"/>
      <c r="D90" s="327" t="str">
        <f t="shared" si="28"/>
        <v/>
      </c>
      <c r="E90" s="328"/>
      <c r="F90" s="329">
        <f t="shared" si="29"/>
        <v>0</v>
      </c>
      <c r="G90" s="332">
        <f t="shared" si="30"/>
        <v>0</v>
      </c>
    </row>
    <row r="91" spans="1:7" s="333" customFormat="1" ht="24" customHeight="1" x14ac:dyDescent="0.2">
      <c r="A91" s="324" t="str">
        <f t="shared" si="26"/>
        <v/>
      </c>
      <c r="B91" s="325" t="str">
        <f t="shared" si="27"/>
        <v/>
      </c>
      <c r="C91" s="326"/>
      <c r="D91" s="327" t="str">
        <f t="shared" si="28"/>
        <v/>
      </c>
      <c r="E91" s="328"/>
      <c r="F91" s="329">
        <f t="shared" si="29"/>
        <v>0</v>
      </c>
      <c r="G91" s="332">
        <f t="shared" si="30"/>
        <v>0</v>
      </c>
    </row>
    <row r="92" spans="1:7" s="333" customFormat="1" ht="24" customHeight="1" x14ac:dyDescent="0.2">
      <c r="A92" s="324" t="str">
        <f t="shared" si="26"/>
        <v/>
      </c>
      <c r="B92" s="325" t="str">
        <f t="shared" si="27"/>
        <v/>
      </c>
      <c r="C92" s="326"/>
      <c r="D92" s="327" t="str">
        <f t="shared" si="28"/>
        <v/>
      </c>
      <c r="E92" s="328"/>
      <c r="F92" s="329">
        <f t="shared" si="29"/>
        <v>0</v>
      </c>
      <c r="G92" s="332">
        <f t="shared" si="30"/>
        <v>0</v>
      </c>
    </row>
    <row r="93" spans="1:7" s="333" customFormat="1" ht="24" customHeight="1" x14ac:dyDescent="0.2">
      <c r="A93" s="324" t="str">
        <f t="shared" si="26"/>
        <v/>
      </c>
      <c r="B93" s="325" t="str">
        <f t="shared" si="27"/>
        <v/>
      </c>
      <c r="C93" s="326"/>
      <c r="D93" s="327" t="str">
        <f t="shared" si="28"/>
        <v/>
      </c>
      <c r="E93" s="328"/>
      <c r="F93" s="329">
        <f t="shared" si="29"/>
        <v>0</v>
      </c>
      <c r="G93" s="332">
        <f t="shared" si="30"/>
        <v>0</v>
      </c>
    </row>
    <row r="94" spans="1:7" s="333" customFormat="1" ht="24" customHeight="1" x14ac:dyDescent="0.2">
      <c r="A94" s="324" t="str">
        <f t="shared" si="26"/>
        <v/>
      </c>
      <c r="B94" s="325" t="str">
        <f t="shared" si="27"/>
        <v/>
      </c>
      <c r="C94" s="326"/>
      <c r="D94" s="327" t="str">
        <f t="shared" si="28"/>
        <v/>
      </c>
      <c r="E94" s="328"/>
      <c r="F94" s="329">
        <f t="shared" si="29"/>
        <v>0</v>
      </c>
      <c r="G94" s="332">
        <f t="shared" si="30"/>
        <v>0</v>
      </c>
    </row>
    <row r="95" spans="1:7" s="333" customFormat="1" ht="24" customHeight="1" x14ac:dyDescent="0.2">
      <c r="A95" s="324" t="str">
        <f t="shared" si="26"/>
        <v/>
      </c>
      <c r="B95" s="325" t="str">
        <f t="shared" si="27"/>
        <v/>
      </c>
      <c r="C95" s="326"/>
      <c r="D95" s="327" t="str">
        <f t="shared" si="28"/>
        <v/>
      </c>
      <c r="E95" s="328"/>
      <c r="F95" s="329">
        <f t="shared" si="29"/>
        <v>0</v>
      </c>
      <c r="G95" s="332">
        <f t="shared" si="30"/>
        <v>0</v>
      </c>
    </row>
    <row r="96" spans="1:7" s="333" customFormat="1" ht="24" customHeight="1" x14ac:dyDescent="0.2">
      <c r="A96" s="324" t="str">
        <f t="shared" si="26"/>
        <v/>
      </c>
      <c r="B96" s="325" t="str">
        <f t="shared" si="27"/>
        <v/>
      </c>
      <c r="C96" s="326"/>
      <c r="D96" s="327" t="str">
        <f t="shared" si="28"/>
        <v/>
      </c>
      <c r="E96" s="328"/>
      <c r="F96" s="329">
        <f t="shared" si="29"/>
        <v>0</v>
      </c>
      <c r="G96" s="332">
        <f t="shared" si="30"/>
        <v>0</v>
      </c>
    </row>
    <row r="97" spans="1:141" ht="24" customHeight="1" x14ac:dyDescent="0.2">
      <c r="A97" s="181"/>
      <c r="B97" s="162"/>
      <c r="C97" s="151"/>
      <c r="D97" s="162"/>
      <c r="E97" s="163"/>
      <c r="F97" s="238"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3" t="s">
        <v>39</v>
      </c>
      <c r="B101" s="224"/>
      <c r="C101" s="224"/>
      <c r="D101" s="224"/>
      <c r="E101" s="224"/>
      <c r="F101" s="224"/>
      <c r="G101" s="225"/>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E.P.E.T.N° 1 - ING. ROGELIO BOERO</v>
      </c>
      <c r="C104" s="149"/>
      <c r="D104" s="149"/>
      <c r="E104" s="149"/>
      <c r="F104" s="158" t="s">
        <v>40</v>
      </c>
      <c r="G104" s="160">
        <f>Fecha_Base</f>
        <v>0</v>
      </c>
    </row>
    <row r="105" spans="1:141" ht="24" customHeight="1" x14ac:dyDescent="0.2">
      <c r="A105" s="161" t="s">
        <v>725</v>
      </c>
      <c r="B105" s="150" t="str">
        <f>Ubicación</f>
        <v>Belgrano 250 este</v>
      </c>
      <c r="C105" s="150"/>
      <c r="D105" s="162"/>
      <c r="E105" s="163"/>
      <c r="F105" s="164"/>
      <c r="G105" s="165"/>
    </row>
    <row r="106" spans="1:141" ht="24" customHeight="1" x14ac:dyDescent="0.2">
      <c r="A106" s="161" t="s">
        <v>41</v>
      </c>
      <c r="B106" s="166" t="str">
        <f>IFERROR(VALUE(LEFT(B107,FIND("-",B107)-1)),"")</f>
        <v/>
      </c>
      <c r="C106" s="151" t="str">
        <f>IFERROR(VLOOKUP(B106,Tabla_CyP,2,FALSE),"")</f>
        <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6" t="s">
        <v>588</v>
      </c>
      <c r="B109" s="357"/>
      <c r="C109" s="358" t="s">
        <v>0</v>
      </c>
      <c r="D109" s="358" t="s">
        <v>29</v>
      </c>
      <c r="E109" s="360" t="s">
        <v>30</v>
      </c>
      <c r="F109" s="362" t="s">
        <v>31</v>
      </c>
      <c r="G109" s="364" t="s">
        <v>32</v>
      </c>
    </row>
    <row r="110" spans="1:141" s="171" customFormat="1" ht="24" customHeight="1" x14ac:dyDescent="0.2">
      <c r="A110" s="169" t="s">
        <v>589</v>
      </c>
      <c r="B110" s="170" t="s">
        <v>590</v>
      </c>
      <c r="C110" s="359"/>
      <c r="D110" s="359"/>
      <c r="E110" s="361"/>
      <c r="F110" s="363"/>
      <c r="G110" s="365"/>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c r="CK110" s="334"/>
      <c r="CL110" s="334"/>
      <c r="CM110" s="334"/>
      <c r="CN110" s="334"/>
      <c r="CO110" s="334"/>
      <c r="CP110" s="334"/>
      <c r="CQ110" s="334"/>
      <c r="CR110" s="334"/>
      <c r="CS110" s="334"/>
      <c r="CT110" s="334"/>
      <c r="CU110" s="334"/>
      <c r="CV110" s="334"/>
      <c r="CW110" s="334"/>
      <c r="CX110" s="334"/>
      <c r="CY110" s="334"/>
      <c r="CZ110" s="334"/>
      <c r="DA110" s="334"/>
      <c r="DB110" s="334"/>
      <c r="DC110" s="334"/>
      <c r="DD110" s="334"/>
      <c r="DE110" s="334"/>
      <c r="DF110" s="334"/>
      <c r="DG110" s="334"/>
      <c r="DH110" s="334"/>
      <c r="DI110" s="334"/>
      <c r="DJ110" s="334"/>
      <c r="DK110" s="334"/>
      <c r="DL110" s="334"/>
      <c r="DM110" s="334"/>
      <c r="DN110" s="334"/>
      <c r="DO110" s="334"/>
      <c r="DP110" s="334"/>
      <c r="DQ110" s="334"/>
      <c r="DR110" s="334"/>
      <c r="DS110" s="334"/>
      <c r="DT110" s="334"/>
      <c r="DU110" s="334"/>
      <c r="DV110" s="334"/>
      <c r="DW110" s="334"/>
      <c r="DX110" s="334"/>
      <c r="DY110" s="334"/>
      <c r="DZ110" s="334"/>
      <c r="EA110" s="334"/>
      <c r="EB110" s="334"/>
      <c r="EC110" s="334"/>
      <c r="ED110" s="334"/>
      <c r="EE110" s="334"/>
      <c r="EF110" s="334"/>
      <c r="EG110" s="334"/>
      <c r="EH110" s="334"/>
      <c r="EI110" s="334"/>
      <c r="EJ110" s="334"/>
      <c r="EK110" s="334"/>
    </row>
    <row r="111" spans="1:141" ht="24" customHeight="1" x14ac:dyDescent="0.2">
      <c r="A111" s="237"/>
      <c r="B111" s="172"/>
      <c r="C111" s="235" t="s">
        <v>728</v>
      </c>
      <c r="D111" s="173"/>
      <c r="E111" s="174"/>
      <c r="F111" s="175"/>
      <c r="G111" s="176"/>
    </row>
    <row r="112" spans="1:141" s="333" customFormat="1" ht="24" customHeight="1" x14ac:dyDescent="0.2">
      <c r="A112" s="324" t="str">
        <f t="shared" ref="A112:A125" si="31">IFERROR(VLOOKUP(C112,Tabla_Insumos,4,FALSE),"")</f>
        <v/>
      </c>
      <c r="B112" s="325" t="str">
        <f>IFERROR(VLOOKUP(C112,Tabla_Insumos,5,FALSE),"")</f>
        <v/>
      </c>
      <c r="C112" s="326"/>
      <c r="D112" s="327" t="str">
        <f t="shared" ref="D112:D125" si="32">IFERROR(VLOOKUP(C112,Tabla_Insumos,2,FALSE),"")</f>
        <v/>
      </c>
      <c r="E112" s="328"/>
      <c r="F112" s="329">
        <f t="shared" ref="F112:F125" si="33">IFERROR(VLOOKUP(C112,Tabla_Insumos,3,FALSE),0)</f>
        <v>0</v>
      </c>
      <c r="G112" s="332">
        <f>ROUND(E112*F112,2)</f>
        <v>0</v>
      </c>
    </row>
    <row r="113" spans="1:7" s="333" customFormat="1" ht="24" customHeight="1" x14ac:dyDescent="0.2">
      <c r="A113" s="324" t="str">
        <f t="shared" si="31"/>
        <v/>
      </c>
      <c r="B113" s="325" t="str">
        <f t="shared" ref="B113:B125" si="34">IFERROR(VLOOKUP(C113,Tabla_Insumos,5,FALSE),"")</f>
        <v/>
      </c>
      <c r="C113" s="326"/>
      <c r="D113" s="327" t="str">
        <f t="shared" si="32"/>
        <v/>
      </c>
      <c r="E113" s="328"/>
      <c r="F113" s="329">
        <f t="shared" si="33"/>
        <v>0</v>
      </c>
      <c r="G113" s="332">
        <f t="shared" ref="G113:G125" si="35">ROUND(E113*F113,2)</f>
        <v>0</v>
      </c>
    </row>
    <row r="114" spans="1:7" s="333" customFormat="1" ht="24" customHeight="1" x14ac:dyDescent="0.2">
      <c r="A114" s="324" t="str">
        <f t="shared" si="31"/>
        <v/>
      </c>
      <c r="B114" s="325" t="str">
        <f t="shared" si="34"/>
        <v/>
      </c>
      <c r="C114" s="326"/>
      <c r="D114" s="327" t="str">
        <f t="shared" si="32"/>
        <v/>
      </c>
      <c r="E114" s="328"/>
      <c r="F114" s="329">
        <f t="shared" si="33"/>
        <v>0</v>
      </c>
      <c r="G114" s="332">
        <f t="shared" si="35"/>
        <v>0</v>
      </c>
    </row>
    <row r="115" spans="1:7" s="333" customFormat="1" ht="24" customHeight="1" x14ac:dyDescent="0.2">
      <c r="A115" s="324" t="str">
        <f t="shared" si="31"/>
        <v/>
      </c>
      <c r="B115" s="325" t="str">
        <f t="shared" si="34"/>
        <v/>
      </c>
      <c r="C115" s="326"/>
      <c r="D115" s="327" t="str">
        <f t="shared" si="32"/>
        <v/>
      </c>
      <c r="E115" s="328"/>
      <c r="F115" s="329">
        <f t="shared" si="33"/>
        <v>0</v>
      </c>
      <c r="G115" s="332">
        <f t="shared" si="35"/>
        <v>0</v>
      </c>
    </row>
    <row r="116" spans="1:7" s="333" customFormat="1" ht="24" customHeight="1" x14ac:dyDescent="0.2">
      <c r="A116" s="324" t="str">
        <f t="shared" si="31"/>
        <v/>
      </c>
      <c r="B116" s="325" t="str">
        <f t="shared" si="34"/>
        <v/>
      </c>
      <c r="C116" s="326"/>
      <c r="D116" s="327" t="str">
        <f t="shared" si="32"/>
        <v/>
      </c>
      <c r="E116" s="328"/>
      <c r="F116" s="329">
        <f t="shared" si="33"/>
        <v>0</v>
      </c>
      <c r="G116" s="332">
        <f t="shared" si="35"/>
        <v>0</v>
      </c>
    </row>
    <row r="117" spans="1:7" s="333" customFormat="1" ht="24" customHeight="1" x14ac:dyDescent="0.2">
      <c r="A117" s="324" t="str">
        <f t="shared" si="31"/>
        <v/>
      </c>
      <c r="B117" s="325" t="str">
        <f t="shared" si="34"/>
        <v/>
      </c>
      <c r="C117" s="326"/>
      <c r="D117" s="327" t="str">
        <f t="shared" si="32"/>
        <v/>
      </c>
      <c r="E117" s="328"/>
      <c r="F117" s="329">
        <f t="shared" si="33"/>
        <v>0</v>
      </c>
      <c r="G117" s="332">
        <f t="shared" si="35"/>
        <v>0</v>
      </c>
    </row>
    <row r="118" spans="1:7" s="333" customFormat="1" ht="24" customHeight="1" x14ac:dyDescent="0.2">
      <c r="A118" s="324" t="str">
        <f t="shared" si="31"/>
        <v/>
      </c>
      <c r="B118" s="325" t="str">
        <f t="shared" si="34"/>
        <v/>
      </c>
      <c r="C118" s="326"/>
      <c r="D118" s="327" t="str">
        <f t="shared" si="32"/>
        <v/>
      </c>
      <c r="E118" s="328"/>
      <c r="F118" s="329">
        <f t="shared" si="33"/>
        <v>0</v>
      </c>
      <c r="G118" s="332">
        <f t="shared" si="35"/>
        <v>0</v>
      </c>
    </row>
    <row r="119" spans="1:7" s="333" customFormat="1" ht="24" customHeight="1" x14ac:dyDescent="0.2">
      <c r="A119" s="324" t="str">
        <f t="shared" si="31"/>
        <v/>
      </c>
      <c r="B119" s="325" t="str">
        <f t="shared" si="34"/>
        <v/>
      </c>
      <c r="C119" s="326"/>
      <c r="D119" s="327" t="str">
        <f t="shared" si="32"/>
        <v/>
      </c>
      <c r="E119" s="328"/>
      <c r="F119" s="329">
        <f t="shared" si="33"/>
        <v>0</v>
      </c>
      <c r="G119" s="332">
        <f t="shared" si="35"/>
        <v>0</v>
      </c>
    </row>
    <row r="120" spans="1:7" s="333" customFormat="1" ht="24" customHeight="1" x14ac:dyDescent="0.2">
      <c r="A120" s="324" t="str">
        <f t="shared" si="31"/>
        <v/>
      </c>
      <c r="B120" s="325" t="str">
        <f t="shared" si="34"/>
        <v/>
      </c>
      <c r="C120" s="326"/>
      <c r="D120" s="327" t="str">
        <f t="shared" si="32"/>
        <v/>
      </c>
      <c r="E120" s="328"/>
      <c r="F120" s="329">
        <f t="shared" si="33"/>
        <v>0</v>
      </c>
      <c r="G120" s="332">
        <f t="shared" si="35"/>
        <v>0</v>
      </c>
    </row>
    <row r="121" spans="1:7" s="333" customFormat="1" ht="24" customHeight="1" x14ac:dyDescent="0.2">
      <c r="A121" s="324" t="str">
        <f t="shared" si="31"/>
        <v/>
      </c>
      <c r="B121" s="325" t="str">
        <f t="shared" si="34"/>
        <v/>
      </c>
      <c r="C121" s="326"/>
      <c r="D121" s="327" t="str">
        <f t="shared" si="32"/>
        <v/>
      </c>
      <c r="E121" s="328"/>
      <c r="F121" s="329">
        <f t="shared" si="33"/>
        <v>0</v>
      </c>
      <c r="G121" s="332">
        <f t="shared" si="35"/>
        <v>0</v>
      </c>
    </row>
    <row r="122" spans="1:7" s="333" customFormat="1" ht="24" customHeight="1" x14ac:dyDescent="0.2">
      <c r="A122" s="324" t="str">
        <f t="shared" si="31"/>
        <v/>
      </c>
      <c r="B122" s="325" t="str">
        <f t="shared" si="34"/>
        <v/>
      </c>
      <c r="C122" s="326"/>
      <c r="D122" s="327" t="str">
        <f t="shared" si="32"/>
        <v/>
      </c>
      <c r="E122" s="328"/>
      <c r="F122" s="329">
        <f t="shared" si="33"/>
        <v>0</v>
      </c>
      <c r="G122" s="332">
        <f t="shared" si="35"/>
        <v>0</v>
      </c>
    </row>
    <row r="123" spans="1:7" s="333" customFormat="1" ht="24" customHeight="1" x14ac:dyDescent="0.2">
      <c r="A123" s="324" t="str">
        <f t="shared" si="31"/>
        <v/>
      </c>
      <c r="B123" s="325" t="str">
        <f t="shared" si="34"/>
        <v/>
      </c>
      <c r="C123" s="326"/>
      <c r="D123" s="327" t="str">
        <f t="shared" si="32"/>
        <v/>
      </c>
      <c r="E123" s="328"/>
      <c r="F123" s="329">
        <f t="shared" si="33"/>
        <v>0</v>
      </c>
      <c r="G123" s="332">
        <f t="shared" si="35"/>
        <v>0</v>
      </c>
    </row>
    <row r="124" spans="1:7" s="333" customFormat="1" ht="24" customHeight="1" x14ac:dyDescent="0.2">
      <c r="A124" s="324" t="str">
        <f t="shared" si="31"/>
        <v/>
      </c>
      <c r="B124" s="325" t="str">
        <f t="shared" si="34"/>
        <v/>
      </c>
      <c r="C124" s="326"/>
      <c r="D124" s="327" t="str">
        <f t="shared" si="32"/>
        <v/>
      </c>
      <c r="E124" s="328"/>
      <c r="F124" s="329">
        <f t="shared" si="33"/>
        <v>0</v>
      </c>
      <c r="G124" s="332">
        <f t="shared" si="35"/>
        <v>0</v>
      </c>
    </row>
    <row r="125" spans="1:7" s="333" customFormat="1" ht="24" customHeight="1" x14ac:dyDescent="0.2">
      <c r="A125" s="324" t="str">
        <f t="shared" si="31"/>
        <v/>
      </c>
      <c r="B125" s="325" t="str">
        <f t="shared" si="34"/>
        <v/>
      </c>
      <c r="C125" s="326"/>
      <c r="D125" s="327" t="str">
        <f t="shared" si="32"/>
        <v/>
      </c>
      <c r="E125" s="328"/>
      <c r="F125" s="330">
        <f t="shared" si="33"/>
        <v>0</v>
      </c>
      <c r="G125" s="332">
        <f t="shared" si="35"/>
        <v>0</v>
      </c>
    </row>
    <row r="126" spans="1:7" ht="24" customHeight="1" x14ac:dyDescent="0.2">
      <c r="A126" s="177"/>
      <c r="B126" s="151"/>
      <c r="C126" s="151"/>
      <c r="D126" s="162"/>
      <c r="E126" s="163"/>
      <c r="F126" s="238" t="s">
        <v>33</v>
      </c>
      <c r="G126" s="178">
        <f>SUBTOTAL(9,G112:G125)</f>
        <v>0</v>
      </c>
    </row>
    <row r="127" spans="1:7" ht="24" customHeight="1" x14ac:dyDescent="0.2">
      <c r="A127" s="177"/>
      <c r="B127" s="151"/>
      <c r="C127" s="179" t="s">
        <v>729</v>
      </c>
      <c r="D127" s="162"/>
      <c r="E127" s="163"/>
      <c r="F127" s="164"/>
      <c r="G127" s="180"/>
    </row>
    <row r="128" spans="1:7" s="333" customFormat="1" ht="24" customHeight="1" x14ac:dyDescent="0.2">
      <c r="A128" s="324" t="str">
        <f t="shared" ref="A128:A135" si="36">IFERROR(VLOOKUP(C128,Tabla_Insumos,4,FALSE),"")</f>
        <v/>
      </c>
      <c r="B128" s="325" t="str">
        <f t="shared" ref="B128:B135" si="37">IFERROR(VLOOKUP(C128,Tabla_Insumos,5,FALSE),"")</f>
        <v/>
      </c>
      <c r="C128" s="326"/>
      <c r="D128" s="327" t="str">
        <f t="shared" ref="D128:D135" si="38">IFERROR(VLOOKUP(C128,Tabla_Insumos,2,FALSE),"")</f>
        <v/>
      </c>
      <c r="E128" s="328"/>
      <c r="F128" s="331">
        <f t="shared" ref="F128:F135" si="39">IFERROR(VLOOKUP(C128,Tabla_Insumos,3,FALSE),0)</f>
        <v>0</v>
      </c>
      <c r="G128" s="332">
        <f>ROUND(E128*F128,2)</f>
        <v>0</v>
      </c>
    </row>
    <row r="129" spans="1:7" s="333" customFormat="1" ht="24" customHeight="1" x14ac:dyDescent="0.2">
      <c r="A129" s="324" t="str">
        <f t="shared" si="36"/>
        <v/>
      </c>
      <c r="B129" s="325" t="str">
        <f t="shared" si="37"/>
        <v/>
      </c>
      <c r="C129" s="326"/>
      <c r="D129" s="327" t="str">
        <f t="shared" si="38"/>
        <v/>
      </c>
      <c r="E129" s="328"/>
      <c r="F129" s="331">
        <f t="shared" si="39"/>
        <v>0</v>
      </c>
      <c r="G129" s="332">
        <f>ROUND(E129*F129,2)</f>
        <v>0</v>
      </c>
    </row>
    <row r="130" spans="1:7" s="333" customFormat="1" ht="24" customHeight="1" x14ac:dyDescent="0.2">
      <c r="A130" s="324" t="str">
        <f t="shared" si="36"/>
        <v/>
      </c>
      <c r="B130" s="325" t="str">
        <f t="shared" si="37"/>
        <v/>
      </c>
      <c r="C130" s="326"/>
      <c r="D130" s="327" t="str">
        <f t="shared" si="38"/>
        <v/>
      </c>
      <c r="E130" s="328"/>
      <c r="F130" s="331">
        <f t="shared" si="39"/>
        <v>0</v>
      </c>
      <c r="G130" s="332">
        <f t="shared" ref="G130:G135" si="40">ROUND(E130*F130,2)</f>
        <v>0</v>
      </c>
    </row>
    <row r="131" spans="1:7" s="333" customFormat="1" ht="24" customHeight="1" x14ac:dyDescent="0.2">
      <c r="A131" s="324" t="str">
        <f t="shared" si="36"/>
        <v/>
      </c>
      <c r="B131" s="325" t="str">
        <f t="shared" si="37"/>
        <v/>
      </c>
      <c r="C131" s="326"/>
      <c r="D131" s="327" t="str">
        <f t="shared" si="38"/>
        <v/>
      </c>
      <c r="E131" s="328"/>
      <c r="F131" s="331">
        <f t="shared" si="39"/>
        <v>0</v>
      </c>
      <c r="G131" s="332">
        <f t="shared" si="40"/>
        <v>0</v>
      </c>
    </row>
    <row r="132" spans="1:7" s="333" customFormat="1" ht="24" customHeight="1" x14ac:dyDescent="0.2">
      <c r="A132" s="324" t="str">
        <f t="shared" si="36"/>
        <v/>
      </c>
      <c r="B132" s="325" t="str">
        <f t="shared" si="37"/>
        <v/>
      </c>
      <c r="C132" s="326"/>
      <c r="D132" s="327" t="str">
        <f t="shared" si="38"/>
        <v/>
      </c>
      <c r="E132" s="328"/>
      <c r="F132" s="329">
        <f t="shared" si="39"/>
        <v>0</v>
      </c>
      <c r="G132" s="332">
        <f t="shared" si="40"/>
        <v>0</v>
      </c>
    </row>
    <row r="133" spans="1:7" s="333" customFormat="1" ht="24" customHeight="1" x14ac:dyDescent="0.2">
      <c r="A133" s="324" t="str">
        <f t="shared" si="36"/>
        <v/>
      </c>
      <c r="B133" s="325" t="str">
        <f t="shared" si="37"/>
        <v/>
      </c>
      <c r="C133" s="326"/>
      <c r="D133" s="327" t="str">
        <f t="shared" si="38"/>
        <v/>
      </c>
      <c r="E133" s="328"/>
      <c r="F133" s="329">
        <f t="shared" si="39"/>
        <v>0</v>
      </c>
      <c r="G133" s="332">
        <f t="shared" si="40"/>
        <v>0</v>
      </c>
    </row>
    <row r="134" spans="1:7" s="333" customFormat="1" ht="24" customHeight="1" x14ac:dyDescent="0.2">
      <c r="A134" s="324" t="str">
        <f t="shared" si="36"/>
        <v/>
      </c>
      <c r="B134" s="325" t="str">
        <f t="shared" si="37"/>
        <v/>
      </c>
      <c r="C134" s="326"/>
      <c r="D134" s="327" t="str">
        <f t="shared" si="38"/>
        <v/>
      </c>
      <c r="E134" s="328"/>
      <c r="F134" s="329">
        <f t="shared" si="39"/>
        <v>0</v>
      </c>
      <c r="G134" s="332">
        <f t="shared" si="40"/>
        <v>0</v>
      </c>
    </row>
    <row r="135" spans="1:7" s="333" customFormat="1" ht="24" customHeight="1" x14ac:dyDescent="0.2">
      <c r="A135" s="324" t="str">
        <f t="shared" si="36"/>
        <v/>
      </c>
      <c r="B135" s="325" t="str">
        <f t="shared" si="37"/>
        <v/>
      </c>
      <c r="C135" s="326"/>
      <c r="D135" s="327" t="str">
        <f t="shared" si="38"/>
        <v/>
      </c>
      <c r="E135" s="328"/>
      <c r="F135" s="329">
        <f t="shared" si="39"/>
        <v>0</v>
      </c>
      <c r="G135" s="332">
        <f t="shared" si="40"/>
        <v>0</v>
      </c>
    </row>
    <row r="136" spans="1:7" ht="24" customHeight="1" x14ac:dyDescent="0.2">
      <c r="A136" s="177"/>
      <c r="B136" s="151"/>
      <c r="C136" s="151"/>
      <c r="D136" s="162"/>
      <c r="E136" s="163"/>
      <c r="F136" s="238" t="s">
        <v>34</v>
      </c>
      <c r="G136" s="178">
        <f>SUBTOTAL(9,G128:G135)</f>
        <v>0</v>
      </c>
    </row>
    <row r="137" spans="1:7" ht="24" customHeight="1" x14ac:dyDescent="0.2">
      <c r="A137" s="177"/>
      <c r="B137" s="151"/>
      <c r="C137" s="179" t="s">
        <v>730</v>
      </c>
      <c r="D137" s="162"/>
      <c r="E137" s="163"/>
      <c r="F137" s="164"/>
      <c r="G137" s="180"/>
    </row>
    <row r="138" spans="1:7" s="333" customFormat="1" ht="24" customHeight="1" x14ac:dyDescent="0.2">
      <c r="A138" s="324" t="str">
        <f t="shared" ref="A138:A146" si="41">IFERROR(VLOOKUP(C138,Tabla_Insumos,4,FALSE),"")</f>
        <v/>
      </c>
      <c r="B138" s="325" t="str">
        <f t="shared" ref="B138:B146" si="42">IFERROR(VLOOKUP(C138,Tabla_Insumos,5,FALSE),"")</f>
        <v/>
      </c>
      <c r="C138" s="326"/>
      <c r="D138" s="327" t="str">
        <f t="shared" ref="D138:D146" si="43">IFERROR(VLOOKUP(C138,Tabla_Insumos,2,FALSE),"")</f>
        <v/>
      </c>
      <c r="E138" s="328"/>
      <c r="F138" s="329">
        <f t="shared" ref="F138:F146" si="44">IFERROR(VLOOKUP(C138,Tabla_Insumos,3,FALSE),0)</f>
        <v>0</v>
      </c>
      <c r="G138" s="332">
        <f t="shared" ref="G138:G146" si="45">ROUND(E138*F138,2)</f>
        <v>0</v>
      </c>
    </row>
    <row r="139" spans="1:7" s="333" customFormat="1" ht="24" customHeight="1" x14ac:dyDescent="0.2">
      <c r="A139" s="324" t="str">
        <f t="shared" si="41"/>
        <v/>
      </c>
      <c r="B139" s="325" t="str">
        <f t="shared" si="42"/>
        <v/>
      </c>
      <c r="C139" s="326"/>
      <c r="D139" s="327" t="str">
        <f t="shared" si="43"/>
        <v/>
      </c>
      <c r="E139" s="328"/>
      <c r="F139" s="329">
        <f t="shared" si="44"/>
        <v>0</v>
      </c>
      <c r="G139" s="332">
        <f t="shared" si="45"/>
        <v>0</v>
      </c>
    </row>
    <row r="140" spans="1:7" s="333" customFormat="1" ht="24" customHeight="1" x14ac:dyDescent="0.2">
      <c r="A140" s="324" t="str">
        <f t="shared" si="41"/>
        <v/>
      </c>
      <c r="B140" s="325" t="str">
        <f t="shared" si="42"/>
        <v/>
      </c>
      <c r="C140" s="326"/>
      <c r="D140" s="327" t="str">
        <f t="shared" si="43"/>
        <v/>
      </c>
      <c r="E140" s="328"/>
      <c r="F140" s="329">
        <f t="shared" si="44"/>
        <v>0</v>
      </c>
      <c r="G140" s="332">
        <f t="shared" si="45"/>
        <v>0</v>
      </c>
    </row>
    <row r="141" spans="1:7" s="333" customFormat="1" ht="24" customHeight="1" x14ac:dyDescent="0.2">
      <c r="A141" s="324" t="str">
        <f t="shared" si="41"/>
        <v/>
      </c>
      <c r="B141" s="325" t="str">
        <f t="shared" si="42"/>
        <v/>
      </c>
      <c r="C141" s="326"/>
      <c r="D141" s="327" t="str">
        <f t="shared" si="43"/>
        <v/>
      </c>
      <c r="E141" s="328"/>
      <c r="F141" s="329">
        <f t="shared" si="44"/>
        <v>0</v>
      </c>
      <c r="G141" s="332">
        <f t="shared" si="45"/>
        <v>0</v>
      </c>
    </row>
    <row r="142" spans="1:7" s="333" customFormat="1" ht="24" customHeight="1" x14ac:dyDescent="0.2">
      <c r="A142" s="324" t="str">
        <f t="shared" si="41"/>
        <v/>
      </c>
      <c r="B142" s="325" t="str">
        <f t="shared" si="42"/>
        <v/>
      </c>
      <c r="C142" s="326"/>
      <c r="D142" s="327" t="str">
        <f t="shared" si="43"/>
        <v/>
      </c>
      <c r="E142" s="328"/>
      <c r="F142" s="329">
        <f t="shared" si="44"/>
        <v>0</v>
      </c>
      <c r="G142" s="332">
        <f t="shared" si="45"/>
        <v>0</v>
      </c>
    </row>
    <row r="143" spans="1:7" s="333" customFormat="1" ht="24" customHeight="1" x14ac:dyDescent="0.2">
      <c r="A143" s="324" t="str">
        <f t="shared" si="41"/>
        <v/>
      </c>
      <c r="B143" s="325" t="str">
        <f t="shared" si="42"/>
        <v/>
      </c>
      <c r="C143" s="326"/>
      <c r="D143" s="327" t="str">
        <f t="shared" si="43"/>
        <v/>
      </c>
      <c r="E143" s="328"/>
      <c r="F143" s="329">
        <f t="shared" si="44"/>
        <v>0</v>
      </c>
      <c r="G143" s="332">
        <f t="shared" si="45"/>
        <v>0</v>
      </c>
    </row>
    <row r="144" spans="1:7" s="333" customFormat="1" ht="24" customHeight="1" x14ac:dyDescent="0.2">
      <c r="A144" s="324" t="str">
        <f t="shared" si="41"/>
        <v/>
      </c>
      <c r="B144" s="325" t="str">
        <f t="shared" si="42"/>
        <v/>
      </c>
      <c r="C144" s="326"/>
      <c r="D144" s="327" t="str">
        <f t="shared" si="43"/>
        <v/>
      </c>
      <c r="E144" s="328"/>
      <c r="F144" s="329">
        <f t="shared" si="44"/>
        <v>0</v>
      </c>
      <c r="G144" s="332">
        <f t="shared" si="45"/>
        <v>0</v>
      </c>
    </row>
    <row r="145" spans="1:141" s="333" customFormat="1" ht="24" customHeight="1" x14ac:dyDescent="0.2">
      <c r="A145" s="324" t="str">
        <f t="shared" si="41"/>
        <v/>
      </c>
      <c r="B145" s="325" t="str">
        <f t="shared" si="42"/>
        <v/>
      </c>
      <c r="C145" s="326"/>
      <c r="D145" s="327" t="str">
        <f t="shared" si="43"/>
        <v/>
      </c>
      <c r="E145" s="328"/>
      <c r="F145" s="329">
        <f t="shared" si="44"/>
        <v>0</v>
      </c>
      <c r="G145" s="332">
        <f t="shared" si="45"/>
        <v>0</v>
      </c>
    </row>
    <row r="146" spans="1:141" s="333" customFormat="1" ht="24" customHeight="1" x14ac:dyDescent="0.2">
      <c r="A146" s="324" t="str">
        <f t="shared" si="41"/>
        <v/>
      </c>
      <c r="B146" s="325" t="str">
        <f t="shared" si="42"/>
        <v/>
      </c>
      <c r="C146" s="326"/>
      <c r="D146" s="327" t="str">
        <f t="shared" si="43"/>
        <v/>
      </c>
      <c r="E146" s="328"/>
      <c r="F146" s="329">
        <f t="shared" si="44"/>
        <v>0</v>
      </c>
      <c r="G146" s="332">
        <f t="shared" si="45"/>
        <v>0</v>
      </c>
    </row>
    <row r="147" spans="1:141" ht="24" customHeight="1" x14ac:dyDescent="0.2">
      <c r="A147" s="181"/>
      <c r="B147" s="162"/>
      <c r="C147" s="151"/>
      <c r="D147" s="162"/>
      <c r="E147" s="163"/>
      <c r="F147" s="238"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3" t="s">
        <v>39</v>
      </c>
      <c r="B151" s="224"/>
      <c r="C151" s="224"/>
      <c r="D151" s="224"/>
      <c r="E151" s="224"/>
      <c r="F151" s="224"/>
      <c r="G151" s="225"/>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E.P.E.T.N° 1 - ING. ROGELIO BOERO</v>
      </c>
      <c r="C154" s="149"/>
      <c r="D154" s="149"/>
      <c r="E154" s="149"/>
      <c r="F154" s="158" t="s">
        <v>40</v>
      </c>
      <c r="G154" s="160">
        <f>Fecha_Base</f>
        <v>0</v>
      </c>
    </row>
    <row r="155" spans="1:141" ht="24" customHeight="1" x14ac:dyDescent="0.2">
      <c r="A155" s="161" t="s">
        <v>725</v>
      </c>
      <c r="B155" s="150" t="str">
        <f>Ubicación</f>
        <v>Belgrano 250 este</v>
      </c>
      <c r="C155" s="150"/>
      <c r="D155" s="162"/>
      <c r="E155" s="163"/>
      <c r="F155" s="164"/>
      <c r="G155" s="165"/>
    </row>
    <row r="156" spans="1:141" ht="24" customHeight="1" x14ac:dyDescent="0.2">
      <c r="A156" s="161" t="s">
        <v>41</v>
      </c>
      <c r="B156" s="166" t="str">
        <f>IFERROR(VALUE(LEFT(B157,FIND("-",B157)-1)),"")</f>
        <v/>
      </c>
      <c r="C156" s="151" t="str">
        <f>IFERROR(VLOOKUP(B156,Tabla_CyP,2,FALSE),"")</f>
        <v/>
      </c>
      <c r="E156" s="163"/>
      <c r="F156" s="164"/>
      <c r="G156" s="165"/>
    </row>
    <row r="157" spans="1:141" ht="24" customHeight="1" x14ac:dyDescent="0.2">
      <c r="A157" s="161" t="s">
        <v>27</v>
      </c>
      <c r="B157" s="167" t="str">
        <f>IFERROR(VLOOKUP(COUNTIF($A$1:A157,"ANALISIS DE PRECIOS"),Tabla_NumeroItem,4,FALSE),"")</f>
        <v>4.2.3</v>
      </c>
      <c r="C157" s="151" t="str">
        <f>IFERROR(VLOOKUP(B157,Tabla_CyP,2,FALSE),"")</f>
        <v>Tabiques de placas cementicias</v>
      </c>
      <c r="D157" s="162"/>
      <c r="E157" s="163"/>
      <c r="F157" s="158" t="s">
        <v>28</v>
      </c>
      <c r="G157" s="168" t="str">
        <f>IFERROR(VLOOKUP(B157,Tabla_CyP,4,FALSE),"")</f>
        <v>m2</v>
      </c>
    </row>
    <row r="158" spans="1:141" ht="24" customHeight="1" x14ac:dyDescent="0.2">
      <c r="A158" s="161"/>
      <c r="B158" s="150"/>
      <c r="C158" s="151"/>
      <c r="D158" s="162"/>
      <c r="E158" s="163"/>
      <c r="F158" s="164"/>
      <c r="G158" s="165"/>
    </row>
    <row r="159" spans="1:141" ht="24" customHeight="1" x14ac:dyDescent="0.2">
      <c r="A159" s="356" t="s">
        <v>588</v>
      </c>
      <c r="B159" s="357"/>
      <c r="C159" s="358" t="s">
        <v>0</v>
      </c>
      <c r="D159" s="358" t="s">
        <v>29</v>
      </c>
      <c r="E159" s="360" t="s">
        <v>30</v>
      </c>
      <c r="F159" s="362" t="s">
        <v>31</v>
      </c>
      <c r="G159" s="364" t="s">
        <v>32</v>
      </c>
    </row>
    <row r="160" spans="1:141" s="171" customFormat="1" ht="24" customHeight="1" x14ac:dyDescent="0.2">
      <c r="A160" s="169" t="s">
        <v>589</v>
      </c>
      <c r="B160" s="170" t="s">
        <v>590</v>
      </c>
      <c r="C160" s="359"/>
      <c r="D160" s="359"/>
      <c r="E160" s="361"/>
      <c r="F160" s="363"/>
      <c r="G160" s="365"/>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c r="BJ160" s="334"/>
      <c r="BK160" s="334"/>
      <c r="BL160" s="334"/>
      <c r="BM160" s="334"/>
      <c r="BN160" s="334"/>
      <c r="BO160" s="334"/>
      <c r="BP160" s="334"/>
      <c r="BQ160" s="334"/>
      <c r="BR160" s="334"/>
      <c r="BS160" s="334"/>
      <c r="BT160" s="334"/>
      <c r="BU160" s="334"/>
      <c r="BV160" s="334"/>
      <c r="BW160" s="334"/>
      <c r="BX160" s="334"/>
      <c r="BY160" s="334"/>
      <c r="BZ160" s="334"/>
      <c r="CA160" s="334"/>
      <c r="CB160" s="334"/>
      <c r="CC160" s="334"/>
      <c r="CD160" s="334"/>
      <c r="CE160" s="334"/>
      <c r="CF160" s="334"/>
      <c r="CG160" s="334"/>
      <c r="CH160" s="334"/>
      <c r="CI160" s="334"/>
      <c r="CJ160" s="334"/>
      <c r="CK160" s="334"/>
      <c r="CL160" s="334"/>
      <c r="CM160" s="334"/>
      <c r="CN160" s="334"/>
      <c r="CO160" s="334"/>
      <c r="CP160" s="334"/>
      <c r="CQ160" s="334"/>
      <c r="CR160" s="334"/>
      <c r="CS160" s="334"/>
      <c r="CT160" s="334"/>
      <c r="CU160" s="334"/>
      <c r="CV160" s="334"/>
      <c r="CW160" s="334"/>
      <c r="CX160" s="334"/>
      <c r="CY160" s="334"/>
      <c r="CZ160" s="334"/>
      <c r="DA160" s="334"/>
      <c r="DB160" s="334"/>
      <c r="DC160" s="334"/>
      <c r="DD160" s="334"/>
      <c r="DE160" s="334"/>
      <c r="DF160" s="334"/>
      <c r="DG160" s="334"/>
      <c r="DH160" s="334"/>
      <c r="DI160" s="334"/>
      <c r="DJ160" s="334"/>
      <c r="DK160" s="334"/>
      <c r="DL160" s="334"/>
      <c r="DM160" s="334"/>
      <c r="DN160" s="334"/>
      <c r="DO160" s="334"/>
      <c r="DP160" s="334"/>
      <c r="DQ160" s="334"/>
      <c r="DR160" s="334"/>
      <c r="DS160" s="334"/>
      <c r="DT160" s="334"/>
      <c r="DU160" s="334"/>
      <c r="DV160" s="334"/>
      <c r="DW160" s="334"/>
      <c r="DX160" s="334"/>
      <c r="DY160" s="334"/>
      <c r="DZ160" s="334"/>
      <c r="EA160" s="334"/>
      <c r="EB160" s="334"/>
      <c r="EC160" s="334"/>
      <c r="ED160" s="334"/>
      <c r="EE160" s="334"/>
      <c r="EF160" s="334"/>
      <c r="EG160" s="334"/>
      <c r="EH160" s="334"/>
      <c r="EI160" s="334"/>
      <c r="EJ160" s="334"/>
      <c r="EK160" s="334"/>
    </row>
    <row r="161" spans="1:7" ht="24" customHeight="1" x14ac:dyDescent="0.2">
      <c r="A161" s="237"/>
      <c r="B161" s="172"/>
      <c r="C161" s="235" t="s">
        <v>728</v>
      </c>
      <c r="D161" s="173"/>
      <c r="E161" s="174"/>
      <c r="F161" s="175"/>
      <c r="G161" s="176"/>
    </row>
    <row r="162" spans="1:7" s="333" customFormat="1" ht="24" customHeight="1" x14ac:dyDescent="0.2">
      <c r="A162" s="324" t="str">
        <f t="shared" ref="A162:A175" si="46">IFERROR(VLOOKUP(C162,Tabla_Insumos,4,FALSE),"")</f>
        <v/>
      </c>
      <c r="B162" s="325" t="str">
        <f>IFERROR(VLOOKUP(C162,Tabla_Insumos,5,FALSE),"")</f>
        <v/>
      </c>
      <c r="C162" s="326"/>
      <c r="D162" s="327" t="str">
        <f t="shared" ref="D162:D175" si="47">IFERROR(VLOOKUP(C162,Tabla_Insumos,2,FALSE),"")</f>
        <v/>
      </c>
      <c r="E162" s="328"/>
      <c r="F162" s="329">
        <f t="shared" ref="F162:F175" si="48">IFERROR(VLOOKUP(C162,Tabla_Insumos,3,FALSE),0)</f>
        <v>0</v>
      </c>
      <c r="G162" s="332">
        <f>ROUND(E162*F162,2)</f>
        <v>0</v>
      </c>
    </row>
    <row r="163" spans="1:7" s="333" customFormat="1" ht="24" customHeight="1" x14ac:dyDescent="0.2">
      <c r="A163" s="324" t="str">
        <f t="shared" si="46"/>
        <v/>
      </c>
      <c r="B163" s="325" t="str">
        <f t="shared" ref="B163:B175" si="49">IFERROR(VLOOKUP(C163,Tabla_Insumos,5,FALSE),"")</f>
        <v/>
      </c>
      <c r="C163" s="326"/>
      <c r="D163" s="327" t="str">
        <f t="shared" si="47"/>
        <v/>
      </c>
      <c r="E163" s="328"/>
      <c r="F163" s="329">
        <f t="shared" si="48"/>
        <v>0</v>
      </c>
      <c r="G163" s="332">
        <f t="shared" ref="G163:G175" si="50">ROUND(E163*F163,2)</f>
        <v>0</v>
      </c>
    </row>
    <row r="164" spans="1:7" s="333" customFormat="1" ht="24" customHeight="1" x14ac:dyDescent="0.2">
      <c r="A164" s="324" t="str">
        <f t="shared" si="46"/>
        <v/>
      </c>
      <c r="B164" s="325" t="str">
        <f t="shared" si="49"/>
        <v/>
      </c>
      <c r="C164" s="326"/>
      <c r="D164" s="327" t="str">
        <f t="shared" si="47"/>
        <v/>
      </c>
      <c r="E164" s="328"/>
      <c r="F164" s="329">
        <f t="shared" si="48"/>
        <v>0</v>
      </c>
      <c r="G164" s="332">
        <f t="shared" si="50"/>
        <v>0</v>
      </c>
    </row>
    <row r="165" spans="1:7" s="333" customFormat="1" ht="24" customHeight="1" x14ac:dyDescent="0.2">
      <c r="A165" s="324" t="str">
        <f t="shared" si="46"/>
        <v/>
      </c>
      <c r="B165" s="325" t="str">
        <f t="shared" si="49"/>
        <v/>
      </c>
      <c r="C165" s="326"/>
      <c r="D165" s="327" t="str">
        <f t="shared" si="47"/>
        <v/>
      </c>
      <c r="E165" s="328"/>
      <c r="F165" s="329">
        <f t="shared" si="48"/>
        <v>0</v>
      </c>
      <c r="G165" s="332">
        <f t="shared" si="50"/>
        <v>0</v>
      </c>
    </row>
    <row r="166" spans="1:7" s="333" customFormat="1" ht="24" customHeight="1" x14ac:dyDescent="0.2">
      <c r="A166" s="324" t="str">
        <f t="shared" si="46"/>
        <v/>
      </c>
      <c r="B166" s="325" t="str">
        <f t="shared" si="49"/>
        <v/>
      </c>
      <c r="C166" s="326"/>
      <c r="D166" s="327" t="str">
        <f t="shared" si="47"/>
        <v/>
      </c>
      <c r="E166" s="328"/>
      <c r="F166" s="329">
        <f t="shared" si="48"/>
        <v>0</v>
      </c>
      <c r="G166" s="332">
        <f t="shared" si="50"/>
        <v>0</v>
      </c>
    </row>
    <row r="167" spans="1:7" s="333" customFormat="1" ht="24" customHeight="1" x14ac:dyDescent="0.2">
      <c r="A167" s="324" t="str">
        <f t="shared" si="46"/>
        <v/>
      </c>
      <c r="B167" s="325" t="str">
        <f t="shared" si="49"/>
        <v/>
      </c>
      <c r="C167" s="326"/>
      <c r="D167" s="327" t="str">
        <f t="shared" si="47"/>
        <v/>
      </c>
      <c r="E167" s="328"/>
      <c r="F167" s="329">
        <f t="shared" si="48"/>
        <v>0</v>
      </c>
      <c r="G167" s="332">
        <f t="shared" si="50"/>
        <v>0</v>
      </c>
    </row>
    <row r="168" spans="1:7" s="333" customFormat="1" ht="24" customHeight="1" x14ac:dyDescent="0.2">
      <c r="A168" s="324" t="str">
        <f t="shared" si="46"/>
        <v/>
      </c>
      <c r="B168" s="325" t="str">
        <f t="shared" si="49"/>
        <v/>
      </c>
      <c r="C168" s="326"/>
      <c r="D168" s="327" t="str">
        <f t="shared" si="47"/>
        <v/>
      </c>
      <c r="E168" s="328"/>
      <c r="F168" s="329">
        <f t="shared" si="48"/>
        <v>0</v>
      </c>
      <c r="G168" s="332">
        <f t="shared" si="50"/>
        <v>0</v>
      </c>
    </row>
    <row r="169" spans="1:7" s="333" customFormat="1" ht="24" customHeight="1" x14ac:dyDescent="0.2">
      <c r="A169" s="324" t="str">
        <f t="shared" si="46"/>
        <v/>
      </c>
      <c r="B169" s="325" t="str">
        <f t="shared" si="49"/>
        <v/>
      </c>
      <c r="C169" s="326"/>
      <c r="D169" s="327" t="str">
        <f t="shared" si="47"/>
        <v/>
      </c>
      <c r="E169" s="328"/>
      <c r="F169" s="329">
        <f t="shared" si="48"/>
        <v>0</v>
      </c>
      <c r="G169" s="332">
        <f t="shared" si="50"/>
        <v>0</v>
      </c>
    </row>
    <row r="170" spans="1:7" s="333" customFormat="1" ht="24" customHeight="1" x14ac:dyDescent="0.2">
      <c r="A170" s="324" t="str">
        <f t="shared" si="46"/>
        <v/>
      </c>
      <c r="B170" s="325" t="str">
        <f t="shared" si="49"/>
        <v/>
      </c>
      <c r="C170" s="326"/>
      <c r="D170" s="327" t="str">
        <f t="shared" si="47"/>
        <v/>
      </c>
      <c r="E170" s="328"/>
      <c r="F170" s="329">
        <f t="shared" si="48"/>
        <v>0</v>
      </c>
      <c r="G170" s="332">
        <f t="shared" si="50"/>
        <v>0</v>
      </c>
    </row>
    <row r="171" spans="1:7" s="333" customFormat="1" ht="24" customHeight="1" x14ac:dyDescent="0.2">
      <c r="A171" s="324" t="str">
        <f t="shared" si="46"/>
        <v/>
      </c>
      <c r="B171" s="325" t="str">
        <f t="shared" si="49"/>
        <v/>
      </c>
      <c r="C171" s="326"/>
      <c r="D171" s="327" t="str">
        <f t="shared" si="47"/>
        <v/>
      </c>
      <c r="E171" s="328"/>
      <c r="F171" s="329">
        <f t="shared" si="48"/>
        <v>0</v>
      </c>
      <c r="G171" s="332">
        <f t="shared" si="50"/>
        <v>0</v>
      </c>
    </row>
    <row r="172" spans="1:7" s="333" customFormat="1" ht="24" customHeight="1" x14ac:dyDescent="0.2">
      <c r="A172" s="324" t="str">
        <f t="shared" si="46"/>
        <v/>
      </c>
      <c r="B172" s="325" t="str">
        <f t="shared" si="49"/>
        <v/>
      </c>
      <c r="C172" s="326"/>
      <c r="D172" s="327" t="str">
        <f t="shared" si="47"/>
        <v/>
      </c>
      <c r="E172" s="328"/>
      <c r="F172" s="329">
        <f t="shared" si="48"/>
        <v>0</v>
      </c>
      <c r="G172" s="332">
        <f t="shared" si="50"/>
        <v>0</v>
      </c>
    </row>
    <row r="173" spans="1:7" s="333" customFormat="1" ht="24" customHeight="1" x14ac:dyDescent="0.2">
      <c r="A173" s="324" t="str">
        <f t="shared" si="46"/>
        <v/>
      </c>
      <c r="B173" s="325" t="str">
        <f t="shared" si="49"/>
        <v/>
      </c>
      <c r="C173" s="326"/>
      <c r="D173" s="327" t="str">
        <f t="shared" si="47"/>
        <v/>
      </c>
      <c r="E173" s="328"/>
      <c r="F173" s="329">
        <f t="shared" si="48"/>
        <v>0</v>
      </c>
      <c r="G173" s="332">
        <f t="shared" si="50"/>
        <v>0</v>
      </c>
    </row>
    <row r="174" spans="1:7" s="333" customFormat="1" ht="24" customHeight="1" x14ac:dyDescent="0.2">
      <c r="A174" s="324" t="str">
        <f t="shared" si="46"/>
        <v/>
      </c>
      <c r="B174" s="325" t="str">
        <f t="shared" si="49"/>
        <v/>
      </c>
      <c r="C174" s="326"/>
      <c r="D174" s="327" t="str">
        <f t="shared" si="47"/>
        <v/>
      </c>
      <c r="E174" s="328"/>
      <c r="F174" s="329">
        <f t="shared" si="48"/>
        <v>0</v>
      </c>
      <c r="G174" s="332">
        <f t="shared" si="50"/>
        <v>0</v>
      </c>
    </row>
    <row r="175" spans="1:7" s="333" customFormat="1" ht="24" customHeight="1" x14ac:dyDescent="0.2">
      <c r="A175" s="324" t="str">
        <f t="shared" si="46"/>
        <v/>
      </c>
      <c r="B175" s="325" t="str">
        <f t="shared" si="49"/>
        <v/>
      </c>
      <c r="C175" s="326"/>
      <c r="D175" s="327" t="str">
        <f t="shared" si="47"/>
        <v/>
      </c>
      <c r="E175" s="328"/>
      <c r="F175" s="330">
        <f t="shared" si="48"/>
        <v>0</v>
      </c>
      <c r="G175" s="332">
        <f t="shared" si="50"/>
        <v>0</v>
      </c>
    </row>
    <row r="176" spans="1:7" ht="24" customHeight="1" x14ac:dyDescent="0.2">
      <c r="A176" s="177"/>
      <c r="B176" s="151"/>
      <c r="C176" s="151"/>
      <c r="D176" s="162"/>
      <c r="E176" s="163"/>
      <c r="F176" s="238" t="s">
        <v>33</v>
      </c>
      <c r="G176" s="178">
        <f>SUBTOTAL(9,G162:G175)</f>
        <v>0</v>
      </c>
    </row>
    <row r="177" spans="1:7" ht="24" customHeight="1" x14ac:dyDescent="0.2">
      <c r="A177" s="177"/>
      <c r="B177" s="151"/>
      <c r="C177" s="179" t="s">
        <v>729</v>
      </c>
      <c r="D177" s="162"/>
      <c r="E177" s="163"/>
      <c r="F177" s="164"/>
      <c r="G177" s="180"/>
    </row>
    <row r="178" spans="1:7" s="333" customFormat="1" ht="24" customHeight="1" x14ac:dyDescent="0.2">
      <c r="A178" s="324" t="str">
        <f t="shared" ref="A178:A185" si="51">IFERROR(VLOOKUP(C178,Tabla_Insumos,4,FALSE),"")</f>
        <v/>
      </c>
      <c r="B178" s="325" t="str">
        <f t="shared" ref="B178:B185" si="52">IFERROR(VLOOKUP(C178,Tabla_Insumos,5,FALSE),"")</f>
        <v/>
      </c>
      <c r="C178" s="326"/>
      <c r="D178" s="327" t="str">
        <f t="shared" ref="D178:D185" si="53">IFERROR(VLOOKUP(C178,Tabla_Insumos,2,FALSE),"")</f>
        <v/>
      </c>
      <c r="E178" s="328"/>
      <c r="F178" s="331">
        <f t="shared" ref="F178:F185" si="54">IFERROR(VLOOKUP(C178,Tabla_Insumos,3,FALSE),0)</f>
        <v>0</v>
      </c>
      <c r="G178" s="332">
        <f>ROUND(E178*F178,2)</f>
        <v>0</v>
      </c>
    </row>
    <row r="179" spans="1:7" s="333" customFormat="1" ht="24" customHeight="1" x14ac:dyDescent="0.2">
      <c r="A179" s="324" t="str">
        <f t="shared" si="51"/>
        <v/>
      </c>
      <c r="B179" s="325" t="str">
        <f t="shared" si="52"/>
        <v/>
      </c>
      <c r="C179" s="326"/>
      <c r="D179" s="327" t="str">
        <f t="shared" si="53"/>
        <v/>
      </c>
      <c r="E179" s="328"/>
      <c r="F179" s="331">
        <f t="shared" si="54"/>
        <v>0</v>
      </c>
      <c r="G179" s="332">
        <f>ROUND(E179*F179,2)</f>
        <v>0</v>
      </c>
    </row>
    <row r="180" spans="1:7" s="333" customFormat="1" ht="24" customHeight="1" x14ac:dyDescent="0.2">
      <c r="A180" s="324" t="str">
        <f t="shared" si="51"/>
        <v/>
      </c>
      <c r="B180" s="325" t="str">
        <f t="shared" si="52"/>
        <v/>
      </c>
      <c r="C180" s="326"/>
      <c r="D180" s="327" t="str">
        <f t="shared" si="53"/>
        <v/>
      </c>
      <c r="E180" s="328"/>
      <c r="F180" s="331">
        <f t="shared" si="54"/>
        <v>0</v>
      </c>
      <c r="G180" s="332">
        <f t="shared" ref="G180:G185" si="55">ROUND(E180*F180,2)</f>
        <v>0</v>
      </c>
    </row>
    <row r="181" spans="1:7" s="333" customFormat="1" ht="24" customHeight="1" x14ac:dyDescent="0.2">
      <c r="A181" s="324" t="str">
        <f t="shared" si="51"/>
        <v/>
      </c>
      <c r="B181" s="325" t="str">
        <f t="shared" si="52"/>
        <v/>
      </c>
      <c r="C181" s="326"/>
      <c r="D181" s="327" t="str">
        <f t="shared" si="53"/>
        <v/>
      </c>
      <c r="E181" s="328"/>
      <c r="F181" s="331">
        <f t="shared" si="54"/>
        <v>0</v>
      </c>
      <c r="G181" s="332">
        <f t="shared" si="55"/>
        <v>0</v>
      </c>
    </row>
    <row r="182" spans="1:7" s="333" customFormat="1" ht="24" customHeight="1" x14ac:dyDescent="0.2">
      <c r="A182" s="324" t="str">
        <f t="shared" si="51"/>
        <v/>
      </c>
      <c r="B182" s="325" t="str">
        <f t="shared" si="52"/>
        <v/>
      </c>
      <c r="C182" s="326"/>
      <c r="D182" s="327" t="str">
        <f t="shared" si="53"/>
        <v/>
      </c>
      <c r="E182" s="328"/>
      <c r="F182" s="329">
        <f t="shared" si="54"/>
        <v>0</v>
      </c>
      <c r="G182" s="332">
        <f t="shared" si="55"/>
        <v>0</v>
      </c>
    </row>
    <row r="183" spans="1:7" s="333" customFormat="1" ht="24" customHeight="1" x14ac:dyDescent="0.2">
      <c r="A183" s="324" t="str">
        <f t="shared" si="51"/>
        <v/>
      </c>
      <c r="B183" s="325" t="str">
        <f t="shared" si="52"/>
        <v/>
      </c>
      <c r="C183" s="326"/>
      <c r="D183" s="327" t="str">
        <f t="shared" si="53"/>
        <v/>
      </c>
      <c r="E183" s="328"/>
      <c r="F183" s="329">
        <f t="shared" si="54"/>
        <v>0</v>
      </c>
      <c r="G183" s="332">
        <f t="shared" si="55"/>
        <v>0</v>
      </c>
    </row>
    <row r="184" spans="1:7" s="333" customFormat="1" ht="24" customHeight="1" x14ac:dyDescent="0.2">
      <c r="A184" s="324" t="str">
        <f t="shared" si="51"/>
        <v/>
      </c>
      <c r="B184" s="325" t="str">
        <f t="shared" si="52"/>
        <v/>
      </c>
      <c r="C184" s="326"/>
      <c r="D184" s="327" t="str">
        <f t="shared" si="53"/>
        <v/>
      </c>
      <c r="E184" s="328"/>
      <c r="F184" s="329">
        <f t="shared" si="54"/>
        <v>0</v>
      </c>
      <c r="G184" s="332">
        <f t="shared" si="55"/>
        <v>0</v>
      </c>
    </row>
    <row r="185" spans="1:7" s="333" customFormat="1" ht="24" customHeight="1" x14ac:dyDescent="0.2">
      <c r="A185" s="324" t="str">
        <f t="shared" si="51"/>
        <v/>
      </c>
      <c r="B185" s="325" t="str">
        <f t="shared" si="52"/>
        <v/>
      </c>
      <c r="C185" s="326"/>
      <c r="D185" s="327" t="str">
        <f t="shared" si="53"/>
        <v/>
      </c>
      <c r="E185" s="328"/>
      <c r="F185" s="329">
        <f t="shared" si="54"/>
        <v>0</v>
      </c>
      <c r="G185" s="332">
        <f t="shared" si="55"/>
        <v>0</v>
      </c>
    </row>
    <row r="186" spans="1:7" ht="24" customHeight="1" x14ac:dyDescent="0.2">
      <c r="A186" s="177"/>
      <c r="B186" s="151"/>
      <c r="C186" s="151"/>
      <c r="D186" s="162"/>
      <c r="E186" s="163"/>
      <c r="F186" s="238" t="s">
        <v>34</v>
      </c>
      <c r="G186" s="178">
        <f>SUBTOTAL(9,G178:G185)</f>
        <v>0</v>
      </c>
    </row>
    <row r="187" spans="1:7" ht="24" customHeight="1" x14ac:dyDescent="0.2">
      <c r="A187" s="177"/>
      <c r="B187" s="151"/>
      <c r="C187" s="179" t="s">
        <v>730</v>
      </c>
      <c r="D187" s="162"/>
      <c r="E187" s="163"/>
      <c r="F187" s="164"/>
      <c r="G187" s="180"/>
    </row>
    <row r="188" spans="1:7" s="333" customFormat="1" ht="24" customHeight="1" x14ac:dyDescent="0.2">
      <c r="A188" s="324" t="str">
        <f t="shared" ref="A188:A196" si="56">IFERROR(VLOOKUP(C188,Tabla_Insumos,4,FALSE),"")</f>
        <v/>
      </c>
      <c r="B188" s="325" t="str">
        <f t="shared" ref="B188:B196" si="57">IFERROR(VLOOKUP(C188,Tabla_Insumos,5,FALSE),"")</f>
        <v/>
      </c>
      <c r="C188" s="326"/>
      <c r="D188" s="327" t="str">
        <f t="shared" ref="D188:D196" si="58">IFERROR(VLOOKUP(C188,Tabla_Insumos,2,FALSE),"")</f>
        <v/>
      </c>
      <c r="E188" s="328"/>
      <c r="F188" s="329">
        <f t="shared" ref="F188:F196" si="59">IFERROR(VLOOKUP(C188,Tabla_Insumos,3,FALSE),0)</f>
        <v>0</v>
      </c>
      <c r="G188" s="332">
        <f t="shared" ref="G188:G196" si="60">ROUND(E188*F188,2)</f>
        <v>0</v>
      </c>
    </row>
    <row r="189" spans="1:7" s="333" customFormat="1" ht="24" customHeight="1" x14ac:dyDescent="0.2">
      <c r="A189" s="324" t="str">
        <f t="shared" si="56"/>
        <v/>
      </c>
      <c r="B189" s="325" t="str">
        <f t="shared" si="57"/>
        <v/>
      </c>
      <c r="C189" s="326"/>
      <c r="D189" s="327" t="str">
        <f t="shared" si="58"/>
        <v/>
      </c>
      <c r="E189" s="328"/>
      <c r="F189" s="329">
        <f t="shared" si="59"/>
        <v>0</v>
      </c>
      <c r="G189" s="332">
        <f t="shared" si="60"/>
        <v>0</v>
      </c>
    </row>
    <row r="190" spans="1:7" s="333" customFormat="1" ht="24" customHeight="1" x14ac:dyDescent="0.2">
      <c r="A190" s="324" t="str">
        <f t="shared" si="56"/>
        <v/>
      </c>
      <c r="B190" s="325" t="str">
        <f t="shared" si="57"/>
        <v/>
      </c>
      <c r="C190" s="326"/>
      <c r="D190" s="327" t="str">
        <f t="shared" si="58"/>
        <v/>
      </c>
      <c r="E190" s="328"/>
      <c r="F190" s="329">
        <f t="shared" si="59"/>
        <v>0</v>
      </c>
      <c r="G190" s="332">
        <f t="shared" si="60"/>
        <v>0</v>
      </c>
    </row>
    <row r="191" spans="1:7" s="333" customFormat="1" ht="24" customHeight="1" x14ac:dyDescent="0.2">
      <c r="A191" s="324" t="str">
        <f t="shared" si="56"/>
        <v/>
      </c>
      <c r="B191" s="325" t="str">
        <f t="shared" si="57"/>
        <v/>
      </c>
      <c r="C191" s="326"/>
      <c r="D191" s="327" t="str">
        <f t="shared" si="58"/>
        <v/>
      </c>
      <c r="E191" s="328"/>
      <c r="F191" s="329">
        <f t="shared" si="59"/>
        <v>0</v>
      </c>
      <c r="G191" s="332">
        <f t="shared" si="60"/>
        <v>0</v>
      </c>
    </row>
    <row r="192" spans="1:7" s="333" customFormat="1" ht="24" customHeight="1" x14ac:dyDescent="0.2">
      <c r="A192" s="324" t="str">
        <f t="shared" si="56"/>
        <v/>
      </c>
      <c r="B192" s="325" t="str">
        <f t="shared" si="57"/>
        <v/>
      </c>
      <c r="C192" s="326"/>
      <c r="D192" s="327" t="str">
        <f t="shared" si="58"/>
        <v/>
      </c>
      <c r="E192" s="328"/>
      <c r="F192" s="329">
        <f t="shared" si="59"/>
        <v>0</v>
      </c>
      <c r="G192" s="332">
        <f t="shared" si="60"/>
        <v>0</v>
      </c>
    </row>
    <row r="193" spans="1:8" s="333" customFormat="1" ht="24" customHeight="1" x14ac:dyDescent="0.2">
      <c r="A193" s="324" t="str">
        <f t="shared" si="56"/>
        <v/>
      </c>
      <c r="B193" s="325" t="str">
        <f t="shared" si="57"/>
        <v/>
      </c>
      <c r="C193" s="326"/>
      <c r="D193" s="327" t="str">
        <f t="shared" si="58"/>
        <v/>
      </c>
      <c r="E193" s="328"/>
      <c r="F193" s="329">
        <f t="shared" si="59"/>
        <v>0</v>
      </c>
      <c r="G193" s="332">
        <f t="shared" si="60"/>
        <v>0</v>
      </c>
    </row>
    <row r="194" spans="1:8" s="333" customFormat="1" ht="24" customHeight="1" x14ac:dyDescent="0.2">
      <c r="A194" s="324" t="str">
        <f t="shared" si="56"/>
        <v/>
      </c>
      <c r="B194" s="325" t="str">
        <f t="shared" si="57"/>
        <v/>
      </c>
      <c r="C194" s="326"/>
      <c r="D194" s="327" t="str">
        <f t="shared" si="58"/>
        <v/>
      </c>
      <c r="E194" s="328"/>
      <c r="F194" s="329">
        <f t="shared" si="59"/>
        <v>0</v>
      </c>
      <c r="G194" s="332">
        <f t="shared" si="60"/>
        <v>0</v>
      </c>
    </row>
    <row r="195" spans="1:8" s="333" customFormat="1" ht="24" customHeight="1" x14ac:dyDescent="0.2">
      <c r="A195" s="324" t="str">
        <f t="shared" si="56"/>
        <v/>
      </c>
      <c r="B195" s="325" t="str">
        <f t="shared" si="57"/>
        <v/>
      </c>
      <c r="C195" s="326"/>
      <c r="D195" s="327" t="str">
        <f t="shared" si="58"/>
        <v/>
      </c>
      <c r="E195" s="328"/>
      <c r="F195" s="329">
        <f t="shared" si="59"/>
        <v>0</v>
      </c>
      <c r="G195" s="332">
        <f t="shared" si="60"/>
        <v>0</v>
      </c>
    </row>
    <row r="196" spans="1:8" s="333" customFormat="1" ht="24" customHeight="1" x14ac:dyDescent="0.2">
      <c r="A196" s="324" t="str">
        <f t="shared" si="56"/>
        <v/>
      </c>
      <c r="B196" s="325" t="str">
        <f t="shared" si="57"/>
        <v/>
      </c>
      <c r="C196" s="326"/>
      <c r="D196" s="327" t="str">
        <f t="shared" si="58"/>
        <v/>
      </c>
      <c r="E196" s="328"/>
      <c r="F196" s="329">
        <f t="shared" si="59"/>
        <v>0</v>
      </c>
      <c r="G196" s="332">
        <f t="shared" si="60"/>
        <v>0</v>
      </c>
    </row>
    <row r="197" spans="1:8" ht="24" customHeight="1" x14ac:dyDescent="0.2">
      <c r="A197" s="181"/>
      <c r="B197" s="162"/>
      <c r="C197" s="151"/>
      <c r="D197" s="162"/>
      <c r="E197" s="163"/>
      <c r="F197" s="238"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4.2.3</v>
      </c>
      <c r="B199" s="189" t="str">
        <f>C157</f>
        <v>Tabiques de placas cementicias</v>
      </c>
      <c r="C199" s="190"/>
      <c r="D199" s="190" t="s">
        <v>36</v>
      </c>
      <c r="E199" s="191"/>
      <c r="F199" s="192" t="s">
        <v>37</v>
      </c>
      <c r="G199" s="193">
        <f>SUBTOTAL(9,G162:G198)</f>
        <v>0</v>
      </c>
    </row>
    <row r="200" spans="1:8" ht="24" customHeight="1" thickTop="1" thickBot="1" x14ac:dyDescent="0.25"/>
    <row r="201" spans="1:8" ht="24" customHeight="1" thickTop="1" x14ac:dyDescent="0.2">
      <c r="A201" s="223" t="s">
        <v>39</v>
      </c>
      <c r="B201" s="224"/>
      <c r="C201" s="224"/>
      <c r="D201" s="224"/>
      <c r="E201" s="224"/>
      <c r="F201" s="224"/>
      <c r="G201" s="225"/>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E.P.E.T.N° 1 - ING. ROGELIO BOERO</v>
      </c>
      <c r="C204" s="149"/>
      <c r="D204" s="149"/>
      <c r="E204" s="149"/>
      <c r="F204" s="158" t="s">
        <v>40</v>
      </c>
      <c r="G204" s="160">
        <f>Fecha_Base</f>
        <v>0</v>
      </c>
    </row>
    <row r="205" spans="1:8" ht="24" customHeight="1" x14ac:dyDescent="0.2">
      <c r="A205" s="161" t="s">
        <v>725</v>
      </c>
      <c r="B205" s="150" t="str">
        <f>Ubicación</f>
        <v>Belgrano 250 este</v>
      </c>
      <c r="C205" s="150"/>
      <c r="D205" s="162"/>
      <c r="E205" s="163"/>
      <c r="F205" s="164"/>
      <c r="G205" s="165"/>
    </row>
    <row r="206" spans="1:8" ht="24" customHeight="1" x14ac:dyDescent="0.2">
      <c r="A206" s="161" t="s">
        <v>41</v>
      </c>
      <c r="B206" s="166" t="str">
        <f>IFERROR(VALUE(LEFT(B207,FIND("-",B207)-1)),"")</f>
        <v/>
      </c>
      <c r="C206" s="151" t="str">
        <f>IFERROR(VLOOKUP(B206,Tabla_CyP,2,FALSE),"")</f>
        <v/>
      </c>
      <c r="E206" s="163"/>
      <c r="F206" s="164"/>
      <c r="G206" s="165"/>
    </row>
    <row r="207" spans="1:8" ht="24" customHeight="1" x14ac:dyDescent="0.2">
      <c r="A207" s="161" t="s">
        <v>27</v>
      </c>
      <c r="B207" s="167" t="str">
        <f>IFERROR(VLOOKUP(COUNTIF($A$1:A207,"ANALISIS DE PRECIOS"),Tabla_NumeroItem,4,FALSE),"")</f>
        <v>4.4.b</v>
      </c>
      <c r="C207" s="151" t="str">
        <f>IFERROR(VLOOKUP(B207,Tabla_CyP,2,FALSE),"")</f>
        <v>Aislaciones térmicas</v>
      </c>
      <c r="D207" s="162"/>
      <c r="E207" s="163"/>
      <c r="F207" s="158" t="s">
        <v>28</v>
      </c>
      <c r="G207" s="168" t="str">
        <f>IFERROR(VLOOKUP(B207,Tabla_CyP,4,FALSE),"")</f>
        <v>m2</v>
      </c>
    </row>
    <row r="208" spans="1:8" ht="24" customHeight="1" x14ac:dyDescent="0.2">
      <c r="A208" s="161"/>
      <c r="B208" s="150"/>
      <c r="C208" s="151"/>
      <c r="D208" s="162"/>
      <c r="E208" s="163"/>
      <c r="F208" s="164"/>
      <c r="G208" s="165"/>
    </row>
    <row r="209" spans="1:141" ht="24" customHeight="1" x14ac:dyDescent="0.2">
      <c r="A209" s="356" t="s">
        <v>588</v>
      </c>
      <c r="B209" s="357"/>
      <c r="C209" s="358" t="s">
        <v>0</v>
      </c>
      <c r="D209" s="358" t="s">
        <v>29</v>
      </c>
      <c r="E209" s="360" t="s">
        <v>30</v>
      </c>
      <c r="F209" s="362" t="s">
        <v>31</v>
      </c>
      <c r="G209" s="364" t="s">
        <v>32</v>
      </c>
    </row>
    <row r="210" spans="1:141" s="171" customFormat="1" ht="24" customHeight="1" x14ac:dyDescent="0.2">
      <c r="A210" s="169" t="s">
        <v>589</v>
      </c>
      <c r="B210" s="170" t="s">
        <v>590</v>
      </c>
      <c r="C210" s="359"/>
      <c r="D210" s="359"/>
      <c r="E210" s="361"/>
      <c r="F210" s="363"/>
      <c r="G210" s="365"/>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c r="BJ210" s="334"/>
      <c r="BK210" s="334"/>
      <c r="BL210" s="334"/>
      <c r="BM210" s="334"/>
      <c r="BN210" s="334"/>
      <c r="BO210" s="334"/>
      <c r="BP210" s="334"/>
      <c r="BQ210" s="334"/>
      <c r="BR210" s="334"/>
      <c r="BS210" s="334"/>
      <c r="BT210" s="334"/>
      <c r="BU210" s="334"/>
      <c r="BV210" s="334"/>
      <c r="BW210" s="334"/>
      <c r="BX210" s="334"/>
      <c r="BY210" s="334"/>
      <c r="BZ210" s="334"/>
      <c r="CA210" s="334"/>
      <c r="CB210" s="334"/>
      <c r="CC210" s="334"/>
      <c r="CD210" s="334"/>
      <c r="CE210" s="334"/>
      <c r="CF210" s="334"/>
      <c r="CG210" s="334"/>
      <c r="CH210" s="334"/>
      <c r="CI210" s="334"/>
      <c r="CJ210" s="334"/>
      <c r="CK210" s="334"/>
      <c r="CL210" s="334"/>
      <c r="CM210" s="334"/>
      <c r="CN210" s="334"/>
      <c r="CO210" s="334"/>
      <c r="CP210" s="334"/>
      <c r="CQ210" s="334"/>
      <c r="CR210" s="334"/>
      <c r="CS210" s="334"/>
      <c r="CT210" s="334"/>
      <c r="CU210" s="334"/>
      <c r="CV210" s="334"/>
      <c r="CW210" s="334"/>
      <c r="CX210" s="334"/>
      <c r="CY210" s="334"/>
      <c r="CZ210" s="334"/>
      <c r="DA210" s="334"/>
      <c r="DB210" s="334"/>
      <c r="DC210" s="334"/>
      <c r="DD210" s="334"/>
      <c r="DE210" s="334"/>
      <c r="DF210" s="334"/>
      <c r="DG210" s="334"/>
      <c r="DH210" s="334"/>
      <c r="DI210" s="334"/>
      <c r="DJ210" s="334"/>
      <c r="DK210" s="334"/>
      <c r="DL210" s="334"/>
      <c r="DM210" s="334"/>
      <c r="DN210" s="334"/>
      <c r="DO210" s="334"/>
      <c r="DP210" s="334"/>
      <c r="DQ210" s="334"/>
      <c r="DR210" s="334"/>
      <c r="DS210" s="334"/>
      <c r="DT210" s="334"/>
      <c r="DU210" s="334"/>
      <c r="DV210" s="334"/>
      <c r="DW210" s="334"/>
      <c r="DX210" s="334"/>
      <c r="DY210" s="334"/>
      <c r="DZ210" s="334"/>
      <c r="EA210" s="334"/>
      <c r="EB210" s="334"/>
      <c r="EC210" s="334"/>
      <c r="ED210" s="334"/>
      <c r="EE210" s="334"/>
      <c r="EF210" s="334"/>
      <c r="EG210" s="334"/>
      <c r="EH210" s="334"/>
      <c r="EI210" s="334"/>
      <c r="EJ210" s="334"/>
      <c r="EK210" s="334"/>
    </row>
    <row r="211" spans="1:141" ht="24" customHeight="1" x14ac:dyDescent="0.2">
      <c r="A211" s="237"/>
      <c r="B211" s="172"/>
      <c r="C211" s="235" t="s">
        <v>728</v>
      </c>
      <c r="D211" s="173"/>
      <c r="E211" s="174"/>
      <c r="F211" s="175"/>
      <c r="G211" s="176"/>
    </row>
    <row r="212" spans="1:141" s="333" customFormat="1" ht="24" customHeight="1" x14ac:dyDescent="0.2">
      <c r="A212" s="324" t="str">
        <f t="shared" ref="A212:A225" si="61">IFERROR(VLOOKUP(C212,Tabla_Insumos,4,FALSE),"")</f>
        <v/>
      </c>
      <c r="B212" s="325" t="str">
        <f>IFERROR(VLOOKUP(C212,Tabla_Insumos,5,FALSE),"")</f>
        <v/>
      </c>
      <c r="C212" s="326"/>
      <c r="D212" s="327" t="str">
        <f t="shared" ref="D212:D225" si="62">IFERROR(VLOOKUP(C212,Tabla_Insumos,2,FALSE),"")</f>
        <v/>
      </c>
      <c r="E212" s="328"/>
      <c r="F212" s="329">
        <f t="shared" ref="F212:F225" si="63">IFERROR(VLOOKUP(C212,Tabla_Insumos,3,FALSE),0)</f>
        <v>0</v>
      </c>
      <c r="G212" s="332">
        <f>ROUND(E212*F212,2)</f>
        <v>0</v>
      </c>
    </row>
    <row r="213" spans="1:141" s="333" customFormat="1" ht="24" customHeight="1" x14ac:dyDescent="0.2">
      <c r="A213" s="324" t="str">
        <f t="shared" si="61"/>
        <v/>
      </c>
      <c r="B213" s="325" t="str">
        <f t="shared" ref="B213:B225" si="64">IFERROR(VLOOKUP(C213,Tabla_Insumos,5,FALSE),"")</f>
        <v/>
      </c>
      <c r="C213" s="326"/>
      <c r="D213" s="327" t="str">
        <f t="shared" si="62"/>
        <v/>
      </c>
      <c r="E213" s="328"/>
      <c r="F213" s="329">
        <f t="shared" si="63"/>
        <v>0</v>
      </c>
      <c r="G213" s="332">
        <f t="shared" ref="G213:G225" si="65">ROUND(E213*F213,2)</f>
        <v>0</v>
      </c>
    </row>
    <row r="214" spans="1:141" s="333" customFormat="1" ht="24" customHeight="1" x14ac:dyDescent="0.2">
      <c r="A214" s="324" t="str">
        <f t="shared" si="61"/>
        <v/>
      </c>
      <c r="B214" s="325" t="str">
        <f t="shared" si="64"/>
        <v/>
      </c>
      <c r="C214" s="326"/>
      <c r="D214" s="327" t="str">
        <f t="shared" si="62"/>
        <v/>
      </c>
      <c r="E214" s="328"/>
      <c r="F214" s="329">
        <f t="shared" si="63"/>
        <v>0</v>
      </c>
      <c r="G214" s="332">
        <f t="shared" si="65"/>
        <v>0</v>
      </c>
    </row>
    <row r="215" spans="1:141" s="333" customFormat="1" ht="24" customHeight="1" x14ac:dyDescent="0.2">
      <c r="A215" s="324" t="str">
        <f t="shared" si="61"/>
        <v/>
      </c>
      <c r="B215" s="325" t="str">
        <f t="shared" si="64"/>
        <v/>
      </c>
      <c r="C215" s="326"/>
      <c r="D215" s="327" t="str">
        <f t="shared" si="62"/>
        <v/>
      </c>
      <c r="E215" s="328"/>
      <c r="F215" s="329">
        <f t="shared" si="63"/>
        <v>0</v>
      </c>
      <c r="G215" s="332">
        <f t="shared" si="65"/>
        <v>0</v>
      </c>
    </row>
    <row r="216" spans="1:141" s="333" customFormat="1" ht="24" customHeight="1" x14ac:dyDescent="0.2">
      <c r="A216" s="324" t="str">
        <f t="shared" si="61"/>
        <v/>
      </c>
      <c r="B216" s="325" t="str">
        <f t="shared" si="64"/>
        <v/>
      </c>
      <c r="C216" s="326"/>
      <c r="D216" s="327" t="str">
        <f t="shared" si="62"/>
        <v/>
      </c>
      <c r="E216" s="328"/>
      <c r="F216" s="329">
        <f t="shared" si="63"/>
        <v>0</v>
      </c>
      <c r="G216" s="332">
        <f t="shared" si="65"/>
        <v>0</v>
      </c>
    </row>
    <row r="217" spans="1:141" s="333" customFormat="1" ht="24" customHeight="1" x14ac:dyDescent="0.2">
      <c r="A217" s="324" t="str">
        <f t="shared" si="61"/>
        <v/>
      </c>
      <c r="B217" s="325" t="str">
        <f t="shared" si="64"/>
        <v/>
      </c>
      <c r="C217" s="326"/>
      <c r="D217" s="327" t="str">
        <f t="shared" si="62"/>
        <v/>
      </c>
      <c r="E217" s="328"/>
      <c r="F217" s="329">
        <f t="shared" si="63"/>
        <v>0</v>
      </c>
      <c r="G217" s="332">
        <f t="shared" si="65"/>
        <v>0</v>
      </c>
    </row>
    <row r="218" spans="1:141" s="333" customFormat="1" ht="24" customHeight="1" x14ac:dyDescent="0.2">
      <c r="A218" s="324" t="str">
        <f t="shared" si="61"/>
        <v/>
      </c>
      <c r="B218" s="325" t="str">
        <f t="shared" si="64"/>
        <v/>
      </c>
      <c r="C218" s="326"/>
      <c r="D218" s="327" t="str">
        <f t="shared" si="62"/>
        <v/>
      </c>
      <c r="E218" s="328"/>
      <c r="F218" s="329">
        <f t="shared" si="63"/>
        <v>0</v>
      </c>
      <c r="G218" s="332">
        <f t="shared" si="65"/>
        <v>0</v>
      </c>
    </row>
    <row r="219" spans="1:141" s="333" customFormat="1" ht="24" customHeight="1" x14ac:dyDescent="0.2">
      <c r="A219" s="324" t="str">
        <f t="shared" si="61"/>
        <v/>
      </c>
      <c r="B219" s="325" t="str">
        <f t="shared" si="64"/>
        <v/>
      </c>
      <c r="C219" s="326"/>
      <c r="D219" s="327" t="str">
        <f t="shared" si="62"/>
        <v/>
      </c>
      <c r="E219" s="328"/>
      <c r="F219" s="329">
        <f t="shared" si="63"/>
        <v>0</v>
      </c>
      <c r="G219" s="332">
        <f t="shared" si="65"/>
        <v>0</v>
      </c>
    </row>
    <row r="220" spans="1:141" s="333" customFormat="1" ht="24" customHeight="1" x14ac:dyDescent="0.2">
      <c r="A220" s="324" t="str">
        <f t="shared" si="61"/>
        <v/>
      </c>
      <c r="B220" s="325" t="str">
        <f t="shared" si="64"/>
        <v/>
      </c>
      <c r="C220" s="326"/>
      <c r="D220" s="327" t="str">
        <f t="shared" si="62"/>
        <v/>
      </c>
      <c r="E220" s="328"/>
      <c r="F220" s="329">
        <f t="shared" si="63"/>
        <v>0</v>
      </c>
      <c r="G220" s="332">
        <f t="shared" si="65"/>
        <v>0</v>
      </c>
    </row>
    <row r="221" spans="1:141" s="333" customFormat="1" ht="24" customHeight="1" x14ac:dyDescent="0.2">
      <c r="A221" s="324" t="str">
        <f t="shared" si="61"/>
        <v/>
      </c>
      <c r="B221" s="325" t="str">
        <f t="shared" si="64"/>
        <v/>
      </c>
      <c r="C221" s="326"/>
      <c r="D221" s="327" t="str">
        <f t="shared" si="62"/>
        <v/>
      </c>
      <c r="E221" s="328"/>
      <c r="F221" s="329">
        <f t="shared" si="63"/>
        <v>0</v>
      </c>
      <c r="G221" s="332">
        <f t="shared" si="65"/>
        <v>0</v>
      </c>
    </row>
    <row r="222" spans="1:141" s="333" customFormat="1" ht="24" customHeight="1" x14ac:dyDescent="0.2">
      <c r="A222" s="324" t="str">
        <f t="shared" si="61"/>
        <v/>
      </c>
      <c r="B222" s="325" t="str">
        <f t="shared" si="64"/>
        <v/>
      </c>
      <c r="C222" s="326"/>
      <c r="D222" s="327" t="str">
        <f t="shared" si="62"/>
        <v/>
      </c>
      <c r="E222" s="328"/>
      <c r="F222" s="329">
        <f t="shared" si="63"/>
        <v>0</v>
      </c>
      <c r="G222" s="332">
        <f t="shared" si="65"/>
        <v>0</v>
      </c>
    </row>
    <row r="223" spans="1:141" s="333" customFormat="1" ht="24" customHeight="1" x14ac:dyDescent="0.2">
      <c r="A223" s="324" t="str">
        <f t="shared" si="61"/>
        <v/>
      </c>
      <c r="B223" s="325" t="str">
        <f t="shared" si="64"/>
        <v/>
      </c>
      <c r="C223" s="326"/>
      <c r="D223" s="327" t="str">
        <f t="shared" si="62"/>
        <v/>
      </c>
      <c r="E223" s="328"/>
      <c r="F223" s="329">
        <f t="shared" si="63"/>
        <v>0</v>
      </c>
      <c r="G223" s="332">
        <f t="shared" si="65"/>
        <v>0</v>
      </c>
    </row>
    <row r="224" spans="1:141" s="333" customFormat="1" ht="24" customHeight="1" x14ac:dyDescent="0.2">
      <c r="A224" s="324" t="str">
        <f t="shared" si="61"/>
        <v/>
      </c>
      <c r="B224" s="325" t="str">
        <f t="shared" si="64"/>
        <v/>
      </c>
      <c r="C224" s="326"/>
      <c r="D224" s="327" t="str">
        <f t="shared" si="62"/>
        <v/>
      </c>
      <c r="E224" s="328"/>
      <c r="F224" s="329">
        <f t="shared" si="63"/>
        <v>0</v>
      </c>
      <c r="G224" s="332">
        <f t="shared" si="65"/>
        <v>0</v>
      </c>
    </row>
    <row r="225" spans="1:7" s="333" customFormat="1" ht="24" customHeight="1" x14ac:dyDescent="0.2">
      <c r="A225" s="324" t="str">
        <f t="shared" si="61"/>
        <v/>
      </c>
      <c r="B225" s="325" t="str">
        <f t="shared" si="64"/>
        <v/>
      </c>
      <c r="C225" s="326"/>
      <c r="D225" s="327" t="str">
        <f t="shared" si="62"/>
        <v/>
      </c>
      <c r="E225" s="328"/>
      <c r="F225" s="330">
        <f t="shared" si="63"/>
        <v>0</v>
      </c>
      <c r="G225" s="332">
        <f t="shared" si="65"/>
        <v>0</v>
      </c>
    </row>
    <row r="226" spans="1:7" ht="24" customHeight="1" x14ac:dyDescent="0.2">
      <c r="A226" s="177"/>
      <c r="B226" s="151"/>
      <c r="C226" s="151"/>
      <c r="D226" s="162"/>
      <c r="E226" s="163"/>
      <c r="F226" s="238" t="s">
        <v>33</v>
      </c>
      <c r="G226" s="178">
        <f>SUBTOTAL(9,G212:G225)</f>
        <v>0</v>
      </c>
    </row>
    <row r="227" spans="1:7" ht="24" customHeight="1" x14ac:dyDescent="0.2">
      <c r="A227" s="177"/>
      <c r="B227" s="151"/>
      <c r="C227" s="179" t="s">
        <v>729</v>
      </c>
      <c r="D227" s="162"/>
      <c r="E227" s="163"/>
      <c r="F227" s="164"/>
      <c r="G227" s="180"/>
    </row>
    <row r="228" spans="1:7" s="333" customFormat="1" ht="24" customHeight="1" x14ac:dyDescent="0.2">
      <c r="A228" s="324" t="str">
        <f t="shared" ref="A228:A235" si="66">IFERROR(VLOOKUP(C228,Tabla_Insumos,4,FALSE),"")</f>
        <v/>
      </c>
      <c r="B228" s="325" t="str">
        <f t="shared" ref="B228:B235" si="67">IFERROR(VLOOKUP(C228,Tabla_Insumos,5,FALSE),"")</f>
        <v/>
      </c>
      <c r="C228" s="326"/>
      <c r="D228" s="327" t="str">
        <f t="shared" ref="D228:D235" si="68">IFERROR(VLOOKUP(C228,Tabla_Insumos,2,FALSE),"")</f>
        <v/>
      </c>
      <c r="E228" s="328"/>
      <c r="F228" s="331">
        <f t="shared" ref="F228:F235" si="69">IFERROR(VLOOKUP(C228,Tabla_Insumos,3,FALSE),0)</f>
        <v>0</v>
      </c>
      <c r="G228" s="332">
        <f>ROUND(E228*F228,2)</f>
        <v>0</v>
      </c>
    </row>
    <row r="229" spans="1:7" s="333" customFormat="1" ht="24" customHeight="1" x14ac:dyDescent="0.2">
      <c r="A229" s="324" t="str">
        <f t="shared" si="66"/>
        <v/>
      </c>
      <c r="B229" s="325" t="str">
        <f t="shared" si="67"/>
        <v/>
      </c>
      <c r="C229" s="326"/>
      <c r="D229" s="327" t="str">
        <f t="shared" si="68"/>
        <v/>
      </c>
      <c r="E229" s="328"/>
      <c r="F229" s="331">
        <f t="shared" si="69"/>
        <v>0</v>
      </c>
      <c r="G229" s="332">
        <f>ROUND(E229*F229,2)</f>
        <v>0</v>
      </c>
    </row>
    <row r="230" spans="1:7" s="333" customFormat="1" ht="24" customHeight="1" x14ac:dyDescent="0.2">
      <c r="A230" s="324" t="str">
        <f t="shared" si="66"/>
        <v/>
      </c>
      <c r="B230" s="325" t="str">
        <f t="shared" si="67"/>
        <v/>
      </c>
      <c r="C230" s="326"/>
      <c r="D230" s="327" t="str">
        <f t="shared" si="68"/>
        <v/>
      </c>
      <c r="E230" s="328"/>
      <c r="F230" s="331">
        <f t="shared" si="69"/>
        <v>0</v>
      </c>
      <c r="G230" s="332">
        <f t="shared" ref="G230:G235" si="70">ROUND(E230*F230,2)</f>
        <v>0</v>
      </c>
    </row>
    <row r="231" spans="1:7" s="333" customFormat="1" ht="24" customHeight="1" x14ac:dyDescent="0.2">
      <c r="A231" s="324" t="str">
        <f t="shared" si="66"/>
        <v/>
      </c>
      <c r="B231" s="325" t="str">
        <f t="shared" si="67"/>
        <v/>
      </c>
      <c r="C231" s="326"/>
      <c r="D231" s="327" t="str">
        <f t="shared" si="68"/>
        <v/>
      </c>
      <c r="E231" s="328"/>
      <c r="F231" s="331">
        <f t="shared" si="69"/>
        <v>0</v>
      </c>
      <c r="G231" s="332">
        <f t="shared" si="70"/>
        <v>0</v>
      </c>
    </row>
    <row r="232" spans="1:7" s="333" customFormat="1" ht="24" customHeight="1" x14ac:dyDescent="0.2">
      <c r="A232" s="324" t="str">
        <f t="shared" si="66"/>
        <v/>
      </c>
      <c r="B232" s="325" t="str">
        <f t="shared" si="67"/>
        <v/>
      </c>
      <c r="C232" s="326"/>
      <c r="D232" s="327" t="str">
        <f t="shared" si="68"/>
        <v/>
      </c>
      <c r="E232" s="328"/>
      <c r="F232" s="329">
        <f t="shared" si="69"/>
        <v>0</v>
      </c>
      <c r="G232" s="332">
        <f t="shared" si="70"/>
        <v>0</v>
      </c>
    </row>
    <row r="233" spans="1:7" s="333" customFormat="1" ht="24" customHeight="1" x14ac:dyDescent="0.2">
      <c r="A233" s="324" t="str">
        <f t="shared" si="66"/>
        <v/>
      </c>
      <c r="B233" s="325" t="str">
        <f t="shared" si="67"/>
        <v/>
      </c>
      <c r="C233" s="326"/>
      <c r="D233" s="327" t="str">
        <f t="shared" si="68"/>
        <v/>
      </c>
      <c r="E233" s="328"/>
      <c r="F233" s="329">
        <f t="shared" si="69"/>
        <v>0</v>
      </c>
      <c r="G233" s="332">
        <f t="shared" si="70"/>
        <v>0</v>
      </c>
    </row>
    <row r="234" spans="1:7" s="333" customFormat="1" ht="24" customHeight="1" x14ac:dyDescent="0.2">
      <c r="A234" s="324" t="str">
        <f t="shared" si="66"/>
        <v/>
      </c>
      <c r="B234" s="325" t="str">
        <f t="shared" si="67"/>
        <v/>
      </c>
      <c r="C234" s="326"/>
      <c r="D234" s="327" t="str">
        <f t="shared" si="68"/>
        <v/>
      </c>
      <c r="E234" s="328"/>
      <c r="F234" s="329">
        <f t="shared" si="69"/>
        <v>0</v>
      </c>
      <c r="G234" s="332">
        <f t="shared" si="70"/>
        <v>0</v>
      </c>
    </row>
    <row r="235" spans="1:7" s="333" customFormat="1" ht="24" customHeight="1" x14ac:dyDescent="0.2">
      <c r="A235" s="324" t="str">
        <f t="shared" si="66"/>
        <v/>
      </c>
      <c r="B235" s="325" t="str">
        <f t="shared" si="67"/>
        <v/>
      </c>
      <c r="C235" s="326"/>
      <c r="D235" s="327" t="str">
        <f t="shared" si="68"/>
        <v/>
      </c>
      <c r="E235" s="328"/>
      <c r="F235" s="329">
        <f t="shared" si="69"/>
        <v>0</v>
      </c>
      <c r="G235" s="332">
        <f t="shared" si="70"/>
        <v>0</v>
      </c>
    </row>
    <row r="236" spans="1:7" ht="24" customHeight="1" x14ac:dyDescent="0.2">
      <c r="A236" s="177"/>
      <c r="B236" s="151"/>
      <c r="C236" s="151"/>
      <c r="D236" s="162"/>
      <c r="E236" s="163"/>
      <c r="F236" s="238" t="s">
        <v>34</v>
      </c>
      <c r="G236" s="178">
        <f>SUBTOTAL(9,G228:G235)</f>
        <v>0</v>
      </c>
    </row>
    <row r="237" spans="1:7" ht="24" customHeight="1" x14ac:dyDescent="0.2">
      <c r="A237" s="177"/>
      <c r="B237" s="151"/>
      <c r="C237" s="179" t="s">
        <v>730</v>
      </c>
      <c r="D237" s="162"/>
      <c r="E237" s="163"/>
      <c r="F237" s="164"/>
      <c r="G237" s="180"/>
    </row>
    <row r="238" spans="1:7" s="333" customFormat="1" ht="24" customHeight="1" x14ac:dyDescent="0.2">
      <c r="A238" s="324" t="str">
        <f t="shared" ref="A238:A246" si="71">IFERROR(VLOOKUP(C238,Tabla_Insumos,4,FALSE),"")</f>
        <v/>
      </c>
      <c r="B238" s="325" t="str">
        <f t="shared" ref="B238:B246" si="72">IFERROR(VLOOKUP(C238,Tabla_Insumos,5,FALSE),"")</f>
        <v/>
      </c>
      <c r="C238" s="326"/>
      <c r="D238" s="327" t="str">
        <f t="shared" ref="D238:D246" si="73">IFERROR(VLOOKUP(C238,Tabla_Insumos,2,FALSE),"")</f>
        <v/>
      </c>
      <c r="E238" s="328"/>
      <c r="F238" s="329">
        <f t="shared" ref="F238:F246" si="74">IFERROR(VLOOKUP(C238,Tabla_Insumos,3,FALSE),0)</f>
        <v>0</v>
      </c>
      <c r="G238" s="332">
        <f t="shared" ref="G238:G246" si="75">ROUND(E238*F238,2)</f>
        <v>0</v>
      </c>
    </row>
    <row r="239" spans="1:7" s="333" customFormat="1" ht="24" customHeight="1" x14ac:dyDescent="0.2">
      <c r="A239" s="324" t="str">
        <f t="shared" si="71"/>
        <v/>
      </c>
      <c r="B239" s="325" t="str">
        <f t="shared" si="72"/>
        <v/>
      </c>
      <c r="C239" s="326"/>
      <c r="D239" s="327" t="str">
        <f t="shared" si="73"/>
        <v/>
      </c>
      <c r="E239" s="328"/>
      <c r="F239" s="329">
        <f t="shared" si="74"/>
        <v>0</v>
      </c>
      <c r="G239" s="332">
        <f t="shared" si="75"/>
        <v>0</v>
      </c>
    </row>
    <row r="240" spans="1:7" s="333" customFormat="1" ht="24" customHeight="1" x14ac:dyDescent="0.2">
      <c r="A240" s="324" t="str">
        <f t="shared" si="71"/>
        <v/>
      </c>
      <c r="B240" s="325" t="str">
        <f t="shared" si="72"/>
        <v/>
      </c>
      <c r="C240" s="326"/>
      <c r="D240" s="327" t="str">
        <f t="shared" si="73"/>
        <v/>
      </c>
      <c r="E240" s="328"/>
      <c r="F240" s="329">
        <f t="shared" si="74"/>
        <v>0</v>
      </c>
      <c r="G240" s="332">
        <f t="shared" si="75"/>
        <v>0</v>
      </c>
    </row>
    <row r="241" spans="1:8" s="333" customFormat="1" ht="24" customHeight="1" x14ac:dyDescent="0.2">
      <c r="A241" s="324" t="str">
        <f t="shared" si="71"/>
        <v/>
      </c>
      <c r="B241" s="325" t="str">
        <f t="shared" si="72"/>
        <v/>
      </c>
      <c r="C241" s="326"/>
      <c r="D241" s="327" t="str">
        <f t="shared" si="73"/>
        <v/>
      </c>
      <c r="E241" s="328"/>
      <c r="F241" s="329">
        <f t="shared" si="74"/>
        <v>0</v>
      </c>
      <c r="G241" s="332">
        <f t="shared" si="75"/>
        <v>0</v>
      </c>
    </row>
    <row r="242" spans="1:8" s="333" customFormat="1" ht="24" customHeight="1" x14ac:dyDescent="0.2">
      <c r="A242" s="324" t="str">
        <f t="shared" si="71"/>
        <v/>
      </c>
      <c r="B242" s="325" t="str">
        <f t="shared" si="72"/>
        <v/>
      </c>
      <c r="C242" s="326"/>
      <c r="D242" s="327" t="str">
        <f t="shared" si="73"/>
        <v/>
      </c>
      <c r="E242" s="328"/>
      <c r="F242" s="329">
        <f t="shared" si="74"/>
        <v>0</v>
      </c>
      <c r="G242" s="332">
        <f t="shared" si="75"/>
        <v>0</v>
      </c>
    </row>
    <row r="243" spans="1:8" s="333" customFormat="1" ht="24" customHeight="1" x14ac:dyDescent="0.2">
      <c r="A243" s="324" t="str">
        <f t="shared" si="71"/>
        <v/>
      </c>
      <c r="B243" s="325" t="str">
        <f t="shared" si="72"/>
        <v/>
      </c>
      <c r="C243" s="326"/>
      <c r="D243" s="327" t="str">
        <f t="shared" si="73"/>
        <v/>
      </c>
      <c r="E243" s="328"/>
      <c r="F243" s="329">
        <f t="shared" si="74"/>
        <v>0</v>
      </c>
      <c r="G243" s="332">
        <f t="shared" si="75"/>
        <v>0</v>
      </c>
    </row>
    <row r="244" spans="1:8" s="333" customFormat="1" ht="24" customHeight="1" x14ac:dyDescent="0.2">
      <c r="A244" s="324" t="str">
        <f t="shared" si="71"/>
        <v/>
      </c>
      <c r="B244" s="325" t="str">
        <f t="shared" si="72"/>
        <v/>
      </c>
      <c r="C244" s="326"/>
      <c r="D244" s="327" t="str">
        <f t="shared" si="73"/>
        <v/>
      </c>
      <c r="E244" s="328"/>
      <c r="F244" s="329">
        <f t="shared" si="74"/>
        <v>0</v>
      </c>
      <c r="G244" s="332">
        <f t="shared" si="75"/>
        <v>0</v>
      </c>
    </row>
    <row r="245" spans="1:8" s="333" customFormat="1" ht="24" customHeight="1" x14ac:dyDescent="0.2">
      <c r="A245" s="324" t="str">
        <f t="shared" si="71"/>
        <v/>
      </c>
      <c r="B245" s="325" t="str">
        <f t="shared" si="72"/>
        <v/>
      </c>
      <c r="C245" s="326"/>
      <c r="D245" s="327" t="str">
        <f t="shared" si="73"/>
        <v/>
      </c>
      <c r="E245" s="328"/>
      <c r="F245" s="329">
        <f t="shared" si="74"/>
        <v>0</v>
      </c>
      <c r="G245" s="332">
        <f t="shared" si="75"/>
        <v>0</v>
      </c>
    </row>
    <row r="246" spans="1:8" s="333" customFormat="1" ht="24" customHeight="1" x14ac:dyDescent="0.2">
      <c r="A246" s="324" t="str">
        <f t="shared" si="71"/>
        <v/>
      </c>
      <c r="B246" s="325" t="str">
        <f t="shared" si="72"/>
        <v/>
      </c>
      <c r="C246" s="326"/>
      <c r="D246" s="327" t="str">
        <f t="shared" si="73"/>
        <v/>
      </c>
      <c r="E246" s="328"/>
      <c r="F246" s="329">
        <f t="shared" si="74"/>
        <v>0</v>
      </c>
      <c r="G246" s="332">
        <f t="shared" si="75"/>
        <v>0</v>
      </c>
    </row>
    <row r="247" spans="1:8" ht="24" customHeight="1" x14ac:dyDescent="0.2">
      <c r="A247" s="181"/>
      <c r="B247" s="162"/>
      <c r="C247" s="151"/>
      <c r="D247" s="162"/>
      <c r="E247" s="163"/>
      <c r="F247" s="238"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4.4.b</v>
      </c>
      <c r="B249" s="189" t="str">
        <f>C207</f>
        <v>Aislaciones térmicas</v>
      </c>
      <c r="C249" s="190"/>
      <c r="D249" s="190" t="s">
        <v>36</v>
      </c>
      <c r="E249" s="191"/>
      <c r="F249" s="192" t="s">
        <v>37</v>
      </c>
      <c r="G249" s="193">
        <f>SUBTOTAL(9,G212:G248)</f>
        <v>0</v>
      </c>
    </row>
    <row r="250" spans="1:8" ht="24" customHeight="1" thickTop="1" thickBot="1" x14ac:dyDescent="0.25"/>
    <row r="251" spans="1:8" ht="24" customHeight="1" thickTop="1" x14ac:dyDescent="0.2">
      <c r="A251" s="223" t="s">
        <v>39</v>
      </c>
      <c r="B251" s="224"/>
      <c r="C251" s="224"/>
      <c r="D251" s="224"/>
      <c r="E251" s="224"/>
      <c r="F251" s="224"/>
      <c r="G251" s="225"/>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E.P.E.T.N° 1 - ING. ROGELIO BOERO</v>
      </c>
      <c r="C254" s="149"/>
      <c r="D254" s="149"/>
      <c r="E254" s="149"/>
      <c r="F254" s="158" t="s">
        <v>40</v>
      </c>
      <c r="G254" s="160">
        <f>Fecha_Base</f>
        <v>0</v>
      </c>
    </row>
    <row r="255" spans="1:8" ht="24" customHeight="1" x14ac:dyDescent="0.2">
      <c r="A255" s="161" t="s">
        <v>725</v>
      </c>
      <c r="B255" s="150" t="str">
        <f>Ubicación</f>
        <v>Belgrano 250 este</v>
      </c>
      <c r="C255" s="150"/>
      <c r="D255" s="162"/>
      <c r="E255" s="163"/>
      <c r="F255" s="164"/>
      <c r="G255" s="165"/>
    </row>
    <row r="256" spans="1:8" ht="24" customHeight="1" x14ac:dyDescent="0.2">
      <c r="A256" s="161" t="s">
        <v>41</v>
      </c>
      <c r="B256" s="166" t="str">
        <f>IFERROR(VALUE(LEFT(B257,FIND("-",B257)-1)),"")</f>
        <v/>
      </c>
      <c r="C256" s="151" t="str">
        <f>IFERROR(VLOOKUP(B256,Tabla_CyP,2,FALSE),"")</f>
        <v/>
      </c>
      <c r="E256" s="163"/>
      <c r="F256" s="164"/>
      <c r="G256" s="165"/>
    </row>
    <row r="257" spans="1:141" ht="24" customHeight="1" x14ac:dyDescent="0.2">
      <c r="A257" s="161" t="s">
        <v>27</v>
      </c>
      <c r="B257" s="167" t="str">
        <f>IFERROR(VLOOKUP(COUNTIF($A$1:A257,"ANALISIS DE PRECIOS"),Tabla_NumeroItem,4,FALSE),"")</f>
        <v>4.5.3</v>
      </c>
      <c r="C257" s="151" t="str">
        <f>IFERROR(VLOOKUP(B257,Tabla_CyP,2,FALSE),"")</f>
        <v>Jaharro bajo revestimiento</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6" t="s">
        <v>588</v>
      </c>
      <c r="B259" s="357"/>
      <c r="C259" s="358" t="s">
        <v>0</v>
      </c>
      <c r="D259" s="358" t="s">
        <v>29</v>
      </c>
      <c r="E259" s="360" t="s">
        <v>30</v>
      </c>
      <c r="F259" s="362" t="s">
        <v>31</v>
      </c>
      <c r="G259" s="364" t="s">
        <v>32</v>
      </c>
    </row>
    <row r="260" spans="1:141" s="171" customFormat="1" ht="24" customHeight="1" x14ac:dyDescent="0.2">
      <c r="A260" s="169" t="s">
        <v>589</v>
      </c>
      <c r="B260" s="170" t="s">
        <v>590</v>
      </c>
      <c r="C260" s="359"/>
      <c r="D260" s="359"/>
      <c r="E260" s="361"/>
      <c r="F260" s="363"/>
      <c r="G260" s="365"/>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row>
    <row r="261" spans="1:141" ht="24" customHeight="1" x14ac:dyDescent="0.2">
      <c r="A261" s="237"/>
      <c r="B261" s="172"/>
      <c r="C261" s="235" t="s">
        <v>728</v>
      </c>
      <c r="D261" s="173"/>
      <c r="E261" s="174"/>
      <c r="F261" s="175"/>
      <c r="G261" s="176"/>
    </row>
    <row r="262" spans="1:141" s="333" customFormat="1" ht="24" customHeight="1" x14ac:dyDescent="0.2">
      <c r="A262" s="324" t="str">
        <f t="shared" ref="A262:A275" si="76">IFERROR(VLOOKUP(C262,Tabla_Insumos,4,FALSE),"")</f>
        <v/>
      </c>
      <c r="B262" s="325" t="str">
        <f>IFERROR(VLOOKUP(C262,Tabla_Insumos,5,FALSE),"")</f>
        <v/>
      </c>
      <c r="C262" s="326"/>
      <c r="D262" s="327" t="str">
        <f t="shared" ref="D262:D275" si="77">IFERROR(VLOOKUP(C262,Tabla_Insumos,2,FALSE),"")</f>
        <v/>
      </c>
      <c r="E262" s="328"/>
      <c r="F262" s="329">
        <f t="shared" ref="F262:F275" si="78">IFERROR(VLOOKUP(C262,Tabla_Insumos,3,FALSE),0)</f>
        <v>0</v>
      </c>
      <c r="G262" s="332">
        <f>ROUND(E262*F262,2)</f>
        <v>0</v>
      </c>
    </row>
    <row r="263" spans="1:141" s="333" customFormat="1" ht="24" customHeight="1" x14ac:dyDescent="0.2">
      <c r="A263" s="324" t="str">
        <f t="shared" si="76"/>
        <v/>
      </c>
      <c r="B263" s="325" t="str">
        <f t="shared" ref="B263:B275" si="79">IFERROR(VLOOKUP(C263,Tabla_Insumos,5,FALSE),"")</f>
        <v/>
      </c>
      <c r="C263" s="326"/>
      <c r="D263" s="327" t="str">
        <f t="shared" si="77"/>
        <v/>
      </c>
      <c r="E263" s="328"/>
      <c r="F263" s="329">
        <f t="shared" si="78"/>
        <v>0</v>
      </c>
      <c r="G263" s="332">
        <f t="shared" ref="G263:G275" si="80">ROUND(E263*F263,2)</f>
        <v>0</v>
      </c>
    </row>
    <row r="264" spans="1:141" s="333" customFormat="1" ht="24" customHeight="1" x14ac:dyDescent="0.2">
      <c r="A264" s="324" t="str">
        <f t="shared" si="76"/>
        <v/>
      </c>
      <c r="B264" s="325" t="str">
        <f t="shared" si="79"/>
        <v/>
      </c>
      <c r="C264" s="326"/>
      <c r="D264" s="327" t="str">
        <f t="shared" si="77"/>
        <v/>
      </c>
      <c r="E264" s="328"/>
      <c r="F264" s="329">
        <f t="shared" si="78"/>
        <v>0</v>
      </c>
      <c r="G264" s="332">
        <f t="shared" si="80"/>
        <v>0</v>
      </c>
    </row>
    <row r="265" spans="1:141" s="333" customFormat="1" ht="24" customHeight="1" x14ac:dyDescent="0.2">
      <c r="A265" s="324" t="str">
        <f t="shared" si="76"/>
        <v/>
      </c>
      <c r="B265" s="325" t="str">
        <f t="shared" si="79"/>
        <v/>
      </c>
      <c r="C265" s="326"/>
      <c r="D265" s="327" t="str">
        <f t="shared" si="77"/>
        <v/>
      </c>
      <c r="E265" s="328"/>
      <c r="F265" s="329">
        <f t="shared" si="78"/>
        <v>0</v>
      </c>
      <c r="G265" s="332">
        <f t="shared" si="80"/>
        <v>0</v>
      </c>
    </row>
    <row r="266" spans="1:141" s="333" customFormat="1" ht="24" customHeight="1" x14ac:dyDescent="0.2">
      <c r="A266" s="324" t="str">
        <f t="shared" si="76"/>
        <v/>
      </c>
      <c r="B266" s="325" t="str">
        <f t="shared" si="79"/>
        <v/>
      </c>
      <c r="C266" s="326"/>
      <c r="D266" s="327" t="str">
        <f t="shared" si="77"/>
        <v/>
      </c>
      <c r="E266" s="328"/>
      <c r="F266" s="329">
        <f t="shared" si="78"/>
        <v>0</v>
      </c>
      <c r="G266" s="332">
        <f t="shared" si="80"/>
        <v>0</v>
      </c>
    </row>
    <row r="267" spans="1:141" s="333" customFormat="1" ht="24" customHeight="1" x14ac:dyDescent="0.2">
      <c r="A267" s="324" t="str">
        <f t="shared" si="76"/>
        <v/>
      </c>
      <c r="B267" s="325" t="str">
        <f t="shared" si="79"/>
        <v/>
      </c>
      <c r="C267" s="326"/>
      <c r="D267" s="327" t="str">
        <f t="shared" si="77"/>
        <v/>
      </c>
      <c r="E267" s="328"/>
      <c r="F267" s="329">
        <f t="shared" si="78"/>
        <v>0</v>
      </c>
      <c r="G267" s="332">
        <f t="shared" si="80"/>
        <v>0</v>
      </c>
    </row>
    <row r="268" spans="1:141" s="333" customFormat="1" ht="24" customHeight="1" x14ac:dyDescent="0.2">
      <c r="A268" s="324" t="str">
        <f t="shared" si="76"/>
        <v/>
      </c>
      <c r="B268" s="325" t="str">
        <f t="shared" si="79"/>
        <v/>
      </c>
      <c r="C268" s="326"/>
      <c r="D268" s="327" t="str">
        <f t="shared" si="77"/>
        <v/>
      </c>
      <c r="E268" s="328"/>
      <c r="F268" s="329">
        <f t="shared" si="78"/>
        <v>0</v>
      </c>
      <c r="G268" s="332">
        <f t="shared" si="80"/>
        <v>0</v>
      </c>
    </row>
    <row r="269" spans="1:141" s="333" customFormat="1" ht="24" customHeight="1" x14ac:dyDescent="0.2">
      <c r="A269" s="324" t="str">
        <f t="shared" si="76"/>
        <v/>
      </c>
      <c r="B269" s="325" t="str">
        <f t="shared" si="79"/>
        <v/>
      </c>
      <c r="C269" s="326"/>
      <c r="D269" s="327" t="str">
        <f t="shared" si="77"/>
        <v/>
      </c>
      <c r="E269" s="328"/>
      <c r="F269" s="329">
        <f t="shared" si="78"/>
        <v>0</v>
      </c>
      <c r="G269" s="332">
        <f t="shared" si="80"/>
        <v>0</v>
      </c>
    </row>
    <row r="270" spans="1:141" s="333" customFormat="1" ht="24" customHeight="1" x14ac:dyDescent="0.2">
      <c r="A270" s="324" t="str">
        <f t="shared" si="76"/>
        <v/>
      </c>
      <c r="B270" s="325" t="str">
        <f t="shared" si="79"/>
        <v/>
      </c>
      <c r="C270" s="326"/>
      <c r="D270" s="327" t="str">
        <f t="shared" si="77"/>
        <v/>
      </c>
      <c r="E270" s="328"/>
      <c r="F270" s="329">
        <f t="shared" si="78"/>
        <v>0</v>
      </c>
      <c r="G270" s="332">
        <f t="shared" si="80"/>
        <v>0</v>
      </c>
    </row>
    <row r="271" spans="1:141" s="333" customFormat="1" ht="24" customHeight="1" x14ac:dyDescent="0.2">
      <c r="A271" s="324" t="str">
        <f t="shared" si="76"/>
        <v/>
      </c>
      <c r="B271" s="325" t="str">
        <f t="shared" si="79"/>
        <v/>
      </c>
      <c r="C271" s="326"/>
      <c r="D271" s="327" t="str">
        <f t="shared" si="77"/>
        <v/>
      </c>
      <c r="E271" s="328"/>
      <c r="F271" s="329">
        <f t="shared" si="78"/>
        <v>0</v>
      </c>
      <c r="G271" s="332">
        <f t="shared" si="80"/>
        <v>0</v>
      </c>
    </row>
    <row r="272" spans="1:141" s="333" customFormat="1" ht="24" customHeight="1" x14ac:dyDescent="0.2">
      <c r="A272" s="324" t="str">
        <f t="shared" si="76"/>
        <v/>
      </c>
      <c r="B272" s="325" t="str">
        <f t="shared" si="79"/>
        <v/>
      </c>
      <c r="C272" s="326"/>
      <c r="D272" s="327" t="str">
        <f t="shared" si="77"/>
        <v/>
      </c>
      <c r="E272" s="328"/>
      <c r="F272" s="329">
        <f t="shared" si="78"/>
        <v>0</v>
      </c>
      <c r="G272" s="332">
        <f t="shared" si="80"/>
        <v>0</v>
      </c>
    </row>
    <row r="273" spans="1:7" s="333" customFormat="1" ht="24" customHeight="1" x14ac:dyDescent="0.2">
      <c r="A273" s="324" t="str">
        <f t="shared" si="76"/>
        <v/>
      </c>
      <c r="B273" s="325" t="str">
        <f t="shared" si="79"/>
        <v/>
      </c>
      <c r="C273" s="326"/>
      <c r="D273" s="327" t="str">
        <f t="shared" si="77"/>
        <v/>
      </c>
      <c r="E273" s="328"/>
      <c r="F273" s="329">
        <f t="shared" si="78"/>
        <v>0</v>
      </c>
      <c r="G273" s="332">
        <f t="shared" si="80"/>
        <v>0</v>
      </c>
    </row>
    <row r="274" spans="1:7" s="333" customFormat="1" ht="24" customHeight="1" x14ac:dyDescent="0.2">
      <c r="A274" s="324" t="str">
        <f t="shared" si="76"/>
        <v/>
      </c>
      <c r="B274" s="325" t="str">
        <f t="shared" si="79"/>
        <v/>
      </c>
      <c r="C274" s="326"/>
      <c r="D274" s="327" t="str">
        <f t="shared" si="77"/>
        <v/>
      </c>
      <c r="E274" s="328"/>
      <c r="F274" s="329">
        <f t="shared" si="78"/>
        <v>0</v>
      </c>
      <c r="G274" s="332">
        <f t="shared" si="80"/>
        <v>0</v>
      </c>
    </row>
    <row r="275" spans="1:7" s="333" customFormat="1" ht="24" customHeight="1" x14ac:dyDescent="0.2">
      <c r="A275" s="324" t="str">
        <f t="shared" si="76"/>
        <v/>
      </c>
      <c r="B275" s="325" t="str">
        <f t="shared" si="79"/>
        <v/>
      </c>
      <c r="C275" s="326"/>
      <c r="D275" s="327" t="str">
        <f t="shared" si="77"/>
        <v/>
      </c>
      <c r="E275" s="328"/>
      <c r="F275" s="330">
        <f t="shared" si="78"/>
        <v>0</v>
      </c>
      <c r="G275" s="332">
        <f t="shared" si="80"/>
        <v>0</v>
      </c>
    </row>
    <row r="276" spans="1:7" ht="24" customHeight="1" x14ac:dyDescent="0.2">
      <c r="A276" s="177"/>
      <c r="B276" s="151"/>
      <c r="C276" s="151"/>
      <c r="D276" s="162"/>
      <c r="E276" s="163"/>
      <c r="F276" s="238" t="s">
        <v>33</v>
      </c>
      <c r="G276" s="178">
        <f>SUBTOTAL(9,G262:G275)</f>
        <v>0</v>
      </c>
    </row>
    <row r="277" spans="1:7" ht="24" customHeight="1" x14ac:dyDescent="0.2">
      <c r="A277" s="177"/>
      <c r="B277" s="151"/>
      <c r="C277" s="179" t="s">
        <v>729</v>
      </c>
      <c r="D277" s="162"/>
      <c r="E277" s="163"/>
      <c r="F277" s="164"/>
      <c r="G277" s="180"/>
    </row>
    <row r="278" spans="1:7" s="333" customFormat="1" ht="24" customHeight="1" x14ac:dyDescent="0.2">
      <c r="A278" s="324" t="str">
        <f t="shared" ref="A278:A285" si="81">IFERROR(VLOOKUP(C278,Tabla_Insumos,4,FALSE),"")</f>
        <v/>
      </c>
      <c r="B278" s="325" t="str">
        <f t="shared" ref="B278:B285" si="82">IFERROR(VLOOKUP(C278,Tabla_Insumos,5,FALSE),"")</f>
        <v/>
      </c>
      <c r="C278" s="326"/>
      <c r="D278" s="327" t="str">
        <f t="shared" ref="D278:D285" si="83">IFERROR(VLOOKUP(C278,Tabla_Insumos,2,FALSE),"")</f>
        <v/>
      </c>
      <c r="E278" s="328"/>
      <c r="F278" s="331">
        <f t="shared" ref="F278:F285" si="84">IFERROR(VLOOKUP(C278,Tabla_Insumos,3,FALSE),0)</f>
        <v>0</v>
      </c>
      <c r="G278" s="332">
        <f>ROUND(E278*F278,2)</f>
        <v>0</v>
      </c>
    </row>
    <row r="279" spans="1:7" s="333" customFormat="1" ht="24" customHeight="1" x14ac:dyDescent="0.2">
      <c r="A279" s="324" t="str">
        <f t="shared" si="81"/>
        <v/>
      </c>
      <c r="B279" s="325" t="str">
        <f t="shared" si="82"/>
        <v/>
      </c>
      <c r="C279" s="326"/>
      <c r="D279" s="327" t="str">
        <f t="shared" si="83"/>
        <v/>
      </c>
      <c r="E279" s="328"/>
      <c r="F279" s="331">
        <f t="shared" si="84"/>
        <v>0</v>
      </c>
      <c r="G279" s="332">
        <f>ROUND(E279*F279,2)</f>
        <v>0</v>
      </c>
    </row>
    <row r="280" spans="1:7" s="333" customFormat="1" ht="24" customHeight="1" x14ac:dyDescent="0.2">
      <c r="A280" s="324" t="str">
        <f t="shared" si="81"/>
        <v/>
      </c>
      <c r="B280" s="325" t="str">
        <f t="shared" si="82"/>
        <v/>
      </c>
      <c r="C280" s="326"/>
      <c r="D280" s="327" t="str">
        <f t="shared" si="83"/>
        <v/>
      </c>
      <c r="E280" s="328"/>
      <c r="F280" s="331">
        <f t="shared" si="84"/>
        <v>0</v>
      </c>
      <c r="G280" s="332">
        <f t="shared" ref="G280:G285" si="85">ROUND(E280*F280,2)</f>
        <v>0</v>
      </c>
    </row>
    <row r="281" spans="1:7" s="333" customFormat="1" ht="24" customHeight="1" x14ac:dyDescent="0.2">
      <c r="A281" s="324" t="str">
        <f t="shared" si="81"/>
        <v/>
      </c>
      <c r="B281" s="325" t="str">
        <f t="shared" si="82"/>
        <v/>
      </c>
      <c r="C281" s="326"/>
      <c r="D281" s="327" t="str">
        <f t="shared" si="83"/>
        <v/>
      </c>
      <c r="E281" s="328"/>
      <c r="F281" s="331">
        <f t="shared" si="84"/>
        <v>0</v>
      </c>
      <c r="G281" s="332">
        <f t="shared" si="85"/>
        <v>0</v>
      </c>
    </row>
    <row r="282" spans="1:7" s="333" customFormat="1" ht="24" customHeight="1" x14ac:dyDescent="0.2">
      <c r="A282" s="324" t="str">
        <f t="shared" si="81"/>
        <v/>
      </c>
      <c r="B282" s="325" t="str">
        <f t="shared" si="82"/>
        <v/>
      </c>
      <c r="C282" s="326"/>
      <c r="D282" s="327" t="str">
        <f t="shared" si="83"/>
        <v/>
      </c>
      <c r="E282" s="328"/>
      <c r="F282" s="329">
        <f t="shared" si="84"/>
        <v>0</v>
      </c>
      <c r="G282" s="332">
        <f t="shared" si="85"/>
        <v>0</v>
      </c>
    </row>
    <row r="283" spans="1:7" s="333" customFormat="1" ht="24" customHeight="1" x14ac:dyDescent="0.2">
      <c r="A283" s="324" t="str">
        <f t="shared" si="81"/>
        <v/>
      </c>
      <c r="B283" s="325" t="str">
        <f t="shared" si="82"/>
        <v/>
      </c>
      <c r="C283" s="326"/>
      <c r="D283" s="327" t="str">
        <f t="shared" si="83"/>
        <v/>
      </c>
      <c r="E283" s="328"/>
      <c r="F283" s="329">
        <f t="shared" si="84"/>
        <v>0</v>
      </c>
      <c r="G283" s="332">
        <f t="shared" si="85"/>
        <v>0</v>
      </c>
    </row>
    <row r="284" spans="1:7" s="333" customFormat="1" ht="24" customHeight="1" x14ac:dyDescent="0.2">
      <c r="A284" s="324" t="str">
        <f t="shared" si="81"/>
        <v/>
      </c>
      <c r="B284" s="325" t="str">
        <f t="shared" si="82"/>
        <v/>
      </c>
      <c r="C284" s="326"/>
      <c r="D284" s="327" t="str">
        <f t="shared" si="83"/>
        <v/>
      </c>
      <c r="E284" s="328"/>
      <c r="F284" s="329">
        <f t="shared" si="84"/>
        <v>0</v>
      </c>
      <c r="G284" s="332">
        <f t="shared" si="85"/>
        <v>0</v>
      </c>
    </row>
    <row r="285" spans="1:7" s="333" customFormat="1" ht="24" customHeight="1" x14ac:dyDescent="0.2">
      <c r="A285" s="324" t="str">
        <f t="shared" si="81"/>
        <v/>
      </c>
      <c r="B285" s="325" t="str">
        <f t="shared" si="82"/>
        <v/>
      </c>
      <c r="C285" s="326"/>
      <c r="D285" s="327" t="str">
        <f t="shared" si="83"/>
        <v/>
      </c>
      <c r="E285" s="328"/>
      <c r="F285" s="329">
        <f t="shared" si="84"/>
        <v>0</v>
      </c>
      <c r="G285" s="332">
        <f t="shared" si="85"/>
        <v>0</v>
      </c>
    </row>
    <row r="286" spans="1:7" ht="24" customHeight="1" x14ac:dyDescent="0.2">
      <c r="A286" s="177"/>
      <c r="B286" s="151"/>
      <c r="C286" s="151"/>
      <c r="D286" s="162"/>
      <c r="E286" s="163"/>
      <c r="F286" s="238" t="s">
        <v>34</v>
      </c>
      <c r="G286" s="178">
        <f>SUBTOTAL(9,G278:G285)</f>
        <v>0</v>
      </c>
    </row>
    <row r="287" spans="1:7" ht="24" customHeight="1" x14ac:dyDescent="0.2">
      <c r="A287" s="177"/>
      <c r="B287" s="151"/>
      <c r="C287" s="179" t="s">
        <v>730</v>
      </c>
      <c r="D287" s="162"/>
      <c r="E287" s="163"/>
      <c r="F287" s="164"/>
      <c r="G287" s="180"/>
    </row>
    <row r="288" spans="1:7" s="333" customFormat="1" ht="24" customHeight="1" x14ac:dyDescent="0.2">
      <c r="A288" s="324" t="str">
        <f t="shared" ref="A288:A296" si="86">IFERROR(VLOOKUP(C288,Tabla_Insumos,4,FALSE),"")</f>
        <v/>
      </c>
      <c r="B288" s="325" t="str">
        <f t="shared" ref="B288:B296" si="87">IFERROR(VLOOKUP(C288,Tabla_Insumos,5,FALSE),"")</f>
        <v/>
      </c>
      <c r="C288" s="326"/>
      <c r="D288" s="327" t="str">
        <f t="shared" ref="D288:D296" si="88">IFERROR(VLOOKUP(C288,Tabla_Insumos,2,FALSE),"")</f>
        <v/>
      </c>
      <c r="E288" s="328"/>
      <c r="F288" s="329">
        <f t="shared" ref="F288:F296" si="89">IFERROR(VLOOKUP(C288,Tabla_Insumos,3,FALSE),0)</f>
        <v>0</v>
      </c>
      <c r="G288" s="332">
        <f t="shared" ref="G288:G296" si="90">ROUND(E288*F288,2)</f>
        <v>0</v>
      </c>
    </row>
    <row r="289" spans="1:8" s="333" customFormat="1" ht="24" customHeight="1" x14ac:dyDescent="0.2">
      <c r="A289" s="324" t="str">
        <f t="shared" si="86"/>
        <v/>
      </c>
      <c r="B289" s="325" t="str">
        <f t="shared" si="87"/>
        <v/>
      </c>
      <c r="C289" s="326"/>
      <c r="D289" s="327" t="str">
        <f t="shared" si="88"/>
        <v/>
      </c>
      <c r="E289" s="328"/>
      <c r="F289" s="329">
        <f t="shared" si="89"/>
        <v>0</v>
      </c>
      <c r="G289" s="332">
        <f t="shared" si="90"/>
        <v>0</v>
      </c>
    </row>
    <row r="290" spans="1:8" s="333" customFormat="1" ht="24" customHeight="1" x14ac:dyDescent="0.2">
      <c r="A290" s="324" t="str">
        <f t="shared" si="86"/>
        <v/>
      </c>
      <c r="B290" s="325" t="str">
        <f t="shared" si="87"/>
        <v/>
      </c>
      <c r="C290" s="326"/>
      <c r="D290" s="327" t="str">
        <f t="shared" si="88"/>
        <v/>
      </c>
      <c r="E290" s="328"/>
      <c r="F290" s="329">
        <f t="shared" si="89"/>
        <v>0</v>
      </c>
      <c r="G290" s="332">
        <f t="shared" si="90"/>
        <v>0</v>
      </c>
    </row>
    <row r="291" spans="1:8" s="333" customFormat="1" ht="24" customHeight="1" x14ac:dyDescent="0.2">
      <c r="A291" s="324" t="str">
        <f t="shared" si="86"/>
        <v/>
      </c>
      <c r="B291" s="325" t="str">
        <f t="shared" si="87"/>
        <v/>
      </c>
      <c r="C291" s="326"/>
      <c r="D291" s="327" t="str">
        <f t="shared" si="88"/>
        <v/>
      </c>
      <c r="E291" s="328"/>
      <c r="F291" s="329">
        <f t="shared" si="89"/>
        <v>0</v>
      </c>
      <c r="G291" s="332">
        <f t="shared" si="90"/>
        <v>0</v>
      </c>
    </row>
    <row r="292" spans="1:8" s="333" customFormat="1" ht="24" customHeight="1" x14ac:dyDescent="0.2">
      <c r="A292" s="324" t="str">
        <f t="shared" si="86"/>
        <v/>
      </c>
      <c r="B292" s="325" t="str">
        <f t="shared" si="87"/>
        <v/>
      </c>
      <c r="C292" s="326"/>
      <c r="D292" s="327" t="str">
        <f t="shared" si="88"/>
        <v/>
      </c>
      <c r="E292" s="328"/>
      <c r="F292" s="329">
        <f t="shared" si="89"/>
        <v>0</v>
      </c>
      <c r="G292" s="332">
        <f t="shared" si="90"/>
        <v>0</v>
      </c>
    </row>
    <row r="293" spans="1:8" s="333" customFormat="1" ht="24" customHeight="1" x14ac:dyDescent="0.2">
      <c r="A293" s="324" t="str">
        <f t="shared" si="86"/>
        <v/>
      </c>
      <c r="B293" s="325" t="str">
        <f t="shared" si="87"/>
        <v/>
      </c>
      <c r="C293" s="326"/>
      <c r="D293" s="327" t="str">
        <f t="shared" si="88"/>
        <v/>
      </c>
      <c r="E293" s="328"/>
      <c r="F293" s="329">
        <f t="shared" si="89"/>
        <v>0</v>
      </c>
      <c r="G293" s="332">
        <f t="shared" si="90"/>
        <v>0</v>
      </c>
    </row>
    <row r="294" spans="1:8" s="333" customFormat="1" ht="24" customHeight="1" x14ac:dyDescent="0.2">
      <c r="A294" s="324" t="str">
        <f t="shared" si="86"/>
        <v/>
      </c>
      <c r="B294" s="325" t="str">
        <f t="shared" si="87"/>
        <v/>
      </c>
      <c r="C294" s="326"/>
      <c r="D294" s="327" t="str">
        <f t="shared" si="88"/>
        <v/>
      </c>
      <c r="E294" s="328"/>
      <c r="F294" s="329">
        <f t="shared" si="89"/>
        <v>0</v>
      </c>
      <c r="G294" s="332">
        <f t="shared" si="90"/>
        <v>0</v>
      </c>
    </row>
    <row r="295" spans="1:8" s="333" customFormat="1" ht="24" customHeight="1" x14ac:dyDescent="0.2">
      <c r="A295" s="324" t="str">
        <f t="shared" si="86"/>
        <v/>
      </c>
      <c r="B295" s="325" t="str">
        <f t="shared" si="87"/>
        <v/>
      </c>
      <c r="C295" s="326"/>
      <c r="D295" s="327" t="str">
        <f t="shared" si="88"/>
        <v/>
      </c>
      <c r="E295" s="328"/>
      <c r="F295" s="329">
        <f t="shared" si="89"/>
        <v>0</v>
      </c>
      <c r="G295" s="332">
        <f t="shared" si="90"/>
        <v>0</v>
      </c>
    </row>
    <row r="296" spans="1:8" s="333" customFormat="1" ht="24" customHeight="1" x14ac:dyDescent="0.2">
      <c r="A296" s="324" t="str">
        <f t="shared" si="86"/>
        <v/>
      </c>
      <c r="B296" s="325" t="str">
        <f t="shared" si="87"/>
        <v/>
      </c>
      <c r="C296" s="326"/>
      <c r="D296" s="327" t="str">
        <f t="shared" si="88"/>
        <v/>
      </c>
      <c r="E296" s="328"/>
      <c r="F296" s="329">
        <f t="shared" si="89"/>
        <v>0</v>
      </c>
      <c r="G296" s="332">
        <f t="shared" si="90"/>
        <v>0</v>
      </c>
    </row>
    <row r="297" spans="1:8" ht="24" customHeight="1" x14ac:dyDescent="0.2">
      <c r="A297" s="181"/>
      <c r="B297" s="162"/>
      <c r="C297" s="151"/>
      <c r="D297" s="162"/>
      <c r="E297" s="163"/>
      <c r="F297" s="238"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4.5.3</v>
      </c>
      <c r="B299" s="189" t="str">
        <f>C257</f>
        <v>Jaharro bajo revestimiento</v>
      </c>
      <c r="C299" s="190"/>
      <c r="D299" s="190" t="s">
        <v>36</v>
      </c>
      <c r="E299" s="191"/>
      <c r="F299" s="192" t="s">
        <v>37</v>
      </c>
      <c r="G299" s="193">
        <f>SUBTOTAL(9,G262:G298)</f>
        <v>0</v>
      </c>
    </row>
    <row r="300" spans="1:8" ht="24" customHeight="1" thickTop="1" thickBot="1" x14ac:dyDescent="0.25"/>
    <row r="301" spans="1:8" ht="24" customHeight="1" thickTop="1" x14ac:dyDescent="0.2">
      <c r="A301" s="223" t="s">
        <v>39</v>
      </c>
      <c r="B301" s="224"/>
      <c r="C301" s="224"/>
      <c r="D301" s="224"/>
      <c r="E301" s="224"/>
      <c r="F301" s="224"/>
      <c r="G301" s="225"/>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E.P.E.T.N° 1 - ING. ROGELIO BOERO</v>
      </c>
      <c r="C304" s="149"/>
      <c r="D304" s="149"/>
      <c r="E304" s="149"/>
      <c r="F304" s="158" t="s">
        <v>40</v>
      </c>
      <c r="G304" s="160">
        <f>Fecha_Base</f>
        <v>0</v>
      </c>
    </row>
    <row r="305" spans="1:141" ht="24" customHeight="1" x14ac:dyDescent="0.2">
      <c r="A305" s="161" t="s">
        <v>725</v>
      </c>
      <c r="B305" s="150" t="str">
        <f>Ubicación</f>
        <v>Belgrano 250 este</v>
      </c>
      <c r="C305" s="150"/>
      <c r="D305" s="162"/>
      <c r="E305" s="163"/>
      <c r="F305" s="164"/>
      <c r="G305" s="165"/>
    </row>
    <row r="306" spans="1:141" ht="24" customHeight="1" x14ac:dyDescent="0.2">
      <c r="A306" s="161" t="s">
        <v>41</v>
      </c>
      <c r="B306" s="166" t="str">
        <f>IFERROR(VALUE(LEFT(B307,FIND("-",B307)-1)),"")</f>
        <v/>
      </c>
      <c r="C306" s="151" t="str">
        <f>IFERROR(VLOOKUP(B306,Tabla_CyP,2,FALSE),"")</f>
        <v/>
      </c>
      <c r="E306" s="163"/>
      <c r="F306" s="164"/>
      <c r="G306" s="165"/>
    </row>
    <row r="307" spans="1:141" ht="24" customHeight="1" x14ac:dyDescent="0.2">
      <c r="A307" s="161" t="s">
        <v>27</v>
      </c>
      <c r="B307" s="167" t="str">
        <f>IFERROR(VLOOKUP(COUNTIF($A$1:A307,"ANALISIS DE PRECIOS"),Tabla_NumeroItem,4,FALSE),"")</f>
        <v>4.5.4</v>
      </c>
      <c r="C307" s="151" t="str">
        <f>IFERROR(VLOOKUP(B307,Tabla_CyP,2,FALSE),"")</f>
        <v>Enlucidos</v>
      </c>
      <c r="D307" s="162"/>
      <c r="E307" s="163"/>
      <c r="F307" s="158" t="s">
        <v>28</v>
      </c>
      <c r="G307" s="168" t="str">
        <f>IFERROR(VLOOKUP(B307,Tabla_CyP,4,FALSE),"")</f>
        <v>m2</v>
      </c>
    </row>
    <row r="308" spans="1:141" ht="24" customHeight="1" x14ac:dyDescent="0.2">
      <c r="A308" s="161"/>
      <c r="B308" s="150"/>
      <c r="C308" s="151"/>
      <c r="D308" s="162"/>
      <c r="E308" s="163"/>
      <c r="F308" s="164"/>
      <c r="G308" s="165"/>
    </row>
    <row r="309" spans="1:141" ht="24" customHeight="1" x14ac:dyDescent="0.2">
      <c r="A309" s="356" t="s">
        <v>588</v>
      </c>
      <c r="B309" s="357"/>
      <c r="C309" s="358" t="s">
        <v>0</v>
      </c>
      <c r="D309" s="358" t="s">
        <v>29</v>
      </c>
      <c r="E309" s="360" t="s">
        <v>30</v>
      </c>
      <c r="F309" s="362" t="s">
        <v>31</v>
      </c>
      <c r="G309" s="364" t="s">
        <v>32</v>
      </c>
    </row>
    <row r="310" spans="1:141" s="171" customFormat="1" ht="24" customHeight="1" x14ac:dyDescent="0.2">
      <c r="A310" s="169" t="s">
        <v>589</v>
      </c>
      <c r="B310" s="170" t="s">
        <v>590</v>
      </c>
      <c r="C310" s="359"/>
      <c r="D310" s="359"/>
      <c r="E310" s="361"/>
      <c r="F310" s="363"/>
      <c r="G310" s="365"/>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AZ310" s="334"/>
      <c r="BA310" s="334"/>
      <c r="BB310" s="334"/>
      <c r="BC310" s="334"/>
      <c r="BD310" s="334"/>
      <c r="BE310" s="334"/>
      <c r="BF310" s="334"/>
      <c r="BG310" s="334"/>
      <c r="BH310" s="334"/>
      <c r="BI310" s="334"/>
      <c r="BJ310" s="334"/>
      <c r="BK310" s="334"/>
      <c r="BL310" s="334"/>
      <c r="BM310" s="334"/>
      <c r="BN310" s="334"/>
      <c r="BO310" s="334"/>
      <c r="BP310" s="334"/>
      <c r="BQ310" s="334"/>
      <c r="BR310" s="334"/>
      <c r="BS310" s="334"/>
      <c r="BT310" s="334"/>
      <c r="BU310" s="334"/>
      <c r="BV310" s="334"/>
      <c r="BW310" s="334"/>
      <c r="BX310" s="334"/>
      <c r="BY310" s="334"/>
      <c r="BZ310" s="334"/>
      <c r="CA310" s="334"/>
      <c r="CB310" s="334"/>
      <c r="CC310" s="334"/>
      <c r="CD310" s="334"/>
      <c r="CE310" s="334"/>
      <c r="CF310" s="334"/>
      <c r="CG310" s="334"/>
      <c r="CH310" s="334"/>
      <c r="CI310" s="334"/>
      <c r="CJ310" s="334"/>
      <c r="CK310" s="334"/>
      <c r="CL310" s="334"/>
      <c r="CM310" s="334"/>
      <c r="CN310" s="334"/>
      <c r="CO310" s="334"/>
      <c r="CP310" s="334"/>
      <c r="CQ310" s="334"/>
      <c r="CR310" s="334"/>
      <c r="CS310" s="334"/>
      <c r="CT310" s="334"/>
      <c r="CU310" s="334"/>
      <c r="CV310" s="334"/>
      <c r="CW310" s="334"/>
      <c r="CX310" s="334"/>
      <c r="CY310" s="334"/>
      <c r="CZ310" s="334"/>
      <c r="DA310" s="334"/>
      <c r="DB310" s="334"/>
      <c r="DC310" s="334"/>
      <c r="DD310" s="334"/>
      <c r="DE310" s="334"/>
      <c r="DF310" s="334"/>
      <c r="DG310" s="334"/>
      <c r="DH310" s="334"/>
      <c r="DI310" s="334"/>
      <c r="DJ310" s="334"/>
      <c r="DK310" s="334"/>
      <c r="DL310" s="334"/>
      <c r="DM310" s="334"/>
      <c r="DN310" s="334"/>
      <c r="DO310" s="334"/>
      <c r="DP310" s="334"/>
      <c r="DQ310" s="334"/>
      <c r="DR310" s="334"/>
      <c r="DS310" s="334"/>
      <c r="DT310" s="334"/>
      <c r="DU310" s="334"/>
      <c r="DV310" s="334"/>
      <c r="DW310" s="334"/>
      <c r="DX310" s="334"/>
      <c r="DY310" s="334"/>
      <c r="DZ310" s="334"/>
      <c r="EA310" s="334"/>
      <c r="EB310" s="334"/>
      <c r="EC310" s="334"/>
      <c r="ED310" s="334"/>
      <c r="EE310" s="334"/>
      <c r="EF310" s="334"/>
      <c r="EG310" s="334"/>
      <c r="EH310" s="334"/>
      <c r="EI310" s="334"/>
      <c r="EJ310" s="334"/>
      <c r="EK310" s="334"/>
    </row>
    <row r="311" spans="1:141" ht="24" customHeight="1" x14ac:dyDescent="0.2">
      <c r="A311" s="237"/>
      <c r="B311" s="172"/>
      <c r="C311" s="235" t="s">
        <v>728</v>
      </c>
      <c r="D311" s="173"/>
      <c r="E311" s="174"/>
      <c r="F311" s="175"/>
      <c r="G311" s="176"/>
    </row>
    <row r="312" spans="1:141" s="333" customFormat="1" ht="24" customHeight="1" x14ac:dyDescent="0.2">
      <c r="A312" s="324" t="str">
        <f t="shared" ref="A312:A325" si="91">IFERROR(VLOOKUP(C312,Tabla_Insumos,4,FALSE),"")</f>
        <v/>
      </c>
      <c r="B312" s="325" t="str">
        <f>IFERROR(VLOOKUP(C312,Tabla_Insumos,5,FALSE),"")</f>
        <v/>
      </c>
      <c r="C312" s="326"/>
      <c r="D312" s="327" t="str">
        <f t="shared" ref="D312:D325" si="92">IFERROR(VLOOKUP(C312,Tabla_Insumos,2,FALSE),"")</f>
        <v/>
      </c>
      <c r="E312" s="328"/>
      <c r="F312" s="329">
        <f t="shared" ref="F312:F325" si="93">IFERROR(VLOOKUP(C312,Tabla_Insumos,3,FALSE),0)</f>
        <v>0</v>
      </c>
      <c r="G312" s="332">
        <f>ROUND(E312*F312,2)</f>
        <v>0</v>
      </c>
    </row>
    <row r="313" spans="1:141" s="333" customFormat="1" ht="24" customHeight="1" x14ac:dyDescent="0.2">
      <c r="A313" s="324" t="str">
        <f t="shared" si="91"/>
        <v/>
      </c>
      <c r="B313" s="325" t="str">
        <f t="shared" ref="B313:B325" si="94">IFERROR(VLOOKUP(C313,Tabla_Insumos,5,FALSE),"")</f>
        <v/>
      </c>
      <c r="C313" s="326"/>
      <c r="D313" s="327" t="str">
        <f t="shared" si="92"/>
        <v/>
      </c>
      <c r="E313" s="328"/>
      <c r="F313" s="329">
        <f t="shared" si="93"/>
        <v>0</v>
      </c>
      <c r="G313" s="332">
        <f t="shared" ref="G313:G325" si="95">ROUND(E313*F313,2)</f>
        <v>0</v>
      </c>
    </row>
    <row r="314" spans="1:141" s="333" customFormat="1" ht="24" customHeight="1" x14ac:dyDescent="0.2">
      <c r="A314" s="324" t="str">
        <f t="shared" si="91"/>
        <v/>
      </c>
      <c r="B314" s="325" t="str">
        <f t="shared" si="94"/>
        <v/>
      </c>
      <c r="C314" s="326"/>
      <c r="D314" s="327" t="str">
        <f t="shared" si="92"/>
        <v/>
      </c>
      <c r="E314" s="328"/>
      <c r="F314" s="329">
        <f t="shared" si="93"/>
        <v>0</v>
      </c>
      <c r="G314" s="332">
        <f t="shared" si="95"/>
        <v>0</v>
      </c>
    </row>
    <row r="315" spans="1:141" s="333" customFormat="1" ht="24" customHeight="1" x14ac:dyDescent="0.2">
      <c r="A315" s="324" t="str">
        <f t="shared" si="91"/>
        <v/>
      </c>
      <c r="B315" s="325" t="str">
        <f t="shared" si="94"/>
        <v/>
      </c>
      <c r="C315" s="326"/>
      <c r="D315" s="327" t="str">
        <f t="shared" si="92"/>
        <v/>
      </c>
      <c r="E315" s="328"/>
      <c r="F315" s="329">
        <f t="shared" si="93"/>
        <v>0</v>
      </c>
      <c r="G315" s="332">
        <f t="shared" si="95"/>
        <v>0</v>
      </c>
    </row>
    <row r="316" spans="1:141" s="333" customFormat="1" ht="24" customHeight="1" x14ac:dyDescent="0.2">
      <c r="A316" s="324" t="str">
        <f t="shared" si="91"/>
        <v/>
      </c>
      <c r="B316" s="325" t="str">
        <f t="shared" si="94"/>
        <v/>
      </c>
      <c r="C316" s="326"/>
      <c r="D316" s="327" t="str">
        <f t="shared" si="92"/>
        <v/>
      </c>
      <c r="E316" s="328"/>
      <c r="F316" s="329">
        <f t="shared" si="93"/>
        <v>0</v>
      </c>
      <c r="G316" s="332">
        <f t="shared" si="95"/>
        <v>0</v>
      </c>
    </row>
    <row r="317" spans="1:141" s="333" customFormat="1" ht="24" customHeight="1" x14ac:dyDescent="0.2">
      <c r="A317" s="324" t="str">
        <f t="shared" si="91"/>
        <v/>
      </c>
      <c r="B317" s="325" t="str">
        <f t="shared" si="94"/>
        <v/>
      </c>
      <c r="C317" s="326"/>
      <c r="D317" s="327" t="str">
        <f t="shared" si="92"/>
        <v/>
      </c>
      <c r="E317" s="328"/>
      <c r="F317" s="329">
        <f t="shared" si="93"/>
        <v>0</v>
      </c>
      <c r="G317" s="332">
        <f t="shared" si="95"/>
        <v>0</v>
      </c>
    </row>
    <row r="318" spans="1:141" s="333" customFormat="1" ht="24" customHeight="1" x14ac:dyDescent="0.2">
      <c r="A318" s="324" t="str">
        <f t="shared" si="91"/>
        <v/>
      </c>
      <c r="B318" s="325" t="str">
        <f t="shared" si="94"/>
        <v/>
      </c>
      <c r="C318" s="326"/>
      <c r="D318" s="327" t="str">
        <f t="shared" si="92"/>
        <v/>
      </c>
      <c r="E318" s="328"/>
      <c r="F318" s="329">
        <f t="shared" si="93"/>
        <v>0</v>
      </c>
      <c r="G318" s="332">
        <f t="shared" si="95"/>
        <v>0</v>
      </c>
    </row>
    <row r="319" spans="1:141" s="333" customFormat="1" ht="24" customHeight="1" x14ac:dyDescent="0.2">
      <c r="A319" s="324" t="str">
        <f t="shared" si="91"/>
        <v/>
      </c>
      <c r="B319" s="325" t="str">
        <f t="shared" si="94"/>
        <v/>
      </c>
      <c r="C319" s="326"/>
      <c r="D319" s="327" t="str">
        <f t="shared" si="92"/>
        <v/>
      </c>
      <c r="E319" s="328"/>
      <c r="F319" s="329">
        <f t="shared" si="93"/>
        <v>0</v>
      </c>
      <c r="G319" s="332">
        <f t="shared" si="95"/>
        <v>0</v>
      </c>
    </row>
    <row r="320" spans="1:141" s="333" customFormat="1" ht="24" customHeight="1" x14ac:dyDescent="0.2">
      <c r="A320" s="324" t="str">
        <f t="shared" si="91"/>
        <v/>
      </c>
      <c r="B320" s="325" t="str">
        <f t="shared" si="94"/>
        <v/>
      </c>
      <c r="C320" s="326"/>
      <c r="D320" s="327" t="str">
        <f t="shared" si="92"/>
        <v/>
      </c>
      <c r="E320" s="328"/>
      <c r="F320" s="329">
        <f t="shared" si="93"/>
        <v>0</v>
      </c>
      <c r="G320" s="332">
        <f t="shared" si="95"/>
        <v>0</v>
      </c>
    </row>
    <row r="321" spans="1:7" s="333" customFormat="1" ht="24" customHeight="1" x14ac:dyDescent="0.2">
      <c r="A321" s="324" t="str">
        <f t="shared" si="91"/>
        <v/>
      </c>
      <c r="B321" s="325" t="str">
        <f t="shared" si="94"/>
        <v/>
      </c>
      <c r="C321" s="326"/>
      <c r="D321" s="327" t="str">
        <f t="shared" si="92"/>
        <v/>
      </c>
      <c r="E321" s="328"/>
      <c r="F321" s="329">
        <f t="shared" si="93"/>
        <v>0</v>
      </c>
      <c r="G321" s="332">
        <f t="shared" si="95"/>
        <v>0</v>
      </c>
    </row>
    <row r="322" spans="1:7" s="333" customFormat="1" ht="24" customHeight="1" x14ac:dyDescent="0.2">
      <c r="A322" s="324" t="str">
        <f t="shared" si="91"/>
        <v/>
      </c>
      <c r="B322" s="325" t="str">
        <f t="shared" si="94"/>
        <v/>
      </c>
      <c r="C322" s="326"/>
      <c r="D322" s="327" t="str">
        <f t="shared" si="92"/>
        <v/>
      </c>
      <c r="E322" s="328"/>
      <c r="F322" s="329">
        <f t="shared" si="93"/>
        <v>0</v>
      </c>
      <c r="G322" s="332">
        <f t="shared" si="95"/>
        <v>0</v>
      </c>
    </row>
    <row r="323" spans="1:7" s="333" customFormat="1" ht="24" customHeight="1" x14ac:dyDescent="0.2">
      <c r="A323" s="324" t="str">
        <f t="shared" si="91"/>
        <v/>
      </c>
      <c r="B323" s="325" t="str">
        <f t="shared" si="94"/>
        <v/>
      </c>
      <c r="C323" s="326"/>
      <c r="D323" s="327" t="str">
        <f t="shared" si="92"/>
        <v/>
      </c>
      <c r="E323" s="328"/>
      <c r="F323" s="329">
        <f t="shared" si="93"/>
        <v>0</v>
      </c>
      <c r="G323" s="332">
        <f t="shared" si="95"/>
        <v>0</v>
      </c>
    </row>
    <row r="324" spans="1:7" s="333" customFormat="1" ht="24" customHeight="1" x14ac:dyDescent="0.2">
      <c r="A324" s="324" t="str">
        <f t="shared" si="91"/>
        <v/>
      </c>
      <c r="B324" s="325" t="str">
        <f t="shared" si="94"/>
        <v/>
      </c>
      <c r="C324" s="326"/>
      <c r="D324" s="327" t="str">
        <f t="shared" si="92"/>
        <v/>
      </c>
      <c r="E324" s="328"/>
      <c r="F324" s="329">
        <f t="shared" si="93"/>
        <v>0</v>
      </c>
      <c r="G324" s="332">
        <f t="shared" si="95"/>
        <v>0</v>
      </c>
    </row>
    <row r="325" spans="1:7" s="333" customFormat="1" ht="24" customHeight="1" x14ac:dyDescent="0.2">
      <c r="A325" s="324" t="str">
        <f t="shared" si="91"/>
        <v/>
      </c>
      <c r="B325" s="325" t="str">
        <f t="shared" si="94"/>
        <v/>
      </c>
      <c r="C325" s="326"/>
      <c r="D325" s="327" t="str">
        <f t="shared" si="92"/>
        <v/>
      </c>
      <c r="E325" s="328"/>
      <c r="F325" s="330">
        <f t="shared" si="93"/>
        <v>0</v>
      </c>
      <c r="G325" s="332">
        <f t="shared" si="95"/>
        <v>0</v>
      </c>
    </row>
    <row r="326" spans="1:7" ht="24" customHeight="1" x14ac:dyDescent="0.2">
      <c r="A326" s="177"/>
      <c r="B326" s="151"/>
      <c r="C326" s="151"/>
      <c r="D326" s="162"/>
      <c r="E326" s="163"/>
      <c r="F326" s="238" t="s">
        <v>33</v>
      </c>
      <c r="G326" s="178">
        <f>SUBTOTAL(9,G312:G325)</f>
        <v>0</v>
      </c>
    </row>
    <row r="327" spans="1:7" ht="24" customHeight="1" x14ac:dyDescent="0.2">
      <c r="A327" s="177"/>
      <c r="B327" s="151"/>
      <c r="C327" s="179" t="s">
        <v>729</v>
      </c>
      <c r="D327" s="162"/>
      <c r="E327" s="163"/>
      <c r="F327" s="164"/>
      <c r="G327" s="180"/>
    </row>
    <row r="328" spans="1:7" s="333" customFormat="1" ht="24" customHeight="1" x14ac:dyDescent="0.2">
      <c r="A328" s="324" t="str">
        <f t="shared" ref="A328:A335" si="96">IFERROR(VLOOKUP(C328,Tabla_Insumos,4,FALSE),"")</f>
        <v/>
      </c>
      <c r="B328" s="325" t="str">
        <f t="shared" ref="B328:B335" si="97">IFERROR(VLOOKUP(C328,Tabla_Insumos,5,FALSE),"")</f>
        <v/>
      </c>
      <c r="C328" s="326"/>
      <c r="D328" s="327" t="str">
        <f t="shared" ref="D328:D335" si="98">IFERROR(VLOOKUP(C328,Tabla_Insumos,2,FALSE),"")</f>
        <v/>
      </c>
      <c r="E328" s="328"/>
      <c r="F328" s="331">
        <f t="shared" ref="F328:F335" si="99">IFERROR(VLOOKUP(C328,Tabla_Insumos,3,FALSE),0)</f>
        <v>0</v>
      </c>
      <c r="G328" s="332">
        <f>ROUND(E328*F328,2)</f>
        <v>0</v>
      </c>
    </row>
    <row r="329" spans="1:7" s="333" customFormat="1" ht="24" customHeight="1" x14ac:dyDescent="0.2">
      <c r="A329" s="324" t="str">
        <f t="shared" si="96"/>
        <v/>
      </c>
      <c r="B329" s="325" t="str">
        <f t="shared" si="97"/>
        <v/>
      </c>
      <c r="C329" s="326"/>
      <c r="D329" s="327" t="str">
        <f t="shared" si="98"/>
        <v/>
      </c>
      <c r="E329" s="328"/>
      <c r="F329" s="331">
        <f t="shared" si="99"/>
        <v>0</v>
      </c>
      <c r="G329" s="332">
        <f>ROUND(E329*F329,2)</f>
        <v>0</v>
      </c>
    </row>
    <row r="330" spans="1:7" s="333" customFormat="1" ht="24" customHeight="1" x14ac:dyDescent="0.2">
      <c r="A330" s="324" t="str">
        <f t="shared" si="96"/>
        <v/>
      </c>
      <c r="B330" s="325" t="str">
        <f t="shared" si="97"/>
        <v/>
      </c>
      <c r="C330" s="326"/>
      <c r="D330" s="327" t="str">
        <f t="shared" si="98"/>
        <v/>
      </c>
      <c r="E330" s="328"/>
      <c r="F330" s="331">
        <f t="shared" si="99"/>
        <v>0</v>
      </c>
      <c r="G330" s="332">
        <f t="shared" ref="G330:G335" si="100">ROUND(E330*F330,2)</f>
        <v>0</v>
      </c>
    </row>
    <row r="331" spans="1:7" s="333" customFormat="1" ht="24" customHeight="1" x14ac:dyDescent="0.2">
      <c r="A331" s="324" t="str">
        <f t="shared" si="96"/>
        <v/>
      </c>
      <c r="B331" s="325" t="str">
        <f t="shared" si="97"/>
        <v/>
      </c>
      <c r="C331" s="326"/>
      <c r="D331" s="327" t="str">
        <f t="shared" si="98"/>
        <v/>
      </c>
      <c r="E331" s="328"/>
      <c r="F331" s="331">
        <f t="shared" si="99"/>
        <v>0</v>
      </c>
      <c r="G331" s="332">
        <f t="shared" si="100"/>
        <v>0</v>
      </c>
    </row>
    <row r="332" spans="1:7" s="333" customFormat="1" ht="24" customHeight="1" x14ac:dyDescent="0.2">
      <c r="A332" s="324" t="str">
        <f t="shared" si="96"/>
        <v/>
      </c>
      <c r="B332" s="325" t="str">
        <f t="shared" si="97"/>
        <v/>
      </c>
      <c r="C332" s="326"/>
      <c r="D332" s="327" t="str">
        <f t="shared" si="98"/>
        <v/>
      </c>
      <c r="E332" s="328"/>
      <c r="F332" s="329">
        <f t="shared" si="99"/>
        <v>0</v>
      </c>
      <c r="G332" s="332">
        <f t="shared" si="100"/>
        <v>0</v>
      </c>
    </row>
    <row r="333" spans="1:7" s="333" customFormat="1" ht="24" customHeight="1" x14ac:dyDescent="0.2">
      <c r="A333" s="324" t="str">
        <f t="shared" si="96"/>
        <v/>
      </c>
      <c r="B333" s="325" t="str">
        <f t="shared" si="97"/>
        <v/>
      </c>
      <c r="C333" s="326"/>
      <c r="D333" s="327" t="str">
        <f t="shared" si="98"/>
        <v/>
      </c>
      <c r="E333" s="328"/>
      <c r="F333" s="329">
        <f t="shared" si="99"/>
        <v>0</v>
      </c>
      <c r="G333" s="332">
        <f t="shared" si="100"/>
        <v>0</v>
      </c>
    </row>
    <row r="334" spans="1:7" s="333" customFormat="1" ht="24" customHeight="1" x14ac:dyDescent="0.2">
      <c r="A334" s="324" t="str">
        <f t="shared" si="96"/>
        <v/>
      </c>
      <c r="B334" s="325" t="str">
        <f t="shared" si="97"/>
        <v/>
      </c>
      <c r="C334" s="326"/>
      <c r="D334" s="327" t="str">
        <f t="shared" si="98"/>
        <v/>
      </c>
      <c r="E334" s="328"/>
      <c r="F334" s="329">
        <f t="shared" si="99"/>
        <v>0</v>
      </c>
      <c r="G334" s="332">
        <f t="shared" si="100"/>
        <v>0</v>
      </c>
    </row>
    <row r="335" spans="1:7" s="333" customFormat="1" ht="24" customHeight="1" x14ac:dyDescent="0.2">
      <c r="A335" s="324" t="str">
        <f t="shared" si="96"/>
        <v/>
      </c>
      <c r="B335" s="325" t="str">
        <f t="shared" si="97"/>
        <v/>
      </c>
      <c r="C335" s="326"/>
      <c r="D335" s="327" t="str">
        <f t="shared" si="98"/>
        <v/>
      </c>
      <c r="E335" s="328"/>
      <c r="F335" s="329">
        <f t="shared" si="99"/>
        <v>0</v>
      </c>
      <c r="G335" s="332">
        <f t="shared" si="100"/>
        <v>0</v>
      </c>
    </row>
    <row r="336" spans="1:7" ht="24" customHeight="1" x14ac:dyDescent="0.2">
      <c r="A336" s="177"/>
      <c r="B336" s="151"/>
      <c r="C336" s="151"/>
      <c r="D336" s="162"/>
      <c r="E336" s="163"/>
      <c r="F336" s="238" t="s">
        <v>34</v>
      </c>
      <c r="G336" s="178">
        <f>SUBTOTAL(9,G328:G335)</f>
        <v>0</v>
      </c>
    </row>
    <row r="337" spans="1:8" ht="24" customHeight="1" x14ac:dyDescent="0.2">
      <c r="A337" s="177"/>
      <c r="B337" s="151"/>
      <c r="C337" s="179" t="s">
        <v>730</v>
      </c>
      <c r="D337" s="162"/>
      <c r="E337" s="163"/>
      <c r="F337" s="164"/>
      <c r="G337" s="180"/>
    </row>
    <row r="338" spans="1:8" s="333" customFormat="1" ht="24" customHeight="1" x14ac:dyDescent="0.2">
      <c r="A338" s="324" t="str">
        <f t="shared" ref="A338:A346" si="101">IFERROR(VLOOKUP(C338,Tabla_Insumos,4,FALSE),"")</f>
        <v/>
      </c>
      <c r="B338" s="325" t="str">
        <f t="shared" ref="B338:B346" si="102">IFERROR(VLOOKUP(C338,Tabla_Insumos,5,FALSE),"")</f>
        <v/>
      </c>
      <c r="C338" s="326"/>
      <c r="D338" s="327" t="str">
        <f t="shared" ref="D338:D346" si="103">IFERROR(VLOOKUP(C338,Tabla_Insumos,2,FALSE),"")</f>
        <v/>
      </c>
      <c r="E338" s="328"/>
      <c r="F338" s="329">
        <f t="shared" ref="F338:F346" si="104">IFERROR(VLOOKUP(C338,Tabla_Insumos,3,FALSE),0)</f>
        <v>0</v>
      </c>
      <c r="G338" s="332">
        <f t="shared" ref="G338:G346" si="105">ROUND(E338*F338,2)</f>
        <v>0</v>
      </c>
    </row>
    <row r="339" spans="1:8" s="333" customFormat="1" ht="24" customHeight="1" x14ac:dyDescent="0.2">
      <c r="A339" s="324" t="str">
        <f t="shared" si="101"/>
        <v/>
      </c>
      <c r="B339" s="325" t="str">
        <f t="shared" si="102"/>
        <v/>
      </c>
      <c r="C339" s="326"/>
      <c r="D339" s="327" t="str">
        <f t="shared" si="103"/>
        <v/>
      </c>
      <c r="E339" s="328"/>
      <c r="F339" s="329">
        <f t="shared" si="104"/>
        <v>0</v>
      </c>
      <c r="G339" s="332">
        <f t="shared" si="105"/>
        <v>0</v>
      </c>
    </row>
    <row r="340" spans="1:8" s="333" customFormat="1" ht="24" customHeight="1" x14ac:dyDescent="0.2">
      <c r="A340" s="324" t="str">
        <f t="shared" si="101"/>
        <v/>
      </c>
      <c r="B340" s="325" t="str">
        <f t="shared" si="102"/>
        <v/>
      </c>
      <c r="C340" s="326"/>
      <c r="D340" s="327" t="str">
        <f t="shared" si="103"/>
        <v/>
      </c>
      <c r="E340" s="328"/>
      <c r="F340" s="329">
        <f t="shared" si="104"/>
        <v>0</v>
      </c>
      <c r="G340" s="332">
        <f t="shared" si="105"/>
        <v>0</v>
      </c>
    </row>
    <row r="341" spans="1:8" s="333" customFormat="1" ht="24" customHeight="1" x14ac:dyDescent="0.2">
      <c r="A341" s="324" t="str">
        <f t="shared" si="101"/>
        <v/>
      </c>
      <c r="B341" s="325" t="str">
        <f t="shared" si="102"/>
        <v/>
      </c>
      <c r="C341" s="326"/>
      <c r="D341" s="327" t="str">
        <f t="shared" si="103"/>
        <v/>
      </c>
      <c r="E341" s="328"/>
      <c r="F341" s="329">
        <f t="shared" si="104"/>
        <v>0</v>
      </c>
      <c r="G341" s="332">
        <f t="shared" si="105"/>
        <v>0</v>
      </c>
    </row>
    <row r="342" spans="1:8" s="333" customFormat="1" ht="24" customHeight="1" x14ac:dyDescent="0.2">
      <c r="A342" s="324" t="str">
        <f t="shared" si="101"/>
        <v/>
      </c>
      <c r="B342" s="325" t="str">
        <f t="shared" si="102"/>
        <v/>
      </c>
      <c r="C342" s="326"/>
      <c r="D342" s="327" t="str">
        <f t="shared" si="103"/>
        <v/>
      </c>
      <c r="E342" s="328"/>
      <c r="F342" s="329">
        <f t="shared" si="104"/>
        <v>0</v>
      </c>
      <c r="G342" s="332">
        <f t="shared" si="105"/>
        <v>0</v>
      </c>
    </row>
    <row r="343" spans="1:8" s="333" customFormat="1" ht="24" customHeight="1" x14ac:dyDescent="0.2">
      <c r="A343" s="324" t="str">
        <f t="shared" si="101"/>
        <v/>
      </c>
      <c r="B343" s="325" t="str">
        <f t="shared" si="102"/>
        <v/>
      </c>
      <c r="C343" s="326"/>
      <c r="D343" s="327" t="str">
        <f t="shared" si="103"/>
        <v/>
      </c>
      <c r="E343" s="328"/>
      <c r="F343" s="329">
        <f t="shared" si="104"/>
        <v>0</v>
      </c>
      <c r="G343" s="332">
        <f t="shared" si="105"/>
        <v>0</v>
      </c>
    </row>
    <row r="344" spans="1:8" s="333" customFormat="1" ht="24" customHeight="1" x14ac:dyDescent="0.2">
      <c r="A344" s="324" t="str">
        <f t="shared" si="101"/>
        <v/>
      </c>
      <c r="B344" s="325" t="str">
        <f t="shared" si="102"/>
        <v/>
      </c>
      <c r="C344" s="326"/>
      <c r="D344" s="327" t="str">
        <f t="shared" si="103"/>
        <v/>
      </c>
      <c r="E344" s="328"/>
      <c r="F344" s="329">
        <f t="shared" si="104"/>
        <v>0</v>
      </c>
      <c r="G344" s="332">
        <f t="shared" si="105"/>
        <v>0</v>
      </c>
    </row>
    <row r="345" spans="1:8" s="333" customFormat="1" ht="24" customHeight="1" x14ac:dyDescent="0.2">
      <c r="A345" s="324" t="str">
        <f t="shared" si="101"/>
        <v/>
      </c>
      <c r="B345" s="325" t="str">
        <f t="shared" si="102"/>
        <v/>
      </c>
      <c r="C345" s="326"/>
      <c r="D345" s="327" t="str">
        <f t="shared" si="103"/>
        <v/>
      </c>
      <c r="E345" s="328"/>
      <c r="F345" s="329">
        <f t="shared" si="104"/>
        <v>0</v>
      </c>
      <c r="G345" s="332">
        <f t="shared" si="105"/>
        <v>0</v>
      </c>
    </row>
    <row r="346" spans="1:8" s="333" customFormat="1" ht="24" customHeight="1" x14ac:dyDescent="0.2">
      <c r="A346" s="324" t="str">
        <f t="shared" si="101"/>
        <v/>
      </c>
      <c r="B346" s="325" t="str">
        <f t="shared" si="102"/>
        <v/>
      </c>
      <c r="C346" s="326"/>
      <c r="D346" s="327" t="str">
        <f t="shared" si="103"/>
        <v/>
      </c>
      <c r="E346" s="328"/>
      <c r="F346" s="329">
        <f t="shared" si="104"/>
        <v>0</v>
      </c>
      <c r="G346" s="332">
        <f t="shared" si="105"/>
        <v>0</v>
      </c>
    </row>
    <row r="347" spans="1:8" ht="24" customHeight="1" x14ac:dyDescent="0.2">
      <c r="A347" s="181"/>
      <c r="B347" s="162"/>
      <c r="C347" s="151"/>
      <c r="D347" s="162"/>
      <c r="E347" s="163"/>
      <c r="F347" s="238"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4.5.4</v>
      </c>
      <c r="B349" s="189" t="str">
        <f>C307</f>
        <v>Enlucidos</v>
      </c>
      <c r="C349" s="190"/>
      <c r="D349" s="190" t="s">
        <v>36</v>
      </c>
      <c r="E349" s="191"/>
      <c r="F349" s="192" t="s">
        <v>37</v>
      </c>
      <c r="G349" s="193">
        <f>SUBTOTAL(9,G312:G348)</f>
        <v>0</v>
      </c>
    </row>
    <row r="350" spans="1:8" ht="24" customHeight="1" thickTop="1" thickBot="1" x14ac:dyDescent="0.25"/>
    <row r="351" spans="1:8" ht="24" customHeight="1" thickTop="1" x14ac:dyDescent="0.2">
      <c r="A351" s="223" t="s">
        <v>39</v>
      </c>
      <c r="B351" s="224"/>
      <c r="C351" s="224"/>
      <c r="D351" s="224"/>
      <c r="E351" s="224"/>
      <c r="F351" s="224"/>
      <c r="G351" s="225"/>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E.P.E.T.N° 1 - ING. ROGELIO BOERO</v>
      </c>
      <c r="C354" s="149"/>
      <c r="D354" s="149"/>
      <c r="E354" s="149"/>
      <c r="F354" s="158" t="s">
        <v>40</v>
      </c>
      <c r="G354" s="160">
        <f>Fecha_Base</f>
        <v>0</v>
      </c>
    </row>
    <row r="355" spans="1:141" ht="24" customHeight="1" x14ac:dyDescent="0.2">
      <c r="A355" s="161" t="s">
        <v>725</v>
      </c>
      <c r="B355" s="150" t="str">
        <f>Ubicación</f>
        <v>Belgrano 250 este</v>
      </c>
      <c r="C355" s="150"/>
      <c r="D355" s="162"/>
      <c r="E355" s="163"/>
      <c r="F355" s="164"/>
      <c r="G355" s="165"/>
    </row>
    <row r="356" spans="1:141" ht="24" customHeight="1" x14ac:dyDescent="0.2">
      <c r="A356" s="161" t="s">
        <v>41</v>
      </c>
      <c r="B356" s="166" t="str">
        <f>IFERROR(VALUE(LEFT(B357,FIND("-",B357)-1)),"")</f>
        <v/>
      </c>
      <c r="C356" s="151" t="str">
        <f>IFERROR(VLOOKUP(B356,Tabla_CyP,2,FALSE),"")</f>
        <v/>
      </c>
      <c r="E356" s="163"/>
      <c r="F356" s="164"/>
      <c r="G356" s="165"/>
    </row>
    <row r="357" spans="1:141" ht="24" customHeight="1" x14ac:dyDescent="0.2">
      <c r="A357" s="161" t="s">
        <v>27</v>
      </c>
      <c r="B357" s="167" t="str">
        <f>IFERROR(VLOOKUP(COUNTIF($A$1:A357,"ANALISIS DE PRECIOS"),Tabla_NumeroItem,4,FALSE),"")</f>
        <v>4.6.1</v>
      </c>
      <c r="C357" s="151" t="str">
        <f>IFERROR(VLOOKUP(B357,Tabla_CyP,2,FALSE),"")</f>
        <v xml:space="preserve">De hormigón  </v>
      </c>
      <c r="D357" s="162"/>
      <c r="E357" s="163"/>
      <c r="F357" s="158" t="s">
        <v>28</v>
      </c>
      <c r="G357" s="168" t="str">
        <f>IFERROR(VLOOKUP(B357,Tabla_CyP,4,FALSE),"")</f>
        <v>m2</v>
      </c>
    </row>
    <row r="358" spans="1:141" ht="24" customHeight="1" x14ac:dyDescent="0.2">
      <c r="A358" s="161"/>
      <c r="B358" s="150"/>
      <c r="C358" s="151"/>
      <c r="D358" s="162"/>
      <c r="E358" s="163"/>
      <c r="F358" s="164"/>
      <c r="G358" s="165"/>
    </row>
    <row r="359" spans="1:141" ht="24" customHeight="1" x14ac:dyDescent="0.2">
      <c r="A359" s="356" t="s">
        <v>588</v>
      </c>
      <c r="B359" s="357"/>
      <c r="C359" s="358" t="s">
        <v>0</v>
      </c>
      <c r="D359" s="358" t="s">
        <v>29</v>
      </c>
      <c r="E359" s="360" t="s">
        <v>30</v>
      </c>
      <c r="F359" s="362" t="s">
        <v>31</v>
      </c>
      <c r="G359" s="364" t="s">
        <v>32</v>
      </c>
    </row>
    <row r="360" spans="1:141" s="171" customFormat="1" ht="24" customHeight="1" x14ac:dyDescent="0.2">
      <c r="A360" s="169" t="s">
        <v>589</v>
      </c>
      <c r="B360" s="170" t="s">
        <v>590</v>
      </c>
      <c r="C360" s="359"/>
      <c r="D360" s="359"/>
      <c r="E360" s="361"/>
      <c r="F360" s="363"/>
      <c r="G360" s="365"/>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c r="AV360" s="334"/>
      <c r="AW360" s="334"/>
      <c r="AX360" s="334"/>
      <c r="AY360" s="334"/>
      <c r="AZ360" s="334"/>
      <c r="BA360" s="334"/>
      <c r="BB360" s="334"/>
      <c r="BC360" s="334"/>
      <c r="BD360" s="334"/>
      <c r="BE360" s="334"/>
      <c r="BF360" s="334"/>
      <c r="BG360" s="334"/>
      <c r="BH360" s="334"/>
      <c r="BI360" s="334"/>
      <c r="BJ360" s="334"/>
      <c r="BK360" s="334"/>
      <c r="BL360" s="334"/>
      <c r="BM360" s="334"/>
      <c r="BN360" s="334"/>
      <c r="BO360" s="334"/>
      <c r="BP360" s="334"/>
      <c r="BQ360" s="334"/>
      <c r="BR360" s="334"/>
      <c r="BS360" s="334"/>
      <c r="BT360" s="334"/>
      <c r="BU360" s="334"/>
      <c r="BV360" s="334"/>
      <c r="BW360" s="334"/>
      <c r="BX360" s="334"/>
      <c r="BY360" s="334"/>
      <c r="BZ360" s="334"/>
      <c r="CA360" s="334"/>
      <c r="CB360" s="334"/>
      <c r="CC360" s="334"/>
      <c r="CD360" s="334"/>
      <c r="CE360" s="334"/>
      <c r="CF360" s="334"/>
      <c r="CG360" s="334"/>
      <c r="CH360" s="334"/>
      <c r="CI360" s="334"/>
      <c r="CJ360" s="334"/>
      <c r="CK360" s="334"/>
      <c r="CL360" s="334"/>
      <c r="CM360" s="334"/>
      <c r="CN360" s="334"/>
      <c r="CO360" s="334"/>
      <c r="CP360" s="334"/>
      <c r="CQ360" s="334"/>
      <c r="CR360" s="334"/>
      <c r="CS360" s="334"/>
      <c r="CT360" s="334"/>
      <c r="CU360" s="334"/>
      <c r="CV360" s="334"/>
      <c r="CW360" s="334"/>
      <c r="CX360" s="334"/>
      <c r="CY360" s="334"/>
      <c r="CZ360" s="334"/>
      <c r="DA360" s="334"/>
      <c r="DB360" s="334"/>
      <c r="DC360" s="334"/>
      <c r="DD360" s="334"/>
      <c r="DE360" s="334"/>
      <c r="DF360" s="334"/>
      <c r="DG360" s="334"/>
      <c r="DH360" s="334"/>
      <c r="DI360" s="334"/>
      <c r="DJ360" s="334"/>
      <c r="DK360" s="334"/>
      <c r="DL360" s="334"/>
      <c r="DM360" s="334"/>
      <c r="DN360" s="334"/>
      <c r="DO360" s="334"/>
      <c r="DP360" s="334"/>
      <c r="DQ360" s="334"/>
      <c r="DR360" s="334"/>
      <c r="DS360" s="334"/>
      <c r="DT360" s="334"/>
      <c r="DU360" s="334"/>
      <c r="DV360" s="334"/>
      <c r="DW360" s="334"/>
      <c r="DX360" s="334"/>
      <c r="DY360" s="334"/>
      <c r="DZ360" s="334"/>
      <c r="EA360" s="334"/>
      <c r="EB360" s="334"/>
      <c r="EC360" s="334"/>
      <c r="ED360" s="334"/>
      <c r="EE360" s="334"/>
      <c r="EF360" s="334"/>
      <c r="EG360" s="334"/>
      <c r="EH360" s="334"/>
      <c r="EI360" s="334"/>
      <c r="EJ360" s="334"/>
      <c r="EK360" s="334"/>
    </row>
    <row r="361" spans="1:141" ht="24" customHeight="1" x14ac:dyDescent="0.2">
      <c r="A361" s="237"/>
      <c r="B361" s="172"/>
      <c r="C361" s="235" t="s">
        <v>728</v>
      </c>
      <c r="D361" s="173"/>
      <c r="E361" s="174"/>
      <c r="F361" s="175"/>
      <c r="G361" s="176"/>
    </row>
    <row r="362" spans="1:141" s="333" customFormat="1" ht="24" customHeight="1" x14ac:dyDescent="0.2">
      <c r="A362" s="324" t="str">
        <f t="shared" ref="A362:A375" si="106">IFERROR(VLOOKUP(C362,Tabla_Insumos,4,FALSE),"")</f>
        <v/>
      </c>
      <c r="B362" s="325" t="str">
        <f>IFERROR(VLOOKUP(C362,Tabla_Insumos,5,FALSE),"")</f>
        <v/>
      </c>
      <c r="C362" s="326"/>
      <c r="D362" s="327" t="str">
        <f t="shared" ref="D362:D375" si="107">IFERROR(VLOOKUP(C362,Tabla_Insumos,2,FALSE),"")</f>
        <v/>
      </c>
      <c r="E362" s="328"/>
      <c r="F362" s="329">
        <f t="shared" ref="F362:F375" si="108">IFERROR(VLOOKUP(C362,Tabla_Insumos,3,FALSE),0)</f>
        <v>0</v>
      </c>
      <c r="G362" s="332">
        <f>ROUND(E362*F362,2)</f>
        <v>0</v>
      </c>
    </row>
    <row r="363" spans="1:141" s="333" customFormat="1" ht="24" customHeight="1" x14ac:dyDescent="0.2">
      <c r="A363" s="324" t="str">
        <f t="shared" si="106"/>
        <v/>
      </c>
      <c r="B363" s="325" t="str">
        <f t="shared" ref="B363:B375" si="109">IFERROR(VLOOKUP(C363,Tabla_Insumos,5,FALSE),"")</f>
        <v/>
      </c>
      <c r="C363" s="326"/>
      <c r="D363" s="327" t="str">
        <f t="shared" si="107"/>
        <v/>
      </c>
      <c r="E363" s="328"/>
      <c r="F363" s="329">
        <f t="shared" si="108"/>
        <v>0</v>
      </c>
      <c r="G363" s="332">
        <f t="shared" ref="G363:G375" si="110">ROUND(E363*F363,2)</f>
        <v>0</v>
      </c>
    </row>
    <row r="364" spans="1:141" s="333" customFormat="1" ht="24" customHeight="1" x14ac:dyDescent="0.2">
      <c r="A364" s="324" t="str">
        <f t="shared" si="106"/>
        <v/>
      </c>
      <c r="B364" s="325" t="str">
        <f t="shared" si="109"/>
        <v/>
      </c>
      <c r="C364" s="326"/>
      <c r="D364" s="327" t="str">
        <f t="shared" si="107"/>
        <v/>
      </c>
      <c r="E364" s="328"/>
      <c r="F364" s="329">
        <f t="shared" si="108"/>
        <v>0</v>
      </c>
      <c r="G364" s="332">
        <f t="shared" si="110"/>
        <v>0</v>
      </c>
    </row>
    <row r="365" spans="1:141" s="333" customFormat="1" ht="24" customHeight="1" x14ac:dyDescent="0.2">
      <c r="A365" s="324" t="str">
        <f t="shared" si="106"/>
        <v/>
      </c>
      <c r="B365" s="325" t="str">
        <f t="shared" si="109"/>
        <v/>
      </c>
      <c r="C365" s="326"/>
      <c r="D365" s="327" t="str">
        <f t="shared" si="107"/>
        <v/>
      </c>
      <c r="E365" s="328"/>
      <c r="F365" s="329">
        <f t="shared" si="108"/>
        <v>0</v>
      </c>
      <c r="G365" s="332">
        <f t="shared" si="110"/>
        <v>0</v>
      </c>
    </row>
    <row r="366" spans="1:141" s="333" customFormat="1" ht="24" customHeight="1" x14ac:dyDescent="0.2">
      <c r="A366" s="324" t="str">
        <f t="shared" si="106"/>
        <v/>
      </c>
      <c r="B366" s="325" t="str">
        <f t="shared" si="109"/>
        <v/>
      </c>
      <c r="C366" s="326"/>
      <c r="D366" s="327" t="str">
        <f t="shared" si="107"/>
        <v/>
      </c>
      <c r="E366" s="328"/>
      <c r="F366" s="329">
        <f t="shared" si="108"/>
        <v>0</v>
      </c>
      <c r="G366" s="332">
        <f t="shared" si="110"/>
        <v>0</v>
      </c>
    </row>
    <row r="367" spans="1:141" s="333" customFormat="1" ht="24" customHeight="1" x14ac:dyDescent="0.2">
      <c r="A367" s="324" t="str">
        <f t="shared" si="106"/>
        <v/>
      </c>
      <c r="B367" s="325" t="str">
        <f t="shared" si="109"/>
        <v/>
      </c>
      <c r="C367" s="326"/>
      <c r="D367" s="327" t="str">
        <f t="shared" si="107"/>
        <v/>
      </c>
      <c r="E367" s="328"/>
      <c r="F367" s="329">
        <f t="shared" si="108"/>
        <v>0</v>
      </c>
      <c r="G367" s="332">
        <f t="shared" si="110"/>
        <v>0</v>
      </c>
    </row>
    <row r="368" spans="1:141" s="333" customFormat="1" ht="24" customHeight="1" x14ac:dyDescent="0.2">
      <c r="A368" s="324" t="str">
        <f t="shared" si="106"/>
        <v/>
      </c>
      <c r="B368" s="325" t="str">
        <f t="shared" si="109"/>
        <v/>
      </c>
      <c r="C368" s="326"/>
      <c r="D368" s="327" t="str">
        <f t="shared" si="107"/>
        <v/>
      </c>
      <c r="E368" s="328"/>
      <c r="F368" s="329">
        <f t="shared" si="108"/>
        <v>0</v>
      </c>
      <c r="G368" s="332">
        <f t="shared" si="110"/>
        <v>0</v>
      </c>
    </row>
    <row r="369" spans="1:7" s="333" customFormat="1" ht="24" customHeight="1" x14ac:dyDescent="0.2">
      <c r="A369" s="324" t="str">
        <f t="shared" si="106"/>
        <v/>
      </c>
      <c r="B369" s="325" t="str">
        <f t="shared" si="109"/>
        <v/>
      </c>
      <c r="C369" s="326"/>
      <c r="D369" s="327" t="str">
        <f t="shared" si="107"/>
        <v/>
      </c>
      <c r="E369" s="328"/>
      <c r="F369" s="329">
        <f t="shared" si="108"/>
        <v>0</v>
      </c>
      <c r="G369" s="332">
        <f t="shared" si="110"/>
        <v>0</v>
      </c>
    </row>
    <row r="370" spans="1:7" s="333" customFormat="1" ht="24" customHeight="1" x14ac:dyDescent="0.2">
      <c r="A370" s="324" t="str">
        <f t="shared" si="106"/>
        <v/>
      </c>
      <c r="B370" s="325" t="str">
        <f t="shared" si="109"/>
        <v/>
      </c>
      <c r="C370" s="326"/>
      <c r="D370" s="327" t="str">
        <f t="shared" si="107"/>
        <v/>
      </c>
      <c r="E370" s="328"/>
      <c r="F370" s="329">
        <f t="shared" si="108"/>
        <v>0</v>
      </c>
      <c r="G370" s="332">
        <f t="shared" si="110"/>
        <v>0</v>
      </c>
    </row>
    <row r="371" spans="1:7" s="333" customFormat="1" ht="24" customHeight="1" x14ac:dyDescent="0.2">
      <c r="A371" s="324" t="str">
        <f t="shared" si="106"/>
        <v/>
      </c>
      <c r="B371" s="325" t="str">
        <f t="shared" si="109"/>
        <v/>
      </c>
      <c r="C371" s="326"/>
      <c r="D371" s="327" t="str">
        <f t="shared" si="107"/>
        <v/>
      </c>
      <c r="E371" s="328"/>
      <c r="F371" s="329">
        <f t="shared" si="108"/>
        <v>0</v>
      </c>
      <c r="G371" s="332">
        <f t="shared" si="110"/>
        <v>0</v>
      </c>
    </row>
    <row r="372" spans="1:7" s="333" customFormat="1" ht="24" customHeight="1" x14ac:dyDescent="0.2">
      <c r="A372" s="324" t="str">
        <f t="shared" si="106"/>
        <v/>
      </c>
      <c r="B372" s="325" t="str">
        <f t="shared" si="109"/>
        <v/>
      </c>
      <c r="C372" s="326"/>
      <c r="D372" s="327" t="str">
        <f t="shared" si="107"/>
        <v/>
      </c>
      <c r="E372" s="328"/>
      <c r="F372" s="329">
        <f t="shared" si="108"/>
        <v>0</v>
      </c>
      <c r="G372" s="332">
        <f t="shared" si="110"/>
        <v>0</v>
      </c>
    </row>
    <row r="373" spans="1:7" s="333" customFormat="1" ht="24" customHeight="1" x14ac:dyDescent="0.2">
      <c r="A373" s="324" t="str">
        <f t="shared" si="106"/>
        <v/>
      </c>
      <c r="B373" s="325" t="str">
        <f t="shared" si="109"/>
        <v/>
      </c>
      <c r="C373" s="326"/>
      <c r="D373" s="327" t="str">
        <f t="shared" si="107"/>
        <v/>
      </c>
      <c r="E373" s="328"/>
      <c r="F373" s="329">
        <f t="shared" si="108"/>
        <v>0</v>
      </c>
      <c r="G373" s="332">
        <f t="shared" si="110"/>
        <v>0</v>
      </c>
    </row>
    <row r="374" spans="1:7" s="333" customFormat="1" ht="24" customHeight="1" x14ac:dyDescent="0.2">
      <c r="A374" s="324" t="str">
        <f t="shared" si="106"/>
        <v/>
      </c>
      <c r="B374" s="325" t="str">
        <f t="shared" si="109"/>
        <v/>
      </c>
      <c r="C374" s="326"/>
      <c r="D374" s="327" t="str">
        <f t="shared" si="107"/>
        <v/>
      </c>
      <c r="E374" s="328"/>
      <c r="F374" s="329">
        <f t="shared" si="108"/>
        <v>0</v>
      </c>
      <c r="G374" s="332">
        <f t="shared" si="110"/>
        <v>0</v>
      </c>
    </row>
    <row r="375" spans="1:7" s="333" customFormat="1" ht="24" customHeight="1" x14ac:dyDescent="0.2">
      <c r="A375" s="324" t="str">
        <f t="shared" si="106"/>
        <v/>
      </c>
      <c r="B375" s="325" t="str">
        <f t="shared" si="109"/>
        <v/>
      </c>
      <c r="C375" s="326"/>
      <c r="D375" s="327" t="str">
        <f t="shared" si="107"/>
        <v/>
      </c>
      <c r="E375" s="328"/>
      <c r="F375" s="330">
        <f t="shared" si="108"/>
        <v>0</v>
      </c>
      <c r="G375" s="332">
        <f t="shared" si="110"/>
        <v>0</v>
      </c>
    </row>
    <row r="376" spans="1:7" ht="24" customHeight="1" x14ac:dyDescent="0.2">
      <c r="A376" s="177"/>
      <c r="B376" s="151"/>
      <c r="C376" s="151"/>
      <c r="D376" s="162"/>
      <c r="E376" s="163"/>
      <c r="F376" s="238" t="s">
        <v>33</v>
      </c>
      <c r="G376" s="178">
        <f>SUBTOTAL(9,G362:G375)</f>
        <v>0</v>
      </c>
    </row>
    <row r="377" spans="1:7" ht="24" customHeight="1" x14ac:dyDescent="0.2">
      <c r="A377" s="177"/>
      <c r="B377" s="151"/>
      <c r="C377" s="179" t="s">
        <v>729</v>
      </c>
      <c r="D377" s="162"/>
      <c r="E377" s="163"/>
      <c r="F377" s="164"/>
      <c r="G377" s="180"/>
    </row>
    <row r="378" spans="1:7" s="333" customFormat="1" ht="24" customHeight="1" x14ac:dyDescent="0.2">
      <c r="A378" s="324" t="str">
        <f t="shared" ref="A378:A385" si="111">IFERROR(VLOOKUP(C378,Tabla_Insumos,4,FALSE),"")</f>
        <v/>
      </c>
      <c r="B378" s="325" t="str">
        <f t="shared" ref="B378:B385" si="112">IFERROR(VLOOKUP(C378,Tabla_Insumos,5,FALSE),"")</f>
        <v/>
      </c>
      <c r="C378" s="326"/>
      <c r="D378" s="327" t="str">
        <f t="shared" ref="D378:D385" si="113">IFERROR(VLOOKUP(C378,Tabla_Insumos,2,FALSE),"")</f>
        <v/>
      </c>
      <c r="E378" s="328"/>
      <c r="F378" s="331">
        <f t="shared" ref="F378:F385" si="114">IFERROR(VLOOKUP(C378,Tabla_Insumos,3,FALSE),0)</f>
        <v>0</v>
      </c>
      <c r="G378" s="332">
        <f>ROUND(E378*F378,2)</f>
        <v>0</v>
      </c>
    </row>
    <row r="379" spans="1:7" s="333" customFormat="1" ht="24" customHeight="1" x14ac:dyDescent="0.2">
      <c r="A379" s="324" t="str">
        <f t="shared" si="111"/>
        <v/>
      </c>
      <c r="B379" s="325" t="str">
        <f t="shared" si="112"/>
        <v/>
      </c>
      <c r="C379" s="326"/>
      <c r="D379" s="327" t="str">
        <f t="shared" si="113"/>
        <v/>
      </c>
      <c r="E379" s="328"/>
      <c r="F379" s="331">
        <f t="shared" si="114"/>
        <v>0</v>
      </c>
      <c r="G379" s="332">
        <f>ROUND(E379*F379,2)</f>
        <v>0</v>
      </c>
    </row>
    <row r="380" spans="1:7" s="333" customFormat="1" ht="24" customHeight="1" x14ac:dyDescent="0.2">
      <c r="A380" s="324" t="str">
        <f t="shared" si="111"/>
        <v/>
      </c>
      <c r="B380" s="325" t="str">
        <f t="shared" si="112"/>
        <v/>
      </c>
      <c r="C380" s="326"/>
      <c r="D380" s="327" t="str">
        <f t="shared" si="113"/>
        <v/>
      </c>
      <c r="E380" s="328"/>
      <c r="F380" s="331">
        <f t="shared" si="114"/>
        <v>0</v>
      </c>
      <c r="G380" s="332">
        <f t="shared" ref="G380:G385" si="115">ROUND(E380*F380,2)</f>
        <v>0</v>
      </c>
    </row>
    <row r="381" spans="1:7" s="333" customFormat="1" ht="24" customHeight="1" x14ac:dyDescent="0.2">
      <c r="A381" s="324" t="str">
        <f t="shared" si="111"/>
        <v/>
      </c>
      <c r="B381" s="325" t="str">
        <f t="shared" si="112"/>
        <v/>
      </c>
      <c r="C381" s="326"/>
      <c r="D381" s="327" t="str">
        <f t="shared" si="113"/>
        <v/>
      </c>
      <c r="E381" s="328"/>
      <c r="F381" s="331">
        <f t="shared" si="114"/>
        <v>0</v>
      </c>
      <c r="G381" s="332">
        <f t="shared" si="115"/>
        <v>0</v>
      </c>
    </row>
    <row r="382" spans="1:7" s="333" customFormat="1" ht="24" customHeight="1" x14ac:dyDescent="0.2">
      <c r="A382" s="324" t="str">
        <f t="shared" si="111"/>
        <v/>
      </c>
      <c r="B382" s="325" t="str">
        <f t="shared" si="112"/>
        <v/>
      </c>
      <c r="C382" s="326"/>
      <c r="D382" s="327" t="str">
        <f t="shared" si="113"/>
        <v/>
      </c>
      <c r="E382" s="328"/>
      <c r="F382" s="329">
        <f t="shared" si="114"/>
        <v>0</v>
      </c>
      <c r="G382" s="332">
        <f t="shared" si="115"/>
        <v>0</v>
      </c>
    </row>
    <row r="383" spans="1:7" s="333" customFormat="1" ht="24" customHeight="1" x14ac:dyDescent="0.2">
      <c r="A383" s="324" t="str">
        <f t="shared" si="111"/>
        <v/>
      </c>
      <c r="B383" s="325" t="str">
        <f t="shared" si="112"/>
        <v/>
      </c>
      <c r="C383" s="326"/>
      <c r="D383" s="327" t="str">
        <f t="shared" si="113"/>
        <v/>
      </c>
      <c r="E383" s="328"/>
      <c r="F383" s="329">
        <f t="shared" si="114"/>
        <v>0</v>
      </c>
      <c r="G383" s="332">
        <f t="shared" si="115"/>
        <v>0</v>
      </c>
    </row>
    <row r="384" spans="1:7" s="333" customFormat="1" ht="24" customHeight="1" x14ac:dyDescent="0.2">
      <c r="A384" s="324" t="str">
        <f t="shared" si="111"/>
        <v/>
      </c>
      <c r="B384" s="325" t="str">
        <f t="shared" si="112"/>
        <v/>
      </c>
      <c r="C384" s="326"/>
      <c r="D384" s="327" t="str">
        <f t="shared" si="113"/>
        <v/>
      </c>
      <c r="E384" s="328"/>
      <c r="F384" s="329">
        <f t="shared" si="114"/>
        <v>0</v>
      </c>
      <c r="G384" s="332">
        <f t="shared" si="115"/>
        <v>0</v>
      </c>
    </row>
    <row r="385" spans="1:7" s="333" customFormat="1" ht="24" customHeight="1" x14ac:dyDescent="0.2">
      <c r="A385" s="324" t="str">
        <f t="shared" si="111"/>
        <v/>
      </c>
      <c r="B385" s="325" t="str">
        <f t="shared" si="112"/>
        <v/>
      </c>
      <c r="C385" s="326"/>
      <c r="D385" s="327" t="str">
        <f t="shared" si="113"/>
        <v/>
      </c>
      <c r="E385" s="328"/>
      <c r="F385" s="329">
        <f t="shared" si="114"/>
        <v>0</v>
      </c>
      <c r="G385" s="332">
        <f t="shared" si="115"/>
        <v>0</v>
      </c>
    </row>
    <row r="386" spans="1:7" ht="24" customHeight="1" x14ac:dyDescent="0.2">
      <c r="A386" s="177"/>
      <c r="B386" s="151"/>
      <c r="C386" s="151"/>
      <c r="D386" s="162"/>
      <c r="E386" s="163"/>
      <c r="F386" s="238" t="s">
        <v>34</v>
      </c>
      <c r="G386" s="178">
        <f>SUBTOTAL(9,G378:G385)</f>
        <v>0</v>
      </c>
    </row>
    <row r="387" spans="1:7" ht="24" customHeight="1" x14ac:dyDescent="0.2">
      <c r="A387" s="177"/>
      <c r="B387" s="151"/>
      <c r="C387" s="179" t="s">
        <v>730</v>
      </c>
      <c r="D387" s="162"/>
      <c r="E387" s="163"/>
      <c r="F387" s="164"/>
      <c r="G387" s="180"/>
    </row>
    <row r="388" spans="1:7" s="333" customFormat="1" ht="24" customHeight="1" x14ac:dyDescent="0.2">
      <c r="A388" s="324" t="str">
        <f t="shared" ref="A388:A396" si="116">IFERROR(VLOOKUP(C388,Tabla_Insumos,4,FALSE),"")</f>
        <v/>
      </c>
      <c r="B388" s="325" t="str">
        <f t="shared" ref="B388:B396" si="117">IFERROR(VLOOKUP(C388,Tabla_Insumos,5,FALSE),"")</f>
        <v/>
      </c>
      <c r="C388" s="326"/>
      <c r="D388" s="327" t="str">
        <f t="shared" ref="D388:D396" si="118">IFERROR(VLOOKUP(C388,Tabla_Insumos,2,FALSE),"")</f>
        <v/>
      </c>
      <c r="E388" s="328"/>
      <c r="F388" s="329">
        <f t="shared" ref="F388:F396" si="119">IFERROR(VLOOKUP(C388,Tabla_Insumos,3,FALSE),0)</f>
        <v>0</v>
      </c>
      <c r="G388" s="332">
        <f t="shared" ref="G388:G396" si="120">ROUND(E388*F388,2)</f>
        <v>0</v>
      </c>
    </row>
    <row r="389" spans="1:7" s="333" customFormat="1" ht="24" customHeight="1" x14ac:dyDescent="0.2">
      <c r="A389" s="324" t="str">
        <f t="shared" si="116"/>
        <v/>
      </c>
      <c r="B389" s="325" t="str">
        <f t="shared" si="117"/>
        <v/>
      </c>
      <c r="C389" s="326"/>
      <c r="D389" s="327" t="str">
        <f t="shared" si="118"/>
        <v/>
      </c>
      <c r="E389" s="328"/>
      <c r="F389" s="329">
        <f t="shared" si="119"/>
        <v>0</v>
      </c>
      <c r="G389" s="332">
        <f t="shared" si="120"/>
        <v>0</v>
      </c>
    </row>
    <row r="390" spans="1:7" s="333" customFormat="1" ht="24" customHeight="1" x14ac:dyDescent="0.2">
      <c r="A390" s="324" t="str">
        <f t="shared" si="116"/>
        <v/>
      </c>
      <c r="B390" s="325" t="str">
        <f t="shared" si="117"/>
        <v/>
      </c>
      <c r="C390" s="326"/>
      <c r="D390" s="327" t="str">
        <f t="shared" si="118"/>
        <v/>
      </c>
      <c r="E390" s="328"/>
      <c r="F390" s="329">
        <f t="shared" si="119"/>
        <v>0</v>
      </c>
      <c r="G390" s="332">
        <f t="shared" si="120"/>
        <v>0</v>
      </c>
    </row>
    <row r="391" spans="1:7" s="333" customFormat="1" ht="24" customHeight="1" x14ac:dyDescent="0.2">
      <c r="A391" s="324" t="str">
        <f t="shared" si="116"/>
        <v/>
      </c>
      <c r="B391" s="325" t="str">
        <f t="shared" si="117"/>
        <v/>
      </c>
      <c r="C391" s="326"/>
      <c r="D391" s="327" t="str">
        <f t="shared" si="118"/>
        <v/>
      </c>
      <c r="E391" s="328"/>
      <c r="F391" s="329">
        <f t="shared" si="119"/>
        <v>0</v>
      </c>
      <c r="G391" s="332">
        <f t="shared" si="120"/>
        <v>0</v>
      </c>
    </row>
    <row r="392" spans="1:7" s="333" customFormat="1" ht="24" customHeight="1" x14ac:dyDescent="0.2">
      <c r="A392" s="324" t="str">
        <f t="shared" si="116"/>
        <v/>
      </c>
      <c r="B392" s="325" t="str">
        <f t="shared" si="117"/>
        <v/>
      </c>
      <c r="C392" s="326"/>
      <c r="D392" s="327" t="str">
        <f t="shared" si="118"/>
        <v/>
      </c>
      <c r="E392" s="328"/>
      <c r="F392" s="329">
        <f t="shared" si="119"/>
        <v>0</v>
      </c>
      <c r="G392" s="332">
        <f t="shared" si="120"/>
        <v>0</v>
      </c>
    </row>
    <row r="393" spans="1:7" s="333" customFormat="1" ht="24" customHeight="1" x14ac:dyDescent="0.2">
      <c r="A393" s="324" t="str">
        <f t="shared" si="116"/>
        <v/>
      </c>
      <c r="B393" s="325" t="str">
        <f t="shared" si="117"/>
        <v/>
      </c>
      <c r="C393" s="326"/>
      <c r="D393" s="327" t="str">
        <f t="shared" si="118"/>
        <v/>
      </c>
      <c r="E393" s="328"/>
      <c r="F393" s="329">
        <f t="shared" si="119"/>
        <v>0</v>
      </c>
      <c r="G393" s="332">
        <f t="shared" si="120"/>
        <v>0</v>
      </c>
    </row>
    <row r="394" spans="1:7" s="333" customFormat="1" ht="24" customHeight="1" x14ac:dyDescent="0.2">
      <c r="A394" s="324" t="str">
        <f t="shared" si="116"/>
        <v/>
      </c>
      <c r="B394" s="325" t="str">
        <f t="shared" si="117"/>
        <v/>
      </c>
      <c r="C394" s="326"/>
      <c r="D394" s="327" t="str">
        <f t="shared" si="118"/>
        <v/>
      </c>
      <c r="E394" s="328"/>
      <c r="F394" s="329">
        <f t="shared" si="119"/>
        <v>0</v>
      </c>
      <c r="G394" s="332">
        <f t="shared" si="120"/>
        <v>0</v>
      </c>
    </row>
    <row r="395" spans="1:7" s="333" customFormat="1" ht="24" customHeight="1" x14ac:dyDescent="0.2">
      <c r="A395" s="324" t="str">
        <f t="shared" si="116"/>
        <v/>
      </c>
      <c r="B395" s="325" t="str">
        <f t="shared" si="117"/>
        <v/>
      </c>
      <c r="C395" s="326"/>
      <c r="D395" s="327" t="str">
        <f t="shared" si="118"/>
        <v/>
      </c>
      <c r="E395" s="328"/>
      <c r="F395" s="329">
        <f t="shared" si="119"/>
        <v>0</v>
      </c>
      <c r="G395" s="332">
        <f t="shared" si="120"/>
        <v>0</v>
      </c>
    </row>
    <row r="396" spans="1:7" s="333" customFormat="1" ht="24" customHeight="1" x14ac:dyDescent="0.2">
      <c r="A396" s="324" t="str">
        <f t="shared" si="116"/>
        <v/>
      </c>
      <c r="B396" s="325" t="str">
        <f t="shared" si="117"/>
        <v/>
      </c>
      <c r="C396" s="326"/>
      <c r="D396" s="327" t="str">
        <f t="shared" si="118"/>
        <v/>
      </c>
      <c r="E396" s="328"/>
      <c r="F396" s="329">
        <f t="shared" si="119"/>
        <v>0</v>
      </c>
      <c r="G396" s="332">
        <f t="shared" si="120"/>
        <v>0</v>
      </c>
    </row>
    <row r="397" spans="1:7" ht="24" customHeight="1" x14ac:dyDescent="0.2">
      <c r="A397" s="181"/>
      <c r="B397" s="162"/>
      <c r="C397" s="151"/>
      <c r="D397" s="162"/>
      <c r="E397" s="163"/>
      <c r="F397" s="238"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4.6.1</v>
      </c>
      <c r="B399" s="189" t="str">
        <f>C357</f>
        <v xml:space="preserve">De hormigón  </v>
      </c>
      <c r="C399" s="190"/>
      <c r="D399" s="190" t="s">
        <v>36</v>
      </c>
      <c r="E399" s="191"/>
      <c r="F399" s="192" t="s">
        <v>37</v>
      </c>
      <c r="G399" s="193">
        <f>SUBTOTAL(9,G362:G398)</f>
        <v>0</v>
      </c>
    </row>
    <row r="400" spans="1:7" ht="24" customHeight="1" thickTop="1" thickBot="1" x14ac:dyDescent="0.25"/>
    <row r="401" spans="1:141" ht="24" customHeight="1" thickTop="1" x14ac:dyDescent="0.2">
      <c r="A401" s="223" t="s">
        <v>39</v>
      </c>
      <c r="B401" s="224"/>
      <c r="C401" s="224"/>
      <c r="D401" s="224"/>
      <c r="E401" s="224"/>
      <c r="F401" s="224"/>
      <c r="G401" s="225"/>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E.P.E.T.N° 1 - ING. ROGELIO BOERO</v>
      </c>
      <c r="C404" s="149"/>
      <c r="D404" s="149"/>
      <c r="E404" s="149"/>
      <c r="F404" s="158" t="s">
        <v>40</v>
      </c>
      <c r="G404" s="160">
        <f>Fecha_Base</f>
        <v>0</v>
      </c>
    </row>
    <row r="405" spans="1:141" ht="24" customHeight="1" x14ac:dyDescent="0.2">
      <c r="A405" s="161" t="s">
        <v>725</v>
      </c>
      <c r="B405" s="150" t="str">
        <f>Ubicación</f>
        <v>Belgrano 250 este</v>
      </c>
      <c r="C405" s="150"/>
      <c r="D405" s="162"/>
      <c r="E405" s="163"/>
      <c r="F405" s="164"/>
      <c r="G405" s="165"/>
    </row>
    <row r="406" spans="1:141" ht="24" customHeight="1" x14ac:dyDescent="0.2">
      <c r="A406" s="161" t="s">
        <v>41</v>
      </c>
      <c r="B406" s="166" t="str">
        <f>IFERROR(VALUE(LEFT(B407,FIND("-",B407)-1)),"")</f>
        <v/>
      </c>
      <c r="C406" s="151" t="str">
        <f>IFERROR(VLOOKUP(B406,Tabla_CyP,2,FALSE),"")</f>
        <v/>
      </c>
      <c r="E406" s="163"/>
      <c r="F406" s="164"/>
      <c r="G406" s="165"/>
    </row>
    <row r="407" spans="1:141" ht="24" customHeight="1" x14ac:dyDescent="0.2">
      <c r="A407" s="161" t="s">
        <v>27</v>
      </c>
      <c r="B407" s="167" t="str">
        <f>IFERROR(VLOOKUP(COUNTIF($A$1:A407,"ANALISIS DE PRECIOS"),Tabla_NumeroItem,4,FALSE),"")</f>
        <v>4.6.2</v>
      </c>
      <c r="C407" s="151" t="str">
        <f>IFERROR(VLOOKUP(B407,Tabla_CyP,2,FALSE),"")</f>
        <v>De hormigón armado</v>
      </c>
      <c r="D407" s="162"/>
      <c r="E407" s="163"/>
      <c r="F407" s="158" t="s">
        <v>28</v>
      </c>
      <c r="G407" s="168" t="str">
        <f>IFERROR(VLOOKUP(B407,Tabla_CyP,4,FALSE),"")</f>
        <v>m2</v>
      </c>
    </row>
    <row r="408" spans="1:141" ht="24" customHeight="1" x14ac:dyDescent="0.2">
      <c r="A408" s="161"/>
      <c r="B408" s="150"/>
      <c r="C408" s="151"/>
      <c r="D408" s="162"/>
      <c r="E408" s="163"/>
      <c r="F408" s="164"/>
      <c r="G408" s="165"/>
    </row>
    <row r="409" spans="1:141" ht="24" customHeight="1" x14ac:dyDescent="0.2">
      <c r="A409" s="356" t="s">
        <v>588</v>
      </c>
      <c r="B409" s="357"/>
      <c r="C409" s="358" t="s">
        <v>0</v>
      </c>
      <c r="D409" s="358" t="s">
        <v>29</v>
      </c>
      <c r="E409" s="360" t="s">
        <v>30</v>
      </c>
      <c r="F409" s="362" t="s">
        <v>31</v>
      </c>
      <c r="G409" s="364" t="s">
        <v>32</v>
      </c>
    </row>
    <row r="410" spans="1:141" s="171" customFormat="1" ht="24" customHeight="1" x14ac:dyDescent="0.2">
      <c r="A410" s="169" t="s">
        <v>589</v>
      </c>
      <c r="B410" s="170" t="s">
        <v>590</v>
      </c>
      <c r="C410" s="359"/>
      <c r="D410" s="359"/>
      <c r="E410" s="361"/>
      <c r="F410" s="363"/>
      <c r="G410" s="365"/>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c r="AU410" s="334"/>
      <c r="AV410" s="334"/>
      <c r="AW410" s="334"/>
      <c r="AX410" s="334"/>
      <c r="AY410" s="334"/>
      <c r="AZ410" s="334"/>
      <c r="BA410" s="334"/>
      <c r="BB410" s="334"/>
      <c r="BC410" s="334"/>
      <c r="BD410" s="334"/>
      <c r="BE410" s="334"/>
      <c r="BF410" s="334"/>
      <c r="BG410" s="334"/>
      <c r="BH410" s="334"/>
      <c r="BI410" s="334"/>
      <c r="BJ410" s="334"/>
      <c r="BK410" s="334"/>
      <c r="BL410" s="334"/>
      <c r="BM410" s="334"/>
      <c r="BN410" s="334"/>
      <c r="BO410" s="334"/>
      <c r="BP410" s="334"/>
      <c r="BQ410" s="334"/>
      <c r="BR410" s="334"/>
      <c r="BS410" s="334"/>
      <c r="BT410" s="334"/>
      <c r="BU410" s="334"/>
      <c r="BV410" s="334"/>
      <c r="BW410" s="334"/>
      <c r="BX410" s="334"/>
      <c r="BY410" s="334"/>
      <c r="BZ410" s="334"/>
      <c r="CA410" s="334"/>
      <c r="CB410" s="334"/>
      <c r="CC410" s="334"/>
      <c r="CD410" s="334"/>
      <c r="CE410" s="334"/>
      <c r="CF410" s="334"/>
      <c r="CG410" s="334"/>
      <c r="CH410" s="334"/>
      <c r="CI410" s="334"/>
      <c r="CJ410" s="334"/>
      <c r="CK410" s="334"/>
      <c r="CL410" s="334"/>
      <c r="CM410" s="334"/>
      <c r="CN410" s="334"/>
      <c r="CO410" s="334"/>
      <c r="CP410" s="334"/>
      <c r="CQ410" s="334"/>
      <c r="CR410" s="334"/>
      <c r="CS410" s="334"/>
      <c r="CT410" s="334"/>
      <c r="CU410" s="334"/>
      <c r="CV410" s="334"/>
      <c r="CW410" s="334"/>
      <c r="CX410" s="334"/>
      <c r="CY410" s="334"/>
      <c r="CZ410" s="334"/>
      <c r="DA410" s="334"/>
      <c r="DB410" s="334"/>
      <c r="DC410" s="334"/>
      <c r="DD410" s="334"/>
      <c r="DE410" s="334"/>
      <c r="DF410" s="334"/>
      <c r="DG410" s="334"/>
      <c r="DH410" s="334"/>
      <c r="DI410" s="334"/>
      <c r="DJ410" s="334"/>
      <c r="DK410" s="334"/>
      <c r="DL410" s="334"/>
      <c r="DM410" s="334"/>
      <c r="DN410" s="334"/>
      <c r="DO410" s="334"/>
      <c r="DP410" s="334"/>
      <c r="DQ410" s="334"/>
      <c r="DR410" s="334"/>
      <c r="DS410" s="334"/>
      <c r="DT410" s="334"/>
      <c r="DU410" s="334"/>
      <c r="DV410" s="334"/>
      <c r="DW410" s="334"/>
      <c r="DX410" s="334"/>
      <c r="DY410" s="334"/>
      <c r="DZ410" s="334"/>
      <c r="EA410" s="334"/>
      <c r="EB410" s="334"/>
      <c r="EC410" s="334"/>
      <c r="ED410" s="334"/>
      <c r="EE410" s="334"/>
      <c r="EF410" s="334"/>
      <c r="EG410" s="334"/>
      <c r="EH410" s="334"/>
      <c r="EI410" s="334"/>
      <c r="EJ410" s="334"/>
      <c r="EK410" s="334"/>
    </row>
    <row r="411" spans="1:141" ht="24" customHeight="1" x14ac:dyDescent="0.2">
      <c r="A411" s="237"/>
      <c r="B411" s="172"/>
      <c r="C411" s="235" t="s">
        <v>728</v>
      </c>
      <c r="D411" s="173"/>
      <c r="E411" s="174"/>
      <c r="F411" s="175"/>
      <c r="G411" s="176"/>
    </row>
    <row r="412" spans="1:141" s="333" customFormat="1" ht="24" customHeight="1" x14ac:dyDescent="0.2">
      <c r="A412" s="324" t="str">
        <f t="shared" ref="A412:A425" si="121">IFERROR(VLOOKUP(C412,Tabla_Insumos,4,FALSE),"")</f>
        <v/>
      </c>
      <c r="B412" s="325" t="str">
        <f>IFERROR(VLOOKUP(C412,Tabla_Insumos,5,FALSE),"")</f>
        <v/>
      </c>
      <c r="C412" s="326"/>
      <c r="D412" s="327" t="str">
        <f t="shared" ref="D412:D425" si="122">IFERROR(VLOOKUP(C412,Tabla_Insumos,2,FALSE),"")</f>
        <v/>
      </c>
      <c r="E412" s="328"/>
      <c r="F412" s="329">
        <f t="shared" ref="F412:F425" si="123">IFERROR(VLOOKUP(C412,Tabla_Insumos,3,FALSE),0)</f>
        <v>0</v>
      </c>
      <c r="G412" s="332">
        <f>ROUND(E412*F412,2)</f>
        <v>0</v>
      </c>
    </row>
    <row r="413" spans="1:141" s="333" customFormat="1" ht="24" customHeight="1" x14ac:dyDescent="0.2">
      <c r="A413" s="324" t="str">
        <f t="shared" si="121"/>
        <v/>
      </c>
      <c r="B413" s="325" t="str">
        <f t="shared" ref="B413:B425" si="124">IFERROR(VLOOKUP(C413,Tabla_Insumos,5,FALSE),"")</f>
        <v/>
      </c>
      <c r="C413" s="326"/>
      <c r="D413" s="327" t="str">
        <f t="shared" si="122"/>
        <v/>
      </c>
      <c r="E413" s="328"/>
      <c r="F413" s="329">
        <f t="shared" si="123"/>
        <v>0</v>
      </c>
      <c r="G413" s="332">
        <f t="shared" ref="G413:G425" si="125">ROUND(E413*F413,2)</f>
        <v>0</v>
      </c>
    </row>
    <row r="414" spans="1:141" s="333" customFormat="1" ht="24" customHeight="1" x14ac:dyDescent="0.2">
      <c r="A414" s="324" t="str">
        <f t="shared" si="121"/>
        <v/>
      </c>
      <c r="B414" s="325" t="str">
        <f t="shared" si="124"/>
        <v/>
      </c>
      <c r="C414" s="326"/>
      <c r="D414" s="327" t="str">
        <f t="shared" si="122"/>
        <v/>
      </c>
      <c r="E414" s="328"/>
      <c r="F414" s="329">
        <f t="shared" si="123"/>
        <v>0</v>
      </c>
      <c r="G414" s="332">
        <f t="shared" si="125"/>
        <v>0</v>
      </c>
    </row>
    <row r="415" spans="1:141" s="333" customFormat="1" ht="24" customHeight="1" x14ac:dyDescent="0.2">
      <c r="A415" s="324" t="str">
        <f t="shared" si="121"/>
        <v/>
      </c>
      <c r="B415" s="325" t="str">
        <f t="shared" si="124"/>
        <v/>
      </c>
      <c r="C415" s="326"/>
      <c r="D415" s="327" t="str">
        <f t="shared" si="122"/>
        <v/>
      </c>
      <c r="E415" s="328"/>
      <c r="F415" s="329">
        <f t="shared" si="123"/>
        <v>0</v>
      </c>
      <c r="G415" s="332">
        <f t="shared" si="125"/>
        <v>0</v>
      </c>
    </row>
    <row r="416" spans="1:141" s="333" customFormat="1" ht="24" customHeight="1" x14ac:dyDescent="0.2">
      <c r="A416" s="324" t="str">
        <f t="shared" si="121"/>
        <v/>
      </c>
      <c r="B416" s="325" t="str">
        <f t="shared" si="124"/>
        <v/>
      </c>
      <c r="C416" s="326"/>
      <c r="D416" s="327" t="str">
        <f t="shared" si="122"/>
        <v/>
      </c>
      <c r="E416" s="328"/>
      <c r="F416" s="329">
        <f t="shared" si="123"/>
        <v>0</v>
      </c>
      <c r="G416" s="332">
        <f t="shared" si="125"/>
        <v>0</v>
      </c>
    </row>
    <row r="417" spans="1:7" s="333" customFormat="1" ht="24" customHeight="1" x14ac:dyDescent="0.2">
      <c r="A417" s="324" t="str">
        <f t="shared" si="121"/>
        <v/>
      </c>
      <c r="B417" s="325" t="str">
        <f t="shared" si="124"/>
        <v/>
      </c>
      <c r="C417" s="326"/>
      <c r="D417" s="327" t="str">
        <f t="shared" si="122"/>
        <v/>
      </c>
      <c r="E417" s="328"/>
      <c r="F417" s="329">
        <f t="shared" si="123"/>
        <v>0</v>
      </c>
      <c r="G417" s="332">
        <f t="shared" si="125"/>
        <v>0</v>
      </c>
    </row>
    <row r="418" spans="1:7" s="333" customFormat="1" ht="24" customHeight="1" x14ac:dyDescent="0.2">
      <c r="A418" s="324" t="str">
        <f t="shared" si="121"/>
        <v/>
      </c>
      <c r="B418" s="325" t="str">
        <f t="shared" si="124"/>
        <v/>
      </c>
      <c r="C418" s="326"/>
      <c r="D418" s="327" t="str">
        <f t="shared" si="122"/>
        <v/>
      </c>
      <c r="E418" s="328"/>
      <c r="F418" s="329">
        <f t="shared" si="123"/>
        <v>0</v>
      </c>
      <c r="G418" s="332">
        <f t="shared" si="125"/>
        <v>0</v>
      </c>
    </row>
    <row r="419" spans="1:7" s="333" customFormat="1" ht="24" customHeight="1" x14ac:dyDescent="0.2">
      <c r="A419" s="324" t="str">
        <f t="shared" si="121"/>
        <v/>
      </c>
      <c r="B419" s="325" t="str">
        <f t="shared" si="124"/>
        <v/>
      </c>
      <c r="C419" s="326"/>
      <c r="D419" s="327" t="str">
        <f t="shared" si="122"/>
        <v/>
      </c>
      <c r="E419" s="328"/>
      <c r="F419" s="329">
        <f t="shared" si="123"/>
        <v>0</v>
      </c>
      <c r="G419" s="332">
        <f t="shared" si="125"/>
        <v>0</v>
      </c>
    </row>
    <row r="420" spans="1:7" s="333" customFormat="1" ht="24" customHeight="1" x14ac:dyDescent="0.2">
      <c r="A420" s="324" t="str">
        <f t="shared" si="121"/>
        <v/>
      </c>
      <c r="B420" s="325" t="str">
        <f t="shared" si="124"/>
        <v/>
      </c>
      <c r="C420" s="326"/>
      <c r="D420" s="327" t="str">
        <f t="shared" si="122"/>
        <v/>
      </c>
      <c r="E420" s="328"/>
      <c r="F420" s="329">
        <f t="shared" si="123"/>
        <v>0</v>
      </c>
      <c r="G420" s="332">
        <f t="shared" si="125"/>
        <v>0</v>
      </c>
    </row>
    <row r="421" spans="1:7" s="333" customFormat="1" ht="24" customHeight="1" x14ac:dyDescent="0.2">
      <c r="A421" s="324" t="str">
        <f t="shared" si="121"/>
        <v/>
      </c>
      <c r="B421" s="325" t="str">
        <f t="shared" si="124"/>
        <v/>
      </c>
      <c r="C421" s="326"/>
      <c r="D421" s="327" t="str">
        <f t="shared" si="122"/>
        <v/>
      </c>
      <c r="E421" s="328"/>
      <c r="F421" s="329">
        <f t="shared" si="123"/>
        <v>0</v>
      </c>
      <c r="G421" s="332">
        <f t="shared" si="125"/>
        <v>0</v>
      </c>
    </row>
    <row r="422" spans="1:7" s="333" customFormat="1" ht="24" customHeight="1" x14ac:dyDescent="0.2">
      <c r="A422" s="324" t="str">
        <f t="shared" si="121"/>
        <v/>
      </c>
      <c r="B422" s="325" t="str">
        <f t="shared" si="124"/>
        <v/>
      </c>
      <c r="C422" s="326"/>
      <c r="D422" s="327" t="str">
        <f t="shared" si="122"/>
        <v/>
      </c>
      <c r="E422" s="328"/>
      <c r="F422" s="329">
        <f t="shared" si="123"/>
        <v>0</v>
      </c>
      <c r="G422" s="332">
        <f t="shared" si="125"/>
        <v>0</v>
      </c>
    </row>
    <row r="423" spans="1:7" s="333" customFormat="1" ht="24" customHeight="1" x14ac:dyDescent="0.2">
      <c r="A423" s="324" t="str">
        <f t="shared" si="121"/>
        <v/>
      </c>
      <c r="B423" s="325" t="str">
        <f t="shared" si="124"/>
        <v/>
      </c>
      <c r="C423" s="326"/>
      <c r="D423" s="327" t="str">
        <f t="shared" si="122"/>
        <v/>
      </c>
      <c r="E423" s="328"/>
      <c r="F423" s="329">
        <f t="shared" si="123"/>
        <v>0</v>
      </c>
      <c r="G423" s="332">
        <f t="shared" si="125"/>
        <v>0</v>
      </c>
    </row>
    <row r="424" spans="1:7" s="333" customFormat="1" ht="24" customHeight="1" x14ac:dyDescent="0.2">
      <c r="A424" s="324" t="str">
        <f t="shared" si="121"/>
        <v/>
      </c>
      <c r="B424" s="325" t="str">
        <f t="shared" si="124"/>
        <v/>
      </c>
      <c r="C424" s="326"/>
      <c r="D424" s="327" t="str">
        <f t="shared" si="122"/>
        <v/>
      </c>
      <c r="E424" s="328"/>
      <c r="F424" s="329">
        <f t="shared" si="123"/>
        <v>0</v>
      </c>
      <c r="G424" s="332">
        <f t="shared" si="125"/>
        <v>0</v>
      </c>
    </row>
    <row r="425" spans="1:7" s="333" customFormat="1" ht="24" customHeight="1" x14ac:dyDescent="0.2">
      <c r="A425" s="324" t="str">
        <f t="shared" si="121"/>
        <v/>
      </c>
      <c r="B425" s="325" t="str">
        <f t="shared" si="124"/>
        <v/>
      </c>
      <c r="C425" s="326"/>
      <c r="D425" s="327" t="str">
        <f t="shared" si="122"/>
        <v/>
      </c>
      <c r="E425" s="328"/>
      <c r="F425" s="330">
        <f t="shared" si="123"/>
        <v>0</v>
      </c>
      <c r="G425" s="332">
        <f t="shared" si="125"/>
        <v>0</v>
      </c>
    </row>
    <row r="426" spans="1:7" ht="24" customHeight="1" x14ac:dyDescent="0.2">
      <c r="A426" s="177"/>
      <c r="B426" s="151"/>
      <c r="C426" s="151"/>
      <c r="D426" s="162"/>
      <c r="E426" s="163"/>
      <c r="F426" s="238" t="s">
        <v>33</v>
      </c>
      <c r="G426" s="178">
        <f>SUBTOTAL(9,G412:G425)</f>
        <v>0</v>
      </c>
    </row>
    <row r="427" spans="1:7" ht="24" customHeight="1" x14ac:dyDescent="0.2">
      <c r="A427" s="177"/>
      <c r="B427" s="151"/>
      <c r="C427" s="179" t="s">
        <v>729</v>
      </c>
      <c r="D427" s="162"/>
      <c r="E427" s="163"/>
      <c r="F427" s="164"/>
      <c r="G427" s="180"/>
    </row>
    <row r="428" spans="1:7" s="333" customFormat="1" ht="24" customHeight="1" x14ac:dyDescent="0.2">
      <c r="A428" s="324" t="str">
        <f t="shared" ref="A428:A435" si="126">IFERROR(VLOOKUP(C428,Tabla_Insumos,4,FALSE),"")</f>
        <v/>
      </c>
      <c r="B428" s="325" t="str">
        <f t="shared" ref="B428:B435" si="127">IFERROR(VLOOKUP(C428,Tabla_Insumos,5,FALSE),"")</f>
        <v/>
      </c>
      <c r="C428" s="326"/>
      <c r="D428" s="327" t="str">
        <f t="shared" ref="D428:D435" si="128">IFERROR(VLOOKUP(C428,Tabla_Insumos,2,FALSE),"")</f>
        <v/>
      </c>
      <c r="E428" s="328"/>
      <c r="F428" s="331">
        <f t="shared" ref="F428:F435" si="129">IFERROR(VLOOKUP(C428,Tabla_Insumos,3,FALSE),0)</f>
        <v>0</v>
      </c>
      <c r="G428" s="332">
        <f>ROUND(E428*F428,2)</f>
        <v>0</v>
      </c>
    </row>
    <row r="429" spans="1:7" s="333" customFormat="1" ht="24" customHeight="1" x14ac:dyDescent="0.2">
      <c r="A429" s="324" t="str">
        <f t="shared" si="126"/>
        <v/>
      </c>
      <c r="B429" s="325" t="str">
        <f t="shared" si="127"/>
        <v/>
      </c>
      <c r="C429" s="326"/>
      <c r="D429" s="327" t="str">
        <f t="shared" si="128"/>
        <v/>
      </c>
      <c r="E429" s="328"/>
      <c r="F429" s="331">
        <f t="shared" si="129"/>
        <v>0</v>
      </c>
      <c r="G429" s="332">
        <f>ROUND(E429*F429,2)</f>
        <v>0</v>
      </c>
    </row>
    <row r="430" spans="1:7" s="333" customFormat="1" ht="24" customHeight="1" x14ac:dyDescent="0.2">
      <c r="A430" s="324" t="str">
        <f t="shared" si="126"/>
        <v/>
      </c>
      <c r="B430" s="325" t="str">
        <f t="shared" si="127"/>
        <v/>
      </c>
      <c r="C430" s="326"/>
      <c r="D430" s="327" t="str">
        <f t="shared" si="128"/>
        <v/>
      </c>
      <c r="E430" s="328"/>
      <c r="F430" s="331">
        <f t="shared" si="129"/>
        <v>0</v>
      </c>
      <c r="G430" s="332">
        <f t="shared" ref="G430:G435" si="130">ROUND(E430*F430,2)</f>
        <v>0</v>
      </c>
    </row>
    <row r="431" spans="1:7" s="333" customFormat="1" ht="24" customHeight="1" x14ac:dyDescent="0.2">
      <c r="A431" s="324" t="str">
        <f t="shared" si="126"/>
        <v/>
      </c>
      <c r="B431" s="325" t="str">
        <f t="shared" si="127"/>
        <v/>
      </c>
      <c r="C431" s="326"/>
      <c r="D431" s="327" t="str">
        <f t="shared" si="128"/>
        <v/>
      </c>
      <c r="E431" s="328"/>
      <c r="F431" s="331">
        <f t="shared" si="129"/>
        <v>0</v>
      </c>
      <c r="G431" s="332">
        <f t="shared" si="130"/>
        <v>0</v>
      </c>
    </row>
    <row r="432" spans="1:7" s="333" customFormat="1" ht="24" customHeight="1" x14ac:dyDescent="0.2">
      <c r="A432" s="324" t="str">
        <f t="shared" si="126"/>
        <v/>
      </c>
      <c r="B432" s="325" t="str">
        <f t="shared" si="127"/>
        <v/>
      </c>
      <c r="C432" s="326"/>
      <c r="D432" s="327" t="str">
        <f t="shared" si="128"/>
        <v/>
      </c>
      <c r="E432" s="328"/>
      <c r="F432" s="329">
        <f t="shared" si="129"/>
        <v>0</v>
      </c>
      <c r="G432" s="332">
        <f t="shared" si="130"/>
        <v>0</v>
      </c>
    </row>
    <row r="433" spans="1:7" s="333" customFormat="1" ht="24" customHeight="1" x14ac:dyDescent="0.2">
      <c r="A433" s="324" t="str">
        <f t="shared" si="126"/>
        <v/>
      </c>
      <c r="B433" s="325" t="str">
        <f t="shared" si="127"/>
        <v/>
      </c>
      <c r="C433" s="326"/>
      <c r="D433" s="327" t="str">
        <f t="shared" si="128"/>
        <v/>
      </c>
      <c r="E433" s="328"/>
      <c r="F433" s="329">
        <f t="shared" si="129"/>
        <v>0</v>
      </c>
      <c r="G433" s="332">
        <f t="shared" si="130"/>
        <v>0</v>
      </c>
    </row>
    <row r="434" spans="1:7" s="333" customFormat="1" ht="24" customHeight="1" x14ac:dyDescent="0.2">
      <c r="A434" s="324" t="str">
        <f t="shared" si="126"/>
        <v/>
      </c>
      <c r="B434" s="325" t="str">
        <f t="shared" si="127"/>
        <v/>
      </c>
      <c r="C434" s="326"/>
      <c r="D434" s="327" t="str">
        <f t="shared" si="128"/>
        <v/>
      </c>
      <c r="E434" s="328"/>
      <c r="F434" s="329">
        <f t="shared" si="129"/>
        <v>0</v>
      </c>
      <c r="G434" s="332">
        <f t="shared" si="130"/>
        <v>0</v>
      </c>
    </row>
    <row r="435" spans="1:7" s="333" customFormat="1" ht="24" customHeight="1" x14ac:dyDescent="0.2">
      <c r="A435" s="324" t="str">
        <f t="shared" si="126"/>
        <v/>
      </c>
      <c r="B435" s="325" t="str">
        <f t="shared" si="127"/>
        <v/>
      </c>
      <c r="C435" s="326"/>
      <c r="D435" s="327" t="str">
        <f t="shared" si="128"/>
        <v/>
      </c>
      <c r="E435" s="328"/>
      <c r="F435" s="329">
        <f t="shared" si="129"/>
        <v>0</v>
      </c>
      <c r="G435" s="332">
        <f t="shared" si="130"/>
        <v>0</v>
      </c>
    </row>
    <row r="436" spans="1:7" ht="24" customHeight="1" x14ac:dyDescent="0.2">
      <c r="A436" s="177"/>
      <c r="B436" s="151"/>
      <c r="C436" s="151"/>
      <c r="D436" s="162"/>
      <c r="E436" s="163"/>
      <c r="F436" s="238" t="s">
        <v>34</v>
      </c>
      <c r="G436" s="178">
        <f>SUBTOTAL(9,G428:G435)</f>
        <v>0</v>
      </c>
    </row>
    <row r="437" spans="1:7" ht="24" customHeight="1" x14ac:dyDescent="0.2">
      <c r="A437" s="177"/>
      <c r="B437" s="151"/>
      <c r="C437" s="179" t="s">
        <v>730</v>
      </c>
      <c r="D437" s="162"/>
      <c r="E437" s="163"/>
      <c r="F437" s="164"/>
      <c r="G437" s="180"/>
    </row>
    <row r="438" spans="1:7" s="333" customFormat="1" ht="24" customHeight="1" x14ac:dyDescent="0.2">
      <c r="A438" s="324" t="str">
        <f t="shared" ref="A438:A446" si="131">IFERROR(VLOOKUP(C438,Tabla_Insumos,4,FALSE),"")</f>
        <v/>
      </c>
      <c r="B438" s="325" t="str">
        <f t="shared" ref="B438:B446" si="132">IFERROR(VLOOKUP(C438,Tabla_Insumos,5,FALSE),"")</f>
        <v/>
      </c>
      <c r="C438" s="326"/>
      <c r="D438" s="327" t="str">
        <f t="shared" ref="D438:D446" si="133">IFERROR(VLOOKUP(C438,Tabla_Insumos,2,FALSE),"")</f>
        <v/>
      </c>
      <c r="E438" s="328"/>
      <c r="F438" s="329">
        <f t="shared" ref="F438:F446" si="134">IFERROR(VLOOKUP(C438,Tabla_Insumos,3,FALSE),0)</f>
        <v>0</v>
      </c>
      <c r="G438" s="332">
        <f t="shared" ref="G438:G446" si="135">ROUND(E438*F438,2)</f>
        <v>0</v>
      </c>
    </row>
    <row r="439" spans="1:7" s="333" customFormat="1" ht="24" customHeight="1" x14ac:dyDescent="0.2">
      <c r="A439" s="324" t="str">
        <f t="shared" si="131"/>
        <v/>
      </c>
      <c r="B439" s="325" t="str">
        <f t="shared" si="132"/>
        <v/>
      </c>
      <c r="C439" s="326"/>
      <c r="D439" s="327" t="str">
        <f t="shared" si="133"/>
        <v/>
      </c>
      <c r="E439" s="328"/>
      <c r="F439" s="329">
        <f t="shared" si="134"/>
        <v>0</v>
      </c>
      <c r="G439" s="332">
        <f t="shared" si="135"/>
        <v>0</v>
      </c>
    </row>
    <row r="440" spans="1:7" s="333" customFormat="1" ht="24" customHeight="1" x14ac:dyDescent="0.2">
      <c r="A440" s="324" t="str">
        <f t="shared" si="131"/>
        <v/>
      </c>
      <c r="B440" s="325" t="str">
        <f t="shared" si="132"/>
        <v/>
      </c>
      <c r="C440" s="326"/>
      <c r="D440" s="327" t="str">
        <f t="shared" si="133"/>
        <v/>
      </c>
      <c r="E440" s="328"/>
      <c r="F440" s="329">
        <f t="shared" si="134"/>
        <v>0</v>
      </c>
      <c r="G440" s="332">
        <f t="shared" si="135"/>
        <v>0</v>
      </c>
    </row>
    <row r="441" spans="1:7" s="333" customFormat="1" ht="24" customHeight="1" x14ac:dyDescent="0.2">
      <c r="A441" s="324" t="str">
        <f t="shared" si="131"/>
        <v/>
      </c>
      <c r="B441" s="325" t="str">
        <f t="shared" si="132"/>
        <v/>
      </c>
      <c r="C441" s="326"/>
      <c r="D441" s="327" t="str">
        <f t="shared" si="133"/>
        <v/>
      </c>
      <c r="E441" s="328"/>
      <c r="F441" s="329">
        <f t="shared" si="134"/>
        <v>0</v>
      </c>
      <c r="G441" s="332">
        <f t="shared" si="135"/>
        <v>0</v>
      </c>
    </row>
    <row r="442" spans="1:7" s="333" customFormat="1" ht="24" customHeight="1" x14ac:dyDescent="0.2">
      <c r="A442" s="324" t="str">
        <f t="shared" si="131"/>
        <v/>
      </c>
      <c r="B442" s="325" t="str">
        <f t="shared" si="132"/>
        <v/>
      </c>
      <c r="C442" s="326"/>
      <c r="D442" s="327" t="str">
        <f t="shared" si="133"/>
        <v/>
      </c>
      <c r="E442" s="328"/>
      <c r="F442" s="329">
        <f t="shared" si="134"/>
        <v>0</v>
      </c>
      <c r="G442" s="332">
        <f t="shared" si="135"/>
        <v>0</v>
      </c>
    </row>
    <row r="443" spans="1:7" s="333" customFormat="1" ht="24" customHeight="1" x14ac:dyDescent="0.2">
      <c r="A443" s="324" t="str">
        <f t="shared" si="131"/>
        <v/>
      </c>
      <c r="B443" s="325" t="str">
        <f t="shared" si="132"/>
        <v/>
      </c>
      <c r="C443" s="326"/>
      <c r="D443" s="327" t="str">
        <f t="shared" si="133"/>
        <v/>
      </c>
      <c r="E443" s="328"/>
      <c r="F443" s="329">
        <f t="shared" si="134"/>
        <v>0</v>
      </c>
      <c r="G443" s="332">
        <f t="shared" si="135"/>
        <v>0</v>
      </c>
    </row>
    <row r="444" spans="1:7" s="333" customFormat="1" ht="24" customHeight="1" x14ac:dyDescent="0.2">
      <c r="A444" s="324" t="str">
        <f t="shared" si="131"/>
        <v/>
      </c>
      <c r="B444" s="325" t="str">
        <f t="shared" si="132"/>
        <v/>
      </c>
      <c r="C444" s="326"/>
      <c r="D444" s="327" t="str">
        <f t="shared" si="133"/>
        <v/>
      </c>
      <c r="E444" s="328"/>
      <c r="F444" s="329">
        <f t="shared" si="134"/>
        <v>0</v>
      </c>
      <c r="G444" s="332">
        <f t="shared" si="135"/>
        <v>0</v>
      </c>
    </row>
    <row r="445" spans="1:7" s="333" customFormat="1" ht="24" customHeight="1" x14ac:dyDescent="0.2">
      <c r="A445" s="324" t="str">
        <f t="shared" si="131"/>
        <v/>
      </c>
      <c r="B445" s="325" t="str">
        <f t="shared" si="132"/>
        <v/>
      </c>
      <c r="C445" s="326"/>
      <c r="D445" s="327" t="str">
        <f t="shared" si="133"/>
        <v/>
      </c>
      <c r="E445" s="328"/>
      <c r="F445" s="329">
        <f t="shared" si="134"/>
        <v>0</v>
      </c>
      <c r="G445" s="332">
        <f t="shared" si="135"/>
        <v>0</v>
      </c>
    </row>
    <row r="446" spans="1:7" s="333" customFormat="1" ht="24" customHeight="1" x14ac:dyDescent="0.2">
      <c r="A446" s="324" t="str">
        <f t="shared" si="131"/>
        <v/>
      </c>
      <c r="B446" s="325" t="str">
        <f t="shared" si="132"/>
        <v/>
      </c>
      <c r="C446" s="326"/>
      <c r="D446" s="327" t="str">
        <f t="shared" si="133"/>
        <v/>
      </c>
      <c r="E446" s="328"/>
      <c r="F446" s="329">
        <f t="shared" si="134"/>
        <v>0</v>
      </c>
      <c r="G446" s="332">
        <f t="shared" si="135"/>
        <v>0</v>
      </c>
    </row>
    <row r="447" spans="1:7" ht="24" customHeight="1" x14ac:dyDescent="0.2">
      <c r="A447" s="181"/>
      <c r="B447" s="162"/>
      <c r="C447" s="151"/>
      <c r="D447" s="162"/>
      <c r="E447" s="163"/>
      <c r="F447" s="238"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4.6.2</v>
      </c>
      <c r="B449" s="189" t="str">
        <f>C407</f>
        <v>De hormigón armado</v>
      </c>
      <c r="C449" s="190"/>
      <c r="D449" s="190" t="s">
        <v>36</v>
      </c>
      <c r="E449" s="191"/>
      <c r="F449" s="192" t="s">
        <v>37</v>
      </c>
      <c r="G449" s="193">
        <f>SUBTOTAL(9,G412:G448)</f>
        <v>0</v>
      </c>
    </row>
    <row r="450" spans="1:141" ht="24" customHeight="1" thickTop="1" thickBot="1" x14ac:dyDescent="0.25"/>
    <row r="451" spans="1:141" ht="24" customHeight="1" thickTop="1" x14ac:dyDescent="0.2">
      <c r="A451" s="223" t="s">
        <v>39</v>
      </c>
      <c r="B451" s="224"/>
      <c r="C451" s="224"/>
      <c r="D451" s="224"/>
      <c r="E451" s="224"/>
      <c r="F451" s="224"/>
      <c r="G451" s="225"/>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E.P.E.T.N° 1 - ING. ROGELIO BOERO</v>
      </c>
      <c r="C454" s="149"/>
      <c r="D454" s="149"/>
      <c r="E454" s="149"/>
      <c r="F454" s="158" t="s">
        <v>40</v>
      </c>
      <c r="G454" s="160">
        <f>Fecha_Base</f>
        <v>0</v>
      </c>
    </row>
    <row r="455" spans="1:141" ht="24" customHeight="1" x14ac:dyDescent="0.2">
      <c r="A455" s="161" t="s">
        <v>725</v>
      </c>
      <c r="B455" s="150" t="str">
        <f>Ubicación</f>
        <v>Belgrano 250 este</v>
      </c>
      <c r="C455" s="150"/>
      <c r="D455" s="162"/>
      <c r="E455" s="163"/>
      <c r="F455" s="164"/>
      <c r="G455" s="165"/>
    </row>
    <row r="456" spans="1:141" ht="24" customHeight="1" x14ac:dyDescent="0.2">
      <c r="A456" s="161" t="s">
        <v>41</v>
      </c>
      <c r="B456" s="166" t="str">
        <f>IFERROR(VALUE(LEFT(B457,FIND("-",B457)-1)),"")</f>
        <v/>
      </c>
      <c r="C456" s="151" t="str">
        <f>IFERROR(VLOOKUP(B456,Tabla_CyP,2,FALSE),"")</f>
        <v/>
      </c>
      <c r="E456" s="163"/>
      <c r="F456" s="164"/>
      <c r="G456" s="165"/>
    </row>
    <row r="457" spans="1:141" ht="24" customHeight="1" x14ac:dyDescent="0.2">
      <c r="A457" s="161" t="s">
        <v>27</v>
      </c>
      <c r="B457" s="167" t="str">
        <f>IFERROR(VLOOKUP(COUNTIF($A$1:A457,"ANALISIS DE PRECIOS"),Tabla_NumeroItem,4,FALSE),"")</f>
        <v>5.1</v>
      </c>
      <c r="C457" s="151" t="str">
        <f>IFERROR(VLOOKUP(B457,Tabla_CyP,2,FALSE),"")</f>
        <v>Cerámico 0,33 x 0,33</v>
      </c>
      <c r="D457" s="162"/>
      <c r="E457" s="163"/>
      <c r="F457" s="158" t="s">
        <v>28</v>
      </c>
      <c r="G457" s="168" t="str">
        <f>IFERROR(VLOOKUP(B457,Tabla_CyP,4,FALSE),"")</f>
        <v>m2</v>
      </c>
    </row>
    <row r="458" spans="1:141" ht="24" customHeight="1" x14ac:dyDescent="0.2">
      <c r="A458" s="161"/>
      <c r="B458" s="150"/>
      <c r="C458" s="151"/>
      <c r="D458" s="162"/>
      <c r="E458" s="163"/>
      <c r="F458" s="164"/>
      <c r="G458" s="165"/>
    </row>
    <row r="459" spans="1:141" ht="24" customHeight="1" x14ac:dyDescent="0.2">
      <c r="A459" s="356" t="s">
        <v>588</v>
      </c>
      <c r="B459" s="357"/>
      <c r="C459" s="358" t="s">
        <v>0</v>
      </c>
      <c r="D459" s="358" t="s">
        <v>29</v>
      </c>
      <c r="E459" s="360" t="s">
        <v>30</v>
      </c>
      <c r="F459" s="362" t="s">
        <v>31</v>
      </c>
      <c r="G459" s="364" t="s">
        <v>32</v>
      </c>
    </row>
    <row r="460" spans="1:141" s="171" customFormat="1" ht="24" customHeight="1" x14ac:dyDescent="0.2">
      <c r="A460" s="169" t="s">
        <v>589</v>
      </c>
      <c r="B460" s="170" t="s">
        <v>590</v>
      </c>
      <c r="C460" s="359"/>
      <c r="D460" s="359"/>
      <c r="E460" s="361"/>
      <c r="F460" s="363"/>
      <c r="G460" s="365"/>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c r="AU460" s="334"/>
      <c r="AV460" s="334"/>
      <c r="AW460" s="334"/>
      <c r="AX460" s="334"/>
      <c r="AY460" s="334"/>
      <c r="AZ460" s="334"/>
      <c r="BA460" s="334"/>
      <c r="BB460" s="334"/>
      <c r="BC460" s="334"/>
      <c r="BD460" s="334"/>
      <c r="BE460" s="334"/>
      <c r="BF460" s="334"/>
      <c r="BG460" s="334"/>
      <c r="BH460" s="334"/>
      <c r="BI460" s="334"/>
      <c r="BJ460" s="334"/>
      <c r="BK460" s="334"/>
      <c r="BL460" s="334"/>
      <c r="BM460" s="334"/>
      <c r="BN460" s="334"/>
      <c r="BO460" s="334"/>
      <c r="BP460" s="334"/>
      <c r="BQ460" s="334"/>
      <c r="BR460" s="334"/>
      <c r="BS460" s="334"/>
      <c r="BT460" s="334"/>
      <c r="BU460" s="334"/>
      <c r="BV460" s="334"/>
      <c r="BW460" s="334"/>
      <c r="BX460" s="334"/>
      <c r="BY460" s="334"/>
      <c r="BZ460" s="334"/>
      <c r="CA460" s="334"/>
      <c r="CB460" s="334"/>
      <c r="CC460" s="334"/>
      <c r="CD460" s="334"/>
      <c r="CE460" s="334"/>
      <c r="CF460" s="334"/>
      <c r="CG460" s="334"/>
      <c r="CH460" s="334"/>
      <c r="CI460" s="334"/>
      <c r="CJ460" s="334"/>
      <c r="CK460" s="334"/>
      <c r="CL460" s="334"/>
      <c r="CM460" s="334"/>
      <c r="CN460" s="334"/>
      <c r="CO460" s="334"/>
      <c r="CP460" s="334"/>
      <c r="CQ460" s="334"/>
      <c r="CR460" s="334"/>
      <c r="CS460" s="334"/>
      <c r="CT460" s="334"/>
      <c r="CU460" s="334"/>
      <c r="CV460" s="334"/>
      <c r="CW460" s="334"/>
      <c r="CX460" s="334"/>
      <c r="CY460" s="334"/>
      <c r="CZ460" s="334"/>
      <c r="DA460" s="334"/>
      <c r="DB460" s="334"/>
      <c r="DC460" s="334"/>
      <c r="DD460" s="334"/>
      <c r="DE460" s="334"/>
      <c r="DF460" s="334"/>
      <c r="DG460" s="334"/>
      <c r="DH460" s="334"/>
      <c r="DI460" s="334"/>
      <c r="DJ460" s="334"/>
      <c r="DK460" s="334"/>
      <c r="DL460" s="334"/>
      <c r="DM460" s="334"/>
      <c r="DN460" s="334"/>
      <c r="DO460" s="334"/>
      <c r="DP460" s="334"/>
      <c r="DQ460" s="334"/>
      <c r="DR460" s="334"/>
      <c r="DS460" s="334"/>
      <c r="DT460" s="334"/>
      <c r="DU460" s="334"/>
      <c r="DV460" s="334"/>
      <c r="DW460" s="334"/>
      <c r="DX460" s="334"/>
      <c r="DY460" s="334"/>
      <c r="DZ460" s="334"/>
      <c r="EA460" s="334"/>
      <c r="EB460" s="334"/>
      <c r="EC460" s="334"/>
      <c r="ED460" s="334"/>
      <c r="EE460" s="334"/>
      <c r="EF460" s="334"/>
      <c r="EG460" s="334"/>
      <c r="EH460" s="334"/>
      <c r="EI460" s="334"/>
      <c r="EJ460" s="334"/>
      <c r="EK460" s="334"/>
    </row>
    <row r="461" spans="1:141" ht="24" customHeight="1" x14ac:dyDescent="0.2">
      <c r="A461" s="237"/>
      <c r="B461" s="172"/>
      <c r="C461" s="235" t="s">
        <v>728</v>
      </c>
      <c r="D461" s="173"/>
      <c r="E461" s="174"/>
      <c r="F461" s="175"/>
      <c r="G461" s="176"/>
    </row>
    <row r="462" spans="1:141" s="333" customFormat="1" ht="24" customHeight="1" x14ac:dyDescent="0.2">
      <c r="A462" s="324" t="str">
        <f t="shared" ref="A462:A475" si="136">IFERROR(VLOOKUP(C462,Tabla_Insumos,4,FALSE),"")</f>
        <v/>
      </c>
      <c r="B462" s="325" t="str">
        <f>IFERROR(VLOOKUP(C462,Tabla_Insumos,5,FALSE),"")</f>
        <v/>
      </c>
      <c r="C462" s="326"/>
      <c r="D462" s="327" t="str">
        <f t="shared" ref="D462:D475" si="137">IFERROR(VLOOKUP(C462,Tabla_Insumos,2,FALSE),"")</f>
        <v/>
      </c>
      <c r="E462" s="328"/>
      <c r="F462" s="329">
        <f t="shared" ref="F462:F475" si="138">IFERROR(VLOOKUP(C462,Tabla_Insumos,3,FALSE),0)</f>
        <v>0</v>
      </c>
      <c r="G462" s="332">
        <f>ROUND(E462*F462,2)</f>
        <v>0</v>
      </c>
    </row>
    <row r="463" spans="1:141" s="333" customFormat="1" ht="24" customHeight="1" x14ac:dyDescent="0.2">
      <c r="A463" s="324" t="str">
        <f t="shared" si="136"/>
        <v/>
      </c>
      <c r="B463" s="325" t="str">
        <f t="shared" ref="B463:B475" si="139">IFERROR(VLOOKUP(C463,Tabla_Insumos,5,FALSE),"")</f>
        <v/>
      </c>
      <c r="C463" s="326"/>
      <c r="D463" s="327" t="str">
        <f t="shared" si="137"/>
        <v/>
      </c>
      <c r="E463" s="328"/>
      <c r="F463" s="329">
        <f t="shared" si="138"/>
        <v>0</v>
      </c>
      <c r="G463" s="332">
        <f t="shared" ref="G463:G475" si="140">ROUND(E463*F463,2)</f>
        <v>0</v>
      </c>
    </row>
    <row r="464" spans="1:141" s="333" customFormat="1" ht="24" customHeight="1" x14ac:dyDescent="0.2">
      <c r="A464" s="324" t="str">
        <f t="shared" si="136"/>
        <v/>
      </c>
      <c r="B464" s="325" t="str">
        <f t="shared" si="139"/>
        <v/>
      </c>
      <c r="C464" s="326"/>
      <c r="D464" s="327" t="str">
        <f t="shared" si="137"/>
        <v/>
      </c>
      <c r="E464" s="328"/>
      <c r="F464" s="329">
        <f t="shared" si="138"/>
        <v>0</v>
      </c>
      <c r="G464" s="332">
        <f t="shared" si="140"/>
        <v>0</v>
      </c>
    </row>
    <row r="465" spans="1:7" s="333" customFormat="1" ht="24" customHeight="1" x14ac:dyDescent="0.2">
      <c r="A465" s="324" t="str">
        <f t="shared" si="136"/>
        <v/>
      </c>
      <c r="B465" s="325" t="str">
        <f t="shared" si="139"/>
        <v/>
      </c>
      <c r="C465" s="326"/>
      <c r="D465" s="327" t="str">
        <f t="shared" si="137"/>
        <v/>
      </c>
      <c r="E465" s="328"/>
      <c r="F465" s="329">
        <f t="shared" si="138"/>
        <v>0</v>
      </c>
      <c r="G465" s="332">
        <f t="shared" si="140"/>
        <v>0</v>
      </c>
    </row>
    <row r="466" spans="1:7" s="333" customFormat="1" ht="24" customHeight="1" x14ac:dyDescent="0.2">
      <c r="A466" s="324" t="str">
        <f t="shared" si="136"/>
        <v/>
      </c>
      <c r="B466" s="325" t="str">
        <f t="shared" si="139"/>
        <v/>
      </c>
      <c r="C466" s="326"/>
      <c r="D466" s="327" t="str">
        <f t="shared" si="137"/>
        <v/>
      </c>
      <c r="E466" s="328"/>
      <c r="F466" s="329">
        <f t="shared" si="138"/>
        <v>0</v>
      </c>
      <c r="G466" s="332">
        <f t="shared" si="140"/>
        <v>0</v>
      </c>
    </row>
    <row r="467" spans="1:7" s="333" customFormat="1" ht="24" customHeight="1" x14ac:dyDescent="0.2">
      <c r="A467" s="324" t="str">
        <f t="shared" si="136"/>
        <v/>
      </c>
      <c r="B467" s="325" t="str">
        <f t="shared" si="139"/>
        <v/>
      </c>
      <c r="C467" s="326"/>
      <c r="D467" s="327" t="str">
        <f t="shared" si="137"/>
        <v/>
      </c>
      <c r="E467" s="328"/>
      <c r="F467" s="329">
        <f t="shared" si="138"/>
        <v>0</v>
      </c>
      <c r="G467" s="332">
        <f t="shared" si="140"/>
        <v>0</v>
      </c>
    </row>
    <row r="468" spans="1:7" s="333" customFormat="1" ht="24" customHeight="1" x14ac:dyDescent="0.2">
      <c r="A468" s="324" t="str">
        <f t="shared" si="136"/>
        <v/>
      </c>
      <c r="B468" s="325" t="str">
        <f t="shared" si="139"/>
        <v/>
      </c>
      <c r="C468" s="326"/>
      <c r="D468" s="327" t="str">
        <f t="shared" si="137"/>
        <v/>
      </c>
      <c r="E468" s="328"/>
      <c r="F468" s="329">
        <f t="shared" si="138"/>
        <v>0</v>
      </c>
      <c r="G468" s="332">
        <f t="shared" si="140"/>
        <v>0</v>
      </c>
    </row>
    <row r="469" spans="1:7" s="333" customFormat="1" ht="24" customHeight="1" x14ac:dyDescent="0.2">
      <c r="A469" s="324" t="str">
        <f t="shared" si="136"/>
        <v/>
      </c>
      <c r="B469" s="325" t="str">
        <f t="shared" si="139"/>
        <v/>
      </c>
      <c r="C469" s="326"/>
      <c r="D469" s="327" t="str">
        <f t="shared" si="137"/>
        <v/>
      </c>
      <c r="E469" s="328"/>
      <c r="F469" s="329">
        <f t="shared" si="138"/>
        <v>0</v>
      </c>
      <c r="G469" s="332">
        <f t="shared" si="140"/>
        <v>0</v>
      </c>
    </row>
    <row r="470" spans="1:7" s="333" customFormat="1" ht="24" customHeight="1" x14ac:dyDescent="0.2">
      <c r="A470" s="324" t="str">
        <f t="shared" si="136"/>
        <v/>
      </c>
      <c r="B470" s="325" t="str">
        <f t="shared" si="139"/>
        <v/>
      </c>
      <c r="C470" s="326"/>
      <c r="D470" s="327" t="str">
        <f t="shared" si="137"/>
        <v/>
      </c>
      <c r="E470" s="328"/>
      <c r="F470" s="329">
        <f t="shared" si="138"/>
        <v>0</v>
      </c>
      <c r="G470" s="332">
        <f t="shared" si="140"/>
        <v>0</v>
      </c>
    </row>
    <row r="471" spans="1:7" s="333" customFormat="1" ht="24" customHeight="1" x14ac:dyDescent="0.2">
      <c r="A471" s="324" t="str">
        <f t="shared" si="136"/>
        <v/>
      </c>
      <c r="B471" s="325" t="str">
        <f t="shared" si="139"/>
        <v/>
      </c>
      <c r="C471" s="326"/>
      <c r="D471" s="327" t="str">
        <f t="shared" si="137"/>
        <v/>
      </c>
      <c r="E471" s="328"/>
      <c r="F471" s="329">
        <f t="shared" si="138"/>
        <v>0</v>
      </c>
      <c r="G471" s="332">
        <f t="shared" si="140"/>
        <v>0</v>
      </c>
    </row>
    <row r="472" spans="1:7" s="333" customFormat="1" ht="24" customHeight="1" x14ac:dyDescent="0.2">
      <c r="A472" s="324" t="str">
        <f t="shared" si="136"/>
        <v/>
      </c>
      <c r="B472" s="325" t="str">
        <f t="shared" si="139"/>
        <v/>
      </c>
      <c r="C472" s="326"/>
      <c r="D472" s="327" t="str">
        <f t="shared" si="137"/>
        <v/>
      </c>
      <c r="E472" s="328"/>
      <c r="F472" s="329">
        <f t="shared" si="138"/>
        <v>0</v>
      </c>
      <c r="G472" s="332">
        <f t="shared" si="140"/>
        <v>0</v>
      </c>
    </row>
    <row r="473" spans="1:7" s="333" customFormat="1" ht="24" customHeight="1" x14ac:dyDescent="0.2">
      <c r="A473" s="324" t="str">
        <f t="shared" si="136"/>
        <v/>
      </c>
      <c r="B473" s="325" t="str">
        <f t="shared" si="139"/>
        <v/>
      </c>
      <c r="C473" s="326"/>
      <c r="D473" s="327" t="str">
        <f t="shared" si="137"/>
        <v/>
      </c>
      <c r="E473" s="328"/>
      <c r="F473" s="329">
        <f t="shared" si="138"/>
        <v>0</v>
      </c>
      <c r="G473" s="332">
        <f t="shared" si="140"/>
        <v>0</v>
      </c>
    </row>
    <row r="474" spans="1:7" s="333" customFormat="1" ht="24" customHeight="1" x14ac:dyDescent="0.2">
      <c r="A474" s="324" t="str">
        <f t="shared" si="136"/>
        <v/>
      </c>
      <c r="B474" s="325" t="str">
        <f t="shared" si="139"/>
        <v/>
      </c>
      <c r="C474" s="326"/>
      <c r="D474" s="327" t="str">
        <f t="shared" si="137"/>
        <v/>
      </c>
      <c r="E474" s="328"/>
      <c r="F474" s="329">
        <f t="shared" si="138"/>
        <v>0</v>
      </c>
      <c r="G474" s="332">
        <f t="shared" si="140"/>
        <v>0</v>
      </c>
    </row>
    <row r="475" spans="1:7" s="333" customFormat="1" ht="24" customHeight="1" x14ac:dyDescent="0.2">
      <c r="A475" s="324" t="str">
        <f t="shared" si="136"/>
        <v/>
      </c>
      <c r="B475" s="325" t="str">
        <f t="shared" si="139"/>
        <v/>
      </c>
      <c r="C475" s="326"/>
      <c r="D475" s="327" t="str">
        <f t="shared" si="137"/>
        <v/>
      </c>
      <c r="E475" s="328"/>
      <c r="F475" s="330">
        <f t="shared" si="138"/>
        <v>0</v>
      </c>
      <c r="G475" s="332">
        <f t="shared" si="140"/>
        <v>0</v>
      </c>
    </row>
    <row r="476" spans="1:7" ht="24" customHeight="1" x14ac:dyDescent="0.2">
      <c r="A476" s="177"/>
      <c r="B476" s="151"/>
      <c r="C476" s="151"/>
      <c r="D476" s="162"/>
      <c r="E476" s="163"/>
      <c r="F476" s="238" t="s">
        <v>33</v>
      </c>
      <c r="G476" s="178">
        <f>SUBTOTAL(9,G462:G475)</f>
        <v>0</v>
      </c>
    </row>
    <row r="477" spans="1:7" ht="24" customHeight="1" x14ac:dyDescent="0.2">
      <c r="A477" s="177"/>
      <c r="B477" s="151"/>
      <c r="C477" s="179" t="s">
        <v>729</v>
      </c>
      <c r="D477" s="162"/>
      <c r="E477" s="163"/>
      <c r="F477" s="164"/>
      <c r="G477" s="180"/>
    </row>
    <row r="478" spans="1:7" s="333" customFormat="1" ht="24" customHeight="1" x14ac:dyDescent="0.2">
      <c r="A478" s="324" t="str">
        <f t="shared" ref="A478:A485" si="141">IFERROR(VLOOKUP(C478,Tabla_Insumos,4,FALSE),"")</f>
        <v/>
      </c>
      <c r="B478" s="325" t="str">
        <f t="shared" ref="B478:B485" si="142">IFERROR(VLOOKUP(C478,Tabla_Insumos,5,FALSE),"")</f>
        <v/>
      </c>
      <c r="C478" s="326"/>
      <c r="D478" s="327" t="str">
        <f t="shared" ref="D478:D485" si="143">IFERROR(VLOOKUP(C478,Tabla_Insumos,2,FALSE),"")</f>
        <v/>
      </c>
      <c r="E478" s="328"/>
      <c r="F478" s="331">
        <f t="shared" ref="F478:F485" si="144">IFERROR(VLOOKUP(C478,Tabla_Insumos,3,FALSE),0)</f>
        <v>0</v>
      </c>
      <c r="G478" s="332">
        <f>ROUND(E478*F478,2)</f>
        <v>0</v>
      </c>
    </row>
    <row r="479" spans="1:7" s="333" customFormat="1" ht="24" customHeight="1" x14ac:dyDescent="0.2">
      <c r="A479" s="324" t="str">
        <f t="shared" si="141"/>
        <v/>
      </c>
      <c r="B479" s="325" t="str">
        <f t="shared" si="142"/>
        <v/>
      </c>
      <c r="C479" s="326"/>
      <c r="D479" s="327" t="str">
        <f t="shared" si="143"/>
        <v/>
      </c>
      <c r="E479" s="328"/>
      <c r="F479" s="331">
        <f t="shared" si="144"/>
        <v>0</v>
      </c>
      <c r="G479" s="332">
        <f>ROUND(E479*F479,2)</f>
        <v>0</v>
      </c>
    </row>
    <row r="480" spans="1:7" s="333" customFormat="1" ht="24" customHeight="1" x14ac:dyDescent="0.2">
      <c r="A480" s="324" t="str">
        <f t="shared" si="141"/>
        <v/>
      </c>
      <c r="B480" s="325" t="str">
        <f t="shared" si="142"/>
        <v/>
      </c>
      <c r="C480" s="326"/>
      <c r="D480" s="327" t="str">
        <f t="shared" si="143"/>
        <v/>
      </c>
      <c r="E480" s="328"/>
      <c r="F480" s="331">
        <f t="shared" si="144"/>
        <v>0</v>
      </c>
      <c r="G480" s="332">
        <f t="shared" ref="G480:G485" si="145">ROUND(E480*F480,2)</f>
        <v>0</v>
      </c>
    </row>
    <row r="481" spans="1:7" s="333" customFormat="1" ht="24" customHeight="1" x14ac:dyDescent="0.2">
      <c r="A481" s="324" t="str">
        <f t="shared" si="141"/>
        <v/>
      </c>
      <c r="B481" s="325" t="str">
        <f t="shared" si="142"/>
        <v/>
      </c>
      <c r="C481" s="326"/>
      <c r="D481" s="327" t="str">
        <f t="shared" si="143"/>
        <v/>
      </c>
      <c r="E481" s="328"/>
      <c r="F481" s="331">
        <f t="shared" si="144"/>
        <v>0</v>
      </c>
      <c r="G481" s="332">
        <f t="shared" si="145"/>
        <v>0</v>
      </c>
    </row>
    <row r="482" spans="1:7" s="333" customFormat="1" ht="24" customHeight="1" x14ac:dyDescent="0.2">
      <c r="A482" s="324" t="str">
        <f t="shared" si="141"/>
        <v/>
      </c>
      <c r="B482" s="325" t="str">
        <f t="shared" si="142"/>
        <v/>
      </c>
      <c r="C482" s="326"/>
      <c r="D482" s="327" t="str">
        <f t="shared" si="143"/>
        <v/>
      </c>
      <c r="E482" s="328"/>
      <c r="F482" s="329">
        <f t="shared" si="144"/>
        <v>0</v>
      </c>
      <c r="G482" s="332">
        <f t="shared" si="145"/>
        <v>0</v>
      </c>
    </row>
    <row r="483" spans="1:7" s="333" customFormat="1" ht="24" customHeight="1" x14ac:dyDescent="0.2">
      <c r="A483" s="324" t="str">
        <f t="shared" si="141"/>
        <v/>
      </c>
      <c r="B483" s="325" t="str">
        <f t="shared" si="142"/>
        <v/>
      </c>
      <c r="C483" s="326"/>
      <c r="D483" s="327" t="str">
        <f t="shared" si="143"/>
        <v/>
      </c>
      <c r="E483" s="328"/>
      <c r="F483" s="329">
        <f t="shared" si="144"/>
        <v>0</v>
      </c>
      <c r="G483" s="332">
        <f t="shared" si="145"/>
        <v>0</v>
      </c>
    </row>
    <row r="484" spans="1:7" s="333" customFormat="1" ht="24" customHeight="1" x14ac:dyDescent="0.2">
      <c r="A484" s="324" t="str">
        <f t="shared" si="141"/>
        <v/>
      </c>
      <c r="B484" s="325" t="str">
        <f t="shared" si="142"/>
        <v/>
      </c>
      <c r="C484" s="326"/>
      <c r="D484" s="327" t="str">
        <f t="shared" si="143"/>
        <v/>
      </c>
      <c r="E484" s="328"/>
      <c r="F484" s="329">
        <f t="shared" si="144"/>
        <v>0</v>
      </c>
      <c r="G484" s="332">
        <f t="shared" si="145"/>
        <v>0</v>
      </c>
    </row>
    <row r="485" spans="1:7" s="333" customFormat="1" ht="24" customHeight="1" x14ac:dyDescent="0.2">
      <c r="A485" s="324" t="str">
        <f t="shared" si="141"/>
        <v/>
      </c>
      <c r="B485" s="325" t="str">
        <f t="shared" si="142"/>
        <v/>
      </c>
      <c r="C485" s="326"/>
      <c r="D485" s="327" t="str">
        <f t="shared" si="143"/>
        <v/>
      </c>
      <c r="E485" s="328"/>
      <c r="F485" s="329">
        <f t="shared" si="144"/>
        <v>0</v>
      </c>
      <c r="G485" s="332">
        <f t="shared" si="145"/>
        <v>0</v>
      </c>
    </row>
    <row r="486" spans="1:7" ht="24" customHeight="1" x14ac:dyDescent="0.2">
      <c r="A486" s="177"/>
      <c r="B486" s="151"/>
      <c r="C486" s="151"/>
      <c r="D486" s="162"/>
      <c r="E486" s="163"/>
      <c r="F486" s="238" t="s">
        <v>34</v>
      </c>
      <c r="G486" s="178">
        <f>SUBTOTAL(9,G478:G485)</f>
        <v>0</v>
      </c>
    </row>
    <row r="487" spans="1:7" ht="24" customHeight="1" x14ac:dyDescent="0.2">
      <c r="A487" s="177"/>
      <c r="B487" s="151"/>
      <c r="C487" s="179" t="s">
        <v>730</v>
      </c>
      <c r="D487" s="162"/>
      <c r="E487" s="163"/>
      <c r="F487" s="164"/>
      <c r="G487" s="180"/>
    </row>
    <row r="488" spans="1:7" s="333" customFormat="1" ht="24" customHeight="1" x14ac:dyDescent="0.2">
      <c r="A488" s="324" t="str">
        <f t="shared" ref="A488:A496" si="146">IFERROR(VLOOKUP(C488,Tabla_Insumos,4,FALSE),"")</f>
        <v/>
      </c>
      <c r="B488" s="325" t="str">
        <f t="shared" ref="B488:B496" si="147">IFERROR(VLOOKUP(C488,Tabla_Insumos,5,FALSE),"")</f>
        <v/>
      </c>
      <c r="C488" s="326"/>
      <c r="D488" s="327" t="str">
        <f t="shared" ref="D488:D496" si="148">IFERROR(VLOOKUP(C488,Tabla_Insumos,2,FALSE),"")</f>
        <v/>
      </c>
      <c r="E488" s="328"/>
      <c r="F488" s="329">
        <f t="shared" ref="F488:F496" si="149">IFERROR(VLOOKUP(C488,Tabla_Insumos,3,FALSE),0)</f>
        <v>0</v>
      </c>
      <c r="G488" s="332">
        <f t="shared" ref="G488:G496" si="150">ROUND(E488*F488,2)</f>
        <v>0</v>
      </c>
    </row>
    <row r="489" spans="1:7" s="333" customFormat="1" ht="24" customHeight="1" x14ac:dyDescent="0.2">
      <c r="A489" s="324" t="str">
        <f t="shared" si="146"/>
        <v/>
      </c>
      <c r="B489" s="325" t="str">
        <f t="shared" si="147"/>
        <v/>
      </c>
      <c r="C489" s="326"/>
      <c r="D489" s="327" t="str">
        <f t="shared" si="148"/>
        <v/>
      </c>
      <c r="E489" s="328"/>
      <c r="F489" s="329">
        <f t="shared" si="149"/>
        <v>0</v>
      </c>
      <c r="G489" s="332">
        <f t="shared" si="150"/>
        <v>0</v>
      </c>
    </row>
    <row r="490" spans="1:7" s="333" customFormat="1" ht="24" customHeight="1" x14ac:dyDescent="0.2">
      <c r="A490" s="324" t="str">
        <f t="shared" si="146"/>
        <v/>
      </c>
      <c r="B490" s="325" t="str">
        <f t="shared" si="147"/>
        <v/>
      </c>
      <c r="C490" s="326"/>
      <c r="D490" s="327" t="str">
        <f t="shared" si="148"/>
        <v/>
      </c>
      <c r="E490" s="328"/>
      <c r="F490" s="329">
        <f t="shared" si="149"/>
        <v>0</v>
      </c>
      <c r="G490" s="332">
        <f t="shared" si="150"/>
        <v>0</v>
      </c>
    </row>
    <row r="491" spans="1:7" s="333" customFormat="1" ht="24" customHeight="1" x14ac:dyDescent="0.2">
      <c r="A491" s="324" t="str">
        <f t="shared" si="146"/>
        <v/>
      </c>
      <c r="B491" s="325" t="str">
        <f t="shared" si="147"/>
        <v/>
      </c>
      <c r="C491" s="326"/>
      <c r="D491" s="327" t="str">
        <f t="shared" si="148"/>
        <v/>
      </c>
      <c r="E491" s="328"/>
      <c r="F491" s="329">
        <f t="shared" si="149"/>
        <v>0</v>
      </c>
      <c r="G491" s="332">
        <f t="shared" si="150"/>
        <v>0</v>
      </c>
    </row>
    <row r="492" spans="1:7" s="333" customFormat="1" ht="24" customHeight="1" x14ac:dyDescent="0.2">
      <c r="A492" s="324" t="str">
        <f t="shared" si="146"/>
        <v/>
      </c>
      <c r="B492" s="325" t="str">
        <f t="shared" si="147"/>
        <v/>
      </c>
      <c r="C492" s="326"/>
      <c r="D492" s="327" t="str">
        <f t="shared" si="148"/>
        <v/>
      </c>
      <c r="E492" s="328"/>
      <c r="F492" s="329">
        <f t="shared" si="149"/>
        <v>0</v>
      </c>
      <c r="G492" s="332">
        <f t="shared" si="150"/>
        <v>0</v>
      </c>
    </row>
    <row r="493" spans="1:7" s="333" customFormat="1" ht="24" customHeight="1" x14ac:dyDescent="0.2">
      <c r="A493" s="324" t="str">
        <f t="shared" si="146"/>
        <v/>
      </c>
      <c r="B493" s="325" t="str">
        <f t="shared" si="147"/>
        <v/>
      </c>
      <c r="C493" s="326"/>
      <c r="D493" s="327" t="str">
        <f t="shared" si="148"/>
        <v/>
      </c>
      <c r="E493" s="328"/>
      <c r="F493" s="329">
        <f t="shared" si="149"/>
        <v>0</v>
      </c>
      <c r="G493" s="332">
        <f t="shared" si="150"/>
        <v>0</v>
      </c>
    </row>
    <row r="494" spans="1:7" s="333" customFormat="1" ht="24" customHeight="1" x14ac:dyDescent="0.2">
      <c r="A494" s="324" t="str">
        <f t="shared" si="146"/>
        <v/>
      </c>
      <c r="B494" s="325" t="str">
        <f t="shared" si="147"/>
        <v/>
      </c>
      <c r="C494" s="326"/>
      <c r="D494" s="327" t="str">
        <f t="shared" si="148"/>
        <v/>
      </c>
      <c r="E494" s="328"/>
      <c r="F494" s="329">
        <f t="shared" si="149"/>
        <v>0</v>
      </c>
      <c r="G494" s="332">
        <f t="shared" si="150"/>
        <v>0</v>
      </c>
    </row>
    <row r="495" spans="1:7" s="333" customFormat="1" ht="24" customHeight="1" x14ac:dyDescent="0.2">
      <c r="A495" s="324" t="str">
        <f t="shared" si="146"/>
        <v/>
      </c>
      <c r="B495" s="325" t="str">
        <f t="shared" si="147"/>
        <v/>
      </c>
      <c r="C495" s="326"/>
      <c r="D495" s="327" t="str">
        <f t="shared" si="148"/>
        <v/>
      </c>
      <c r="E495" s="328"/>
      <c r="F495" s="329">
        <f t="shared" si="149"/>
        <v>0</v>
      </c>
      <c r="G495" s="332">
        <f t="shared" si="150"/>
        <v>0</v>
      </c>
    </row>
    <row r="496" spans="1:7" s="333" customFormat="1" ht="24" customHeight="1" x14ac:dyDescent="0.2">
      <c r="A496" s="324" t="str">
        <f t="shared" si="146"/>
        <v/>
      </c>
      <c r="B496" s="325" t="str">
        <f t="shared" si="147"/>
        <v/>
      </c>
      <c r="C496" s="326"/>
      <c r="D496" s="327" t="str">
        <f t="shared" si="148"/>
        <v/>
      </c>
      <c r="E496" s="328"/>
      <c r="F496" s="329">
        <f t="shared" si="149"/>
        <v>0</v>
      </c>
      <c r="G496" s="332">
        <f t="shared" si="150"/>
        <v>0</v>
      </c>
    </row>
    <row r="497" spans="1:141" ht="24" customHeight="1" x14ac:dyDescent="0.2">
      <c r="A497" s="181"/>
      <c r="B497" s="162"/>
      <c r="C497" s="151"/>
      <c r="D497" s="162"/>
      <c r="E497" s="163"/>
      <c r="F497" s="238"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5.1</v>
      </c>
      <c r="B499" s="189" t="str">
        <f>C457</f>
        <v>Cerámico 0,33 x 0,33</v>
      </c>
      <c r="C499" s="190"/>
      <c r="D499" s="190" t="s">
        <v>36</v>
      </c>
      <c r="E499" s="191"/>
      <c r="F499" s="192" t="s">
        <v>37</v>
      </c>
      <c r="G499" s="193">
        <f>SUBTOTAL(9,G462:G498)</f>
        <v>0</v>
      </c>
    </row>
    <row r="500" spans="1:141" ht="24" customHeight="1" thickTop="1" thickBot="1" x14ac:dyDescent="0.25"/>
    <row r="501" spans="1:141" ht="24" customHeight="1" thickTop="1" x14ac:dyDescent="0.2">
      <c r="A501" s="223" t="s">
        <v>39</v>
      </c>
      <c r="B501" s="224"/>
      <c r="C501" s="224"/>
      <c r="D501" s="224"/>
      <c r="E501" s="224"/>
      <c r="F501" s="224"/>
      <c r="G501" s="225"/>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E.P.E.T.N° 1 - ING. ROGELIO BOERO</v>
      </c>
      <c r="C504" s="149"/>
      <c r="D504" s="149"/>
      <c r="E504" s="149"/>
      <c r="F504" s="158" t="s">
        <v>40</v>
      </c>
      <c r="G504" s="160">
        <f>Fecha_Base</f>
        <v>0</v>
      </c>
    </row>
    <row r="505" spans="1:141" ht="24" customHeight="1" x14ac:dyDescent="0.2">
      <c r="A505" s="161" t="s">
        <v>725</v>
      </c>
      <c r="B505" s="150" t="str">
        <f>Ubicación</f>
        <v>Belgrano 250 este</v>
      </c>
      <c r="C505" s="150"/>
      <c r="D505" s="162"/>
      <c r="E505" s="163"/>
      <c r="F505" s="164"/>
      <c r="G505" s="165"/>
    </row>
    <row r="506" spans="1:141" ht="24" customHeight="1" x14ac:dyDescent="0.2">
      <c r="A506" s="161" t="s">
        <v>41</v>
      </c>
      <c r="B506" s="166" t="str">
        <f>IFERROR(VALUE(LEFT(B507,FIND("-",B507)-1)),"")</f>
        <v/>
      </c>
      <c r="C506" s="151" t="str">
        <f>IFERROR(VLOOKUP(B506,Tabla_CyP,2,FALSE),"")</f>
        <v/>
      </c>
      <c r="E506" s="163"/>
      <c r="F506" s="164"/>
      <c r="G506" s="165"/>
    </row>
    <row r="507" spans="1:141" ht="24" customHeight="1" x14ac:dyDescent="0.2">
      <c r="A507" s="161" t="s">
        <v>27</v>
      </c>
      <c r="B507" s="167" t="str">
        <f>IFERROR(VLOOKUP(COUNTIF($A$1:A507,"ANALISIS DE PRECIOS"),Tabla_NumeroItem,4,FALSE),"")</f>
        <v>6.1.2</v>
      </c>
      <c r="C507" s="151" t="str">
        <f>IFERROR(VLOOKUP(B507,Tabla_CyP,2,FALSE),"")</f>
        <v>Pisos de mosaico granítico 30 x 30</v>
      </c>
      <c r="D507" s="162"/>
      <c r="E507" s="163"/>
      <c r="F507" s="158" t="s">
        <v>28</v>
      </c>
      <c r="G507" s="168" t="str">
        <f>IFERROR(VLOOKUP(B507,Tabla_CyP,4,FALSE),"")</f>
        <v>m2</v>
      </c>
    </row>
    <row r="508" spans="1:141" ht="24" customHeight="1" x14ac:dyDescent="0.2">
      <c r="A508" s="161"/>
      <c r="B508" s="150"/>
      <c r="C508" s="151"/>
      <c r="D508" s="162"/>
      <c r="E508" s="163"/>
      <c r="F508" s="164"/>
      <c r="G508" s="165"/>
    </row>
    <row r="509" spans="1:141" ht="24" customHeight="1" x14ac:dyDescent="0.2">
      <c r="A509" s="356" t="s">
        <v>588</v>
      </c>
      <c r="B509" s="357"/>
      <c r="C509" s="358" t="s">
        <v>0</v>
      </c>
      <c r="D509" s="358" t="s">
        <v>29</v>
      </c>
      <c r="E509" s="360" t="s">
        <v>30</v>
      </c>
      <c r="F509" s="362" t="s">
        <v>31</v>
      </c>
      <c r="G509" s="364" t="s">
        <v>32</v>
      </c>
    </row>
    <row r="510" spans="1:141" s="171" customFormat="1" ht="24" customHeight="1" x14ac:dyDescent="0.2">
      <c r="A510" s="169" t="s">
        <v>589</v>
      </c>
      <c r="B510" s="170" t="s">
        <v>590</v>
      </c>
      <c r="C510" s="359"/>
      <c r="D510" s="359"/>
      <c r="E510" s="361"/>
      <c r="F510" s="363"/>
      <c r="G510" s="365"/>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c r="AV510" s="334"/>
      <c r="AW510" s="334"/>
      <c r="AX510" s="334"/>
      <c r="AY510" s="334"/>
      <c r="AZ510" s="334"/>
      <c r="BA510" s="334"/>
      <c r="BB510" s="334"/>
      <c r="BC510" s="334"/>
      <c r="BD510" s="334"/>
      <c r="BE510" s="334"/>
      <c r="BF510" s="334"/>
      <c r="BG510" s="334"/>
      <c r="BH510" s="334"/>
      <c r="BI510" s="334"/>
      <c r="BJ510" s="334"/>
      <c r="BK510" s="334"/>
      <c r="BL510" s="334"/>
      <c r="BM510" s="334"/>
      <c r="BN510" s="334"/>
      <c r="BO510" s="334"/>
      <c r="BP510" s="334"/>
      <c r="BQ510" s="334"/>
      <c r="BR510" s="334"/>
      <c r="BS510" s="334"/>
      <c r="BT510" s="334"/>
      <c r="BU510" s="334"/>
      <c r="BV510" s="334"/>
      <c r="BW510" s="334"/>
      <c r="BX510" s="334"/>
      <c r="BY510" s="334"/>
      <c r="BZ510" s="334"/>
      <c r="CA510" s="334"/>
      <c r="CB510" s="334"/>
      <c r="CC510" s="334"/>
      <c r="CD510" s="334"/>
      <c r="CE510" s="334"/>
      <c r="CF510" s="334"/>
      <c r="CG510" s="334"/>
      <c r="CH510" s="334"/>
      <c r="CI510" s="334"/>
      <c r="CJ510" s="334"/>
      <c r="CK510" s="334"/>
      <c r="CL510" s="334"/>
      <c r="CM510" s="334"/>
      <c r="CN510" s="334"/>
      <c r="CO510" s="334"/>
      <c r="CP510" s="334"/>
      <c r="CQ510" s="334"/>
      <c r="CR510" s="334"/>
      <c r="CS510" s="334"/>
      <c r="CT510" s="334"/>
      <c r="CU510" s="334"/>
      <c r="CV510" s="334"/>
      <c r="CW510" s="334"/>
      <c r="CX510" s="334"/>
      <c r="CY510" s="334"/>
      <c r="CZ510" s="334"/>
      <c r="DA510" s="334"/>
      <c r="DB510" s="334"/>
      <c r="DC510" s="334"/>
      <c r="DD510" s="334"/>
      <c r="DE510" s="334"/>
      <c r="DF510" s="334"/>
      <c r="DG510" s="334"/>
      <c r="DH510" s="334"/>
      <c r="DI510" s="334"/>
      <c r="DJ510" s="334"/>
      <c r="DK510" s="334"/>
      <c r="DL510" s="334"/>
      <c r="DM510" s="334"/>
      <c r="DN510" s="334"/>
      <c r="DO510" s="334"/>
      <c r="DP510" s="334"/>
      <c r="DQ510" s="334"/>
      <c r="DR510" s="334"/>
      <c r="DS510" s="334"/>
      <c r="DT510" s="334"/>
      <c r="DU510" s="334"/>
      <c r="DV510" s="334"/>
      <c r="DW510" s="334"/>
      <c r="DX510" s="334"/>
      <c r="DY510" s="334"/>
      <c r="DZ510" s="334"/>
      <c r="EA510" s="334"/>
      <c r="EB510" s="334"/>
      <c r="EC510" s="334"/>
      <c r="ED510" s="334"/>
      <c r="EE510" s="334"/>
      <c r="EF510" s="334"/>
      <c r="EG510" s="334"/>
      <c r="EH510" s="334"/>
      <c r="EI510" s="334"/>
      <c r="EJ510" s="334"/>
      <c r="EK510" s="334"/>
    </row>
    <row r="511" spans="1:141" ht="24" customHeight="1" x14ac:dyDescent="0.2">
      <c r="A511" s="237"/>
      <c r="B511" s="172"/>
      <c r="C511" s="235" t="s">
        <v>728</v>
      </c>
      <c r="D511" s="173"/>
      <c r="E511" s="174"/>
      <c r="F511" s="175"/>
      <c r="G511" s="176"/>
    </row>
    <row r="512" spans="1:141" s="333" customFormat="1" ht="24" customHeight="1" x14ac:dyDescent="0.2">
      <c r="A512" s="324" t="str">
        <f t="shared" ref="A512:A525" si="151">IFERROR(VLOOKUP(C512,Tabla_Insumos,4,FALSE),"")</f>
        <v/>
      </c>
      <c r="B512" s="325" t="str">
        <f>IFERROR(VLOOKUP(C512,Tabla_Insumos,5,FALSE),"")</f>
        <v/>
      </c>
      <c r="C512" s="326"/>
      <c r="D512" s="327" t="str">
        <f t="shared" ref="D512:D525" si="152">IFERROR(VLOOKUP(C512,Tabla_Insumos,2,FALSE),"")</f>
        <v/>
      </c>
      <c r="E512" s="328"/>
      <c r="F512" s="329">
        <f t="shared" ref="F512:F525" si="153">IFERROR(VLOOKUP(C512,Tabla_Insumos,3,FALSE),0)</f>
        <v>0</v>
      </c>
      <c r="G512" s="332">
        <f>ROUND(E512*F512,2)</f>
        <v>0</v>
      </c>
    </row>
    <row r="513" spans="1:7" s="333" customFormat="1" ht="24" customHeight="1" x14ac:dyDescent="0.2">
      <c r="A513" s="324" t="str">
        <f t="shared" si="151"/>
        <v/>
      </c>
      <c r="B513" s="325" t="str">
        <f t="shared" ref="B513:B525" si="154">IFERROR(VLOOKUP(C513,Tabla_Insumos,5,FALSE),"")</f>
        <v/>
      </c>
      <c r="C513" s="326"/>
      <c r="D513" s="327" t="str">
        <f t="shared" si="152"/>
        <v/>
      </c>
      <c r="E513" s="328"/>
      <c r="F513" s="329">
        <f t="shared" si="153"/>
        <v>0</v>
      </c>
      <c r="G513" s="332">
        <f t="shared" ref="G513:G525" si="155">ROUND(E513*F513,2)</f>
        <v>0</v>
      </c>
    </row>
    <row r="514" spans="1:7" s="333" customFormat="1" ht="24" customHeight="1" x14ac:dyDescent="0.2">
      <c r="A514" s="324" t="str">
        <f t="shared" si="151"/>
        <v/>
      </c>
      <c r="B514" s="325" t="str">
        <f t="shared" si="154"/>
        <v/>
      </c>
      <c r="C514" s="326"/>
      <c r="D514" s="327" t="str">
        <f t="shared" si="152"/>
        <v/>
      </c>
      <c r="E514" s="328"/>
      <c r="F514" s="329">
        <f t="shared" si="153"/>
        <v>0</v>
      </c>
      <c r="G514" s="332">
        <f t="shared" si="155"/>
        <v>0</v>
      </c>
    </row>
    <row r="515" spans="1:7" s="333" customFormat="1" ht="24" customHeight="1" x14ac:dyDescent="0.2">
      <c r="A515" s="324" t="str">
        <f t="shared" si="151"/>
        <v/>
      </c>
      <c r="B515" s="325" t="str">
        <f t="shared" si="154"/>
        <v/>
      </c>
      <c r="C515" s="326"/>
      <c r="D515" s="327" t="str">
        <f t="shared" si="152"/>
        <v/>
      </c>
      <c r="E515" s="328"/>
      <c r="F515" s="329">
        <f t="shared" si="153"/>
        <v>0</v>
      </c>
      <c r="G515" s="332">
        <f t="shared" si="155"/>
        <v>0</v>
      </c>
    </row>
    <row r="516" spans="1:7" s="333" customFormat="1" ht="24" customHeight="1" x14ac:dyDescent="0.2">
      <c r="A516" s="324" t="str">
        <f t="shared" si="151"/>
        <v/>
      </c>
      <c r="B516" s="325" t="str">
        <f t="shared" si="154"/>
        <v/>
      </c>
      <c r="C516" s="326"/>
      <c r="D516" s="327" t="str">
        <f t="shared" si="152"/>
        <v/>
      </c>
      <c r="E516" s="328"/>
      <c r="F516" s="329">
        <f t="shared" si="153"/>
        <v>0</v>
      </c>
      <c r="G516" s="332">
        <f t="shared" si="155"/>
        <v>0</v>
      </c>
    </row>
    <row r="517" spans="1:7" s="333" customFormat="1" ht="24" customHeight="1" x14ac:dyDescent="0.2">
      <c r="A517" s="324" t="str">
        <f t="shared" si="151"/>
        <v/>
      </c>
      <c r="B517" s="325" t="str">
        <f t="shared" si="154"/>
        <v/>
      </c>
      <c r="C517" s="326"/>
      <c r="D517" s="327" t="str">
        <f t="shared" si="152"/>
        <v/>
      </c>
      <c r="E517" s="328"/>
      <c r="F517" s="329">
        <f t="shared" si="153"/>
        <v>0</v>
      </c>
      <c r="G517" s="332">
        <f t="shared" si="155"/>
        <v>0</v>
      </c>
    </row>
    <row r="518" spans="1:7" s="333" customFormat="1" ht="24" customHeight="1" x14ac:dyDescent="0.2">
      <c r="A518" s="324" t="str">
        <f t="shared" si="151"/>
        <v/>
      </c>
      <c r="B518" s="325" t="str">
        <f t="shared" si="154"/>
        <v/>
      </c>
      <c r="C518" s="326"/>
      <c r="D518" s="327" t="str">
        <f t="shared" si="152"/>
        <v/>
      </c>
      <c r="E518" s="328"/>
      <c r="F518" s="329">
        <f t="shared" si="153"/>
        <v>0</v>
      </c>
      <c r="G518" s="332">
        <f t="shared" si="155"/>
        <v>0</v>
      </c>
    </row>
    <row r="519" spans="1:7" s="333" customFormat="1" ht="24" customHeight="1" x14ac:dyDescent="0.2">
      <c r="A519" s="324" t="str">
        <f t="shared" si="151"/>
        <v/>
      </c>
      <c r="B519" s="325" t="str">
        <f t="shared" si="154"/>
        <v/>
      </c>
      <c r="C519" s="326"/>
      <c r="D519" s="327" t="str">
        <f t="shared" si="152"/>
        <v/>
      </c>
      <c r="E519" s="328"/>
      <c r="F519" s="329">
        <f t="shared" si="153"/>
        <v>0</v>
      </c>
      <c r="G519" s="332">
        <f t="shared" si="155"/>
        <v>0</v>
      </c>
    </row>
    <row r="520" spans="1:7" s="333" customFormat="1" ht="24" customHeight="1" x14ac:dyDescent="0.2">
      <c r="A520" s="324" t="str">
        <f t="shared" si="151"/>
        <v/>
      </c>
      <c r="B520" s="325" t="str">
        <f t="shared" si="154"/>
        <v/>
      </c>
      <c r="C520" s="326"/>
      <c r="D520" s="327" t="str">
        <f t="shared" si="152"/>
        <v/>
      </c>
      <c r="E520" s="328"/>
      <c r="F520" s="329">
        <f t="shared" si="153"/>
        <v>0</v>
      </c>
      <c r="G520" s="332">
        <f t="shared" si="155"/>
        <v>0</v>
      </c>
    </row>
    <row r="521" spans="1:7" s="333" customFormat="1" ht="24" customHeight="1" x14ac:dyDescent="0.2">
      <c r="A521" s="324" t="str">
        <f t="shared" si="151"/>
        <v/>
      </c>
      <c r="B521" s="325" t="str">
        <f t="shared" si="154"/>
        <v/>
      </c>
      <c r="C521" s="326"/>
      <c r="D521" s="327" t="str">
        <f t="shared" si="152"/>
        <v/>
      </c>
      <c r="E521" s="328"/>
      <c r="F521" s="329">
        <f t="shared" si="153"/>
        <v>0</v>
      </c>
      <c r="G521" s="332">
        <f t="shared" si="155"/>
        <v>0</v>
      </c>
    </row>
    <row r="522" spans="1:7" s="333" customFormat="1" ht="24" customHeight="1" x14ac:dyDescent="0.2">
      <c r="A522" s="324" t="str">
        <f t="shared" si="151"/>
        <v/>
      </c>
      <c r="B522" s="325" t="str">
        <f t="shared" si="154"/>
        <v/>
      </c>
      <c r="C522" s="326"/>
      <c r="D522" s="327" t="str">
        <f t="shared" si="152"/>
        <v/>
      </c>
      <c r="E522" s="328"/>
      <c r="F522" s="329">
        <f t="shared" si="153"/>
        <v>0</v>
      </c>
      <c r="G522" s="332">
        <f t="shared" si="155"/>
        <v>0</v>
      </c>
    </row>
    <row r="523" spans="1:7" s="333" customFormat="1" ht="24" customHeight="1" x14ac:dyDescent="0.2">
      <c r="A523" s="324" t="str">
        <f t="shared" si="151"/>
        <v/>
      </c>
      <c r="B523" s="325" t="str">
        <f t="shared" si="154"/>
        <v/>
      </c>
      <c r="C523" s="326"/>
      <c r="D523" s="327" t="str">
        <f t="shared" si="152"/>
        <v/>
      </c>
      <c r="E523" s="328"/>
      <c r="F523" s="329">
        <f t="shared" si="153"/>
        <v>0</v>
      </c>
      <c r="G523" s="332">
        <f t="shared" si="155"/>
        <v>0</v>
      </c>
    </row>
    <row r="524" spans="1:7" s="333" customFormat="1" ht="24" customHeight="1" x14ac:dyDescent="0.2">
      <c r="A524" s="324" t="str">
        <f t="shared" si="151"/>
        <v/>
      </c>
      <c r="B524" s="325" t="str">
        <f t="shared" si="154"/>
        <v/>
      </c>
      <c r="C524" s="326"/>
      <c r="D524" s="327" t="str">
        <f t="shared" si="152"/>
        <v/>
      </c>
      <c r="E524" s="328"/>
      <c r="F524" s="329">
        <f t="shared" si="153"/>
        <v>0</v>
      </c>
      <c r="G524" s="332">
        <f t="shared" si="155"/>
        <v>0</v>
      </c>
    </row>
    <row r="525" spans="1:7" s="333" customFormat="1" ht="24" customHeight="1" x14ac:dyDescent="0.2">
      <c r="A525" s="324" t="str">
        <f t="shared" si="151"/>
        <v/>
      </c>
      <c r="B525" s="325" t="str">
        <f t="shared" si="154"/>
        <v/>
      </c>
      <c r="C525" s="326"/>
      <c r="D525" s="327" t="str">
        <f t="shared" si="152"/>
        <v/>
      </c>
      <c r="E525" s="328"/>
      <c r="F525" s="330">
        <f t="shared" si="153"/>
        <v>0</v>
      </c>
      <c r="G525" s="332">
        <f t="shared" si="155"/>
        <v>0</v>
      </c>
    </row>
    <row r="526" spans="1:7" ht="24" customHeight="1" x14ac:dyDescent="0.2">
      <c r="A526" s="177"/>
      <c r="B526" s="151"/>
      <c r="C526" s="151"/>
      <c r="D526" s="162"/>
      <c r="E526" s="163"/>
      <c r="F526" s="238" t="s">
        <v>33</v>
      </c>
      <c r="G526" s="178">
        <f>SUBTOTAL(9,G512:G525)</f>
        <v>0</v>
      </c>
    </row>
    <row r="527" spans="1:7" ht="24" customHeight="1" x14ac:dyDescent="0.2">
      <c r="A527" s="177"/>
      <c r="B527" s="151"/>
      <c r="C527" s="179" t="s">
        <v>729</v>
      </c>
      <c r="D527" s="162"/>
      <c r="E527" s="163"/>
      <c r="F527" s="164"/>
      <c r="G527" s="180"/>
    </row>
    <row r="528" spans="1:7" s="333" customFormat="1" ht="24" customHeight="1" x14ac:dyDescent="0.2">
      <c r="A528" s="324" t="str">
        <f t="shared" ref="A528:A535" si="156">IFERROR(VLOOKUP(C528,Tabla_Insumos,4,FALSE),"")</f>
        <v/>
      </c>
      <c r="B528" s="325" t="str">
        <f t="shared" ref="B528:B535" si="157">IFERROR(VLOOKUP(C528,Tabla_Insumos,5,FALSE),"")</f>
        <v/>
      </c>
      <c r="C528" s="326"/>
      <c r="D528" s="327" t="str">
        <f t="shared" ref="D528:D535" si="158">IFERROR(VLOOKUP(C528,Tabla_Insumos,2,FALSE),"")</f>
        <v/>
      </c>
      <c r="E528" s="328"/>
      <c r="F528" s="331">
        <f t="shared" ref="F528:F535" si="159">IFERROR(VLOOKUP(C528,Tabla_Insumos,3,FALSE),0)</f>
        <v>0</v>
      </c>
      <c r="G528" s="332">
        <f>ROUND(E528*F528,2)</f>
        <v>0</v>
      </c>
    </row>
    <row r="529" spans="1:7" s="333" customFormat="1" ht="24" customHeight="1" x14ac:dyDescent="0.2">
      <c r="A529" s="324" t="str">
        <f t="shared" si="156"/>
        <v/>
      </c>
      <c r="B529" s="325" t="str">
        <f t="shared" si="157"/>
        <v/>
      </c>
      <c r="C529" s="326"/>
      <c r="D529" s="327" t="str">
        <f t="shared" si="158"/>
        <v/>
      </c>
      <c r="E529" s="328"/>
      <c r="F529" s="331">
        <f t="shared" si="159"/>
        <v>0</v>
      </c>
      <c r="G529" s="332">
        <f>ROUND(E529*F529,2)</f>
        <v>0</v>
      </c>
    </row>
    <row r="530" spans="1:7" s="333" customFormat="1" ht="24" customHeight="1" x14ac:dyDescent="0.2">
      <c r="A530" s="324" t="str">
        <f t="shared" si="156"/>
        <v/>
      </c>
      <c r="B530" s="325" t="str">
        <f t="shared" si="157"/>
        <v/>
      </c>
      <c r="C530" s="326"/>
      <c r="D530" s="327" t="str">
        <f t="shared" si="158"/>
        <v/>
      </c>
      <c r="E530" s="328"/>
      <c r="F530" s="331">
        <f t="shared" si="159"/>
        <v>0</v>
      </c>
      <c r="G530" s="332">
        <f t="shared" ref="G530:G535" si="160">ROUND(E530*F530,2)</f>
        <v>0</v>
      </c>
    </row>
    <row r="531" spans="1:7" s="333" customFormat="1" ht="24" customHeight="1" x14ac:dyDescent="0.2">
      <c r="A531" s="324" t="str">
        <f t="shared" si="156"/>
        <v/>
      </c>
      <c r="B531" s="325" t="str">
        <f t="shared" si="157"/>
        <v/>
      </c>
      <c r="C531" s="326"/>
      <c r="D531" s="327" t="str">
        <f t="shared" si="158"/>
        <v/>
      </c>
      <c r="E531" s="328"/>
      <c r="F531" s="331">
        <f t="shared" si="159"/>
        <v>0</v>
      </c>
      <c r="G531" s="332">
        <f t="shared" si="160"/>
        <v>0</v>
      </c>
    </row>
    <row r="532" spans="1:7" s="333" customFormat="1" ht="24" customHeight="1" x14ac:dyDescent="0.2">
      <c r="A532" s="324" t="str">
        <f t="shared" si="156"/>
        <v/>
      </c>
      <c r="B532" s="325" t="str">
        <f t="shared" si="157"/>
        <v/>
      </c>
      <c r="C532" s="326"/>
      <c r="D532" s="327" t="str">
        <f t="shared" si="158"/>
        <v/>
      </c>
      <c r="E532" s="328"/>
      <c r="F532" s="329">
        <f t="shared" si="159"/>
        <v>0</v>
      </c>
      <c r="G532" s="332">
        <f t="shared" si="160"/>
        <v>0</v>
      </c>
    </row>
    <row r="533" spans="1:7" s="333" customFormat="1" ht="24" customHeight="1" x14ac:dyDescent="0.2">
      <c r="A533" s="324" t="str">
        <f t="shared" si="156"/>
        <v/>
      </c>
      <c r="B533" s="325" t="str">
        <f t="shared" si="157"/>
        <v/>
      </c>
      <c r="C533" s="326"/>
      <c r="D533" s="327" t="str">
        <f t="shared" si="158"/>
        <v/>
      </c>
      <c r="E533" s="328"/>
      <c r="F533" s="329">
        <f t="shared" si="159"/>
        <v>0</v>
      </c>
      <c r="G533" s="332">
        <f t="shared" si="160"/>
        <v>0</v>
      </c>
    </row>
    <row r="534" spans="1:7" s="333" customFormat="1" ht="24" customHeight="1" x14ac:dyDescent="0.2">
      <c r="A534" s="324" t="str">
        <f t="shared" si="156"/>
        <v/>
      </c>
      <c r="B534" s="325" t="str">
        <f t="shared" si="157"/>
        <v/>
      </c>
      <c r="C534" s="326"/>
      <c r="D534" s="327" t="str">
        <f t="shared" si="158"/>
        <v/>
      </c>
      <c r="E534" s="328"/>
      <c r="F534" s="329">
        <f t="shared" si="159"/>
        <v>0</v>
      </c>
      <c r="G534" s="332">
        <f t="shared" si="160"/>
        <v>0</v>
      </c>
    </row>
    <row r="535" spans="1:7" s="333" customFormat="1" ht="24" customHeight="1" x14ac:dyDescent="0.2">
      <c r="A535" s="324" t="str">
        <f t="shared" si="156"/>
        <v/>
      </c>
      <c r="B535" s="325" t="str">
        <f t="shared" si="157"/>
        <v/>
      </c>
      <c r="C535" s="326"/>
      <c r="D535" s="327" t="str">
        <f t="shared" si="158"/>
        <v/>
      </c>
      <c r="E535" s="328"/>
      <c r="F535" s="329">
        <f t="shared" si="159"/>
        <v>0</v>
      </c>
      <c r="G535" s="332">
        <f t="shared" si="160"/>
        <v>0</v>
      </c>
    </row>
    <row r="536" spans="1:7" ht="24" customHeight="1" x14ac:dyDescent="0.2">
      <c r="A536" s="177"/>
      <c r="B536" s="151"/>
      <c r="C536" s="151"/>
      <c r="D536" s="162"/>
      <c r="E536" s="163"/>
      <c r="F536" s="238" t="s">
        <v>34</v>
      </c>
      <c r="G536" s="178">
        <f>SUBTOTAL(9,G528:G535)</f>
        <v>0</v>
      </c>
    </row>
    <row r="537" spans="1:7" ht="24" customHeight="1" x14ac:dyDescent="0.2">
      <c r="A537" s="177"/>
      <c r="B537" s="151"/>
      <c r="C537" s="179" t="s">
        <v>730</v>
      </c>
      <c r="D537" s="162"/>
      <c r="E537" s="163"/>
      <c r="F537" s="164"/>
      <c r="G537" s="180"/>
    </row>
    <row r="538" spans="1:7" s="333" customFormat="1" ht="24" customHeight="1" x14ac:dyDescent="0.2">
      <c r="A538" s="324" t="str">
        <f t="shared" ref="A538:A546" si="161">IFERROR(VLOOKUP(C538,Tabla_Insumos,4,FALSE),"")</f>
        <v/>
      </c>
      <c r="B538" s="325" t="str">
        <f t="shared" ref="B538:B546" si="162">IFERROR(VLOOKUP(C538,Tabla_Insumos,5,FALSE),"")</f>
        <v/>
      </c>
      <c r="C538" s="326"/>
      <c r="D538" s="327" t="str">
        <f t="shared" ref="D538:D546" si="163">IFERROR(VLOOKUP(C538,Tabla_Insumos,2,FALSE),"")</f>
        <v/>
      </c>
      <c r="E538" s="328"/>
      <c r="F538" s="329">
        <f t="shared" ref="F538:F546" si="164">IFERROR(VLOOKUP(C538,Tabla_Insumos,3,FALSE),0)</f>
        <v>0</v>
      </c>
      <c r="G538" s="332">
        <f t="shared" ref="G538:G546" si="165">ROUND(E538*F538,2)</f>
        <v>0</v>
      </c>
    </row>
    <row r="539" spans="1:7" s="333" customFormat="1" ht="24" customHeight="1" x14ac:dyDescent="0.2">
      <c r="A539" s="324" t="str">
        <f t="shared" si="161"/>
        <v/>
      </c>
      <c r="B539" s="325" t="str">
        <f t="shared" si="162"/>
        <v/>
      </c>
      <c r="C539" s="326"/>
      <c r="D539" s="327" t="str">
        <f t="shared" si="163"/>
        <v/>
      </c>
      <c r="E539" s="328"/>
      <c r="F539" s="329">
        <f t="shared" si="164"/>
        <v>0</v>
      </c>
      <c r="G539" s="332">
        <f t="shared" si="165"/>
        <v>0</v>
      </c>
    </row>
    <row r="540" spans="1:7" s="333" customFormat="1" ht="24" customHeight="1" x14ac:dyDescent="0.2">
      <c r="A540" s="324" t="str">
        <f t="shared" si="161"/>
        <v/>
      </c>
      <c r="B540" s="325" t="str">
        <f t="shared" si="162"/>
        <v/>
      </c>
      <c r="C540" s="326"/>
      <c r="D540" s="327" t="str">
        <f t="shared" si="163"/>
        <v/>
      </c>
      <c r="E540" s="328"/>
      <c r="F540" s="329">
        <f t="shared" si="164"/>
        <v>0</v>
      </c>
      <c r="G540" s="332">
        <f t="shared" si="165"/>
        <v>0</v>
      </c>
    </row>
    <row r="541" spans="1:7" s="333" customFormat="1" ht="24" customHeight="1" x14ac:dyDescent="0.2">
      <c r="A541" s="324" t="str">
        <f t="shared" si="161"/>
        <v/>
      </c>
      <c r="B541" s="325" t="str">
        <f t="shared" si="162"/>
        <v/>
      </c>
      <c r="C541" s="326"/>
      <c r="D541" s="327" t="str">
        <f t="shared" si="163"/>
        <v/>
      </c>
      <c r="E541" s="328"/>
      <c r="F541" s="329">
        <f t="shared" si="164"/>
        <v>0</v>
      </c>
      <c r="G541" s="332">
        <f t="shared" si="165"/>
        <v>0</v>
      </c>
    </row>
    <row r="542" spans="1:7" s="333" customFormat="1" ht="24" customHeight="1" x14ac:dyDescent="0.2">
      <c r="A542" s="324" t="str">
        <f t="shared" si="161"/>
        <v/>
      </c>
      <c r="B542" s="325" t="str">
        <f t="shared" si="162"/>
        <v/>
      </c>
      <c r="C542" s="326"/>
      <c r="D542" s="327" t="str">
        <f t="shared" si="163"/>
        <v/>
      </c>
      <c r="E542" s="328"/>
      <c r="F542" s="329">
        <f t="shared" si="164"/>
        <v>0</v>
      </c>
      <c r="G542" s="332">
        <f t="shared" si="165"/>
        <v>0</v>
      </c>
    </row>
    <row r="543" spans="1:7" s="333" customFormat="1" ht="24" customHeight="1" x14ac:dyDescent="0.2">
      <c r="A543" s="324" t="str">
        <f t="shared" si="161"/>
        <v/>
      </c>
      <c r="B543" s="325" t="str">
        <f t="shared" si="162"/>
        <v/>
      </c>
      <c r="C543" s="326"/>
      <c r="D543" s="327" t="str">
        <f t="shared" si="163"/>
        <v/>
      </c>
      <c r="E543" s="328"/>
      <c r="F543" s="329">
        <f t="shared" si="164"/>
        <v>0</v>
      </c>
      <c r="G543" s="332">
        <f t="shared" si="165"/>
        <v>0</v>
      </c>
    </row>
    <row r="544" spans="1:7" s="333" customFormat="1" ht="24" customHeight="1" x14ac:dyDescent="0.2">
      <c r="A544" s="324" t="str">
        <f t="shared" si="161"/>
        <v/>
      </c>
      <c r="B544" s="325" t="str">
        <f t="shared" si="162"/>
        <v/>
      </c>
      <c r="C544" s="326"/>
      <c r="D544" s="327" t="str">
        <f t="shared" si="163"/>
        <v/>
      </c>
      <c r="E544" s="328"/>
      <c r="F544" s="329">
        <f t="shared" si="164"/>
        <v>0</v>
      </c>
      <c r="G544" s="332">
        <f t="shared" si="165"/>
        <v>0</v>
      </c>
    </row>
    <row r="545" spans="1:141" s="333" customFormat="1" ht="24" customHeight="1" x14ac:dyDescent="0.2">
      <c r="A545" s="324" t="str">
        <f t="shared" si="161"/>
        <v/>
      </c>
      <c r="B545" s="325" t="str">
        <f t="shared" si="162"/>
        <v/>
      </c>
      <c r="C545" s="326"/>
      <c r="D545" s="327" t="str">
        <f t="shared" si="163"/>
        <v/>
      </c>
      <c r="E545" s="328"/>
      <c r="F545" s="329">
        <f t="shared" si="164"/>
        <v>0</v>
      </c>
      <c r="G545" s="332">
        <f t="shared" si="165"/>
        <v>0</v>
      </c>
    </row>
    <row r="546" spans="1:141" s="333" customFormat="1" ht="24" customHeight="1" x14ac:dyDescent="0.2">
      <c r="A546" s="324" t="str">
        <f t="shared" si="161"/>
        <v/>
      </c>
      <c r="B546" s="325" t="str">
        <f t="shared" si="162"/>
        <v/>
      </c>
      <c r="C546" s="326"/>
      <c r="D546" s="327" t="str">
        <f t="shared" si="163"/>
        <v/>
      </c>
      <c r="E546" s="328"/>
      <c r="F546" s="329">
        <f t="shared" si="164"/>
        <v>0</v>
      </c>
      <c r="G546" s="332">
        <f t="shared" si="165"/>
        <v>0</v>
      </c>
    </row>
    <row r="547" spans="1:141" ht="24" customHeight="1" x14ac:dyDescent="0.2">
      <c r="A547" s="181"/>
      <c r="B547" s="162"/>
      <c r="C547" s="151"/>
      <c r="D547" s="162"/>
      <c r="E547" s="163"/>
      <c r="F547" s="238"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6.1.2</v>
      </c>
      <c r="B549" s="189" t="str">
        <f>C507</f>
        <v>Pisos de mosaico granítico 30 x 30</v>
      </c>
      <c r="C549" s="190"/>
      <c r="D549" s="190" t="s">
        <v>36</v>
      </c>
      <c r="E549" s="191"/>
      <c r="F549" s="192" t="s">
        <v>37</v>
      </c>
      <c r="G549" s="193">
        <f>SUBTOTAL(9,G512:G548)</f>
        <v>0</v>
      </c>
    </row>
    <row r="550" spans="1:141" ht="24" customHeight="1" thickTop="1" thickBot="1" x14ac:dyDescent="0.25"/>
    <row r="551" spans="1:141" ht="24" customHeight="1" thickTop="1" x14ac:dyDescent="0.2">
      <c r="A551" s="223" t="s">
        <v>39</v>
      </c>
      <c r="B551" s="224"/>
      <c r="C551" s="224"/>
      <c r="D551" s="224"/>
      <c r="E551" s="224"/>
      <c r="F551" s="224"/>
      <c r="G551" s="225"/>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E.P.E.T.N° 1 - ING. ROGELIO BOERO</v>
      </c>
      <c r="C554" s="149"/>
      <c r="D554" s="149"/>
      <c r="E554" s="149"/>
      <c r="F554" s="158" t="s">
        <v>40</v>
      </c>
      <c r="G554" s="160">
        <f>Fecha_Base</f>
        <v>0</v>
      </c>
    </row>
    <row r="555" spans="1:141" ht="24" customHeight="1" x14ac:dyDescent="0.2">
      <c r="A555" s="161" t="s">
        <v>725</v>
      </c>
      <c r="B555" s="150" t="str">
        <f>Ubicación</f>
        <v>Belgrano 250 este</v>
      </c>
      <c r="C555" s="150"/>
      <c r="D555" s="162"/>
      <c r="E555" s="163"/>
      <c r="F555" s="164"/>
      <c r="G555" s="165"/>
    </row>
    <row r="556" spans="1:141" ht="24" customHeight="1" x14ac:dyDescent="0.2">
      <c r="A556" s="161" t="s">
        <v>41</v>
      </c>
      <c r="B556" s="166" t="str">
        <f>IFERROR(VALUE(LEFT(B557,FIND("-",B557)-1)),"")</f>
        <v/>
      </c>
      <c r="C556" s="151" t="str">
        <f>IFERROR(VLOOKUP(B556,Tabla_CyP,2,FALSE),"")</f>
        <v/>
      </c>
      <c r="E556" s="163"/>
      <c r="F556" s="164"/>
      <c r="G556" s="165"/>
    </row>
    <row r="557" spans="1:141" ht="24" customHeight="1" x14ac:dyDescent="0.2">
      <c r="A557" s="161" t="s">
        <v>27</v>
      </c>
      <c r="B557" s="167" t="str">
        <f>IFERROR(VLOOKUP(COUNTIF($A$1:A557,"ANALISIS DE PRECIOS"),Tabla_NumeroItem,4,FALSE),"")</f>
        <v>6.1.4</v>
      </c>
      <c r="C557" s="151" t="str">
        <f>IFERROR(VLOOKUP(B557,Tabla_CyP,2,FALSE),"")</f>
        <v>Zócalos graníticos</v>
      </c>
      <c r="D557" s="162"/>
      <c r="E557" s="163"/>
      <c r="F557" s="158" t="s">
        <v>28</v>
      </c>
      <c r="G557" s="168" t="str">
        <f>IFERROR(VLOOKUP(B557,Tabla_CyP,4,FALSE),"")</f>
        <v>ml</v>
      </c>
    </row>
    <row r="558" spans="1:141" ht="24" customHeight="1" x14ac:dyDescent="0.2">
      <c r="A558" s="161"/>
      <c r="B558" s="150"/>
      <c r="C558" s="151"/>
      <c r="D558" s="162"/>
      <c r="E558" s="163"/>
      <c r="F558" s="164"/>
      <c r="G558" s="165"/>
    </row>
    <row r="559" spans="1:141" ht="24" customHeight="1" x14ac:dyDescent="0.2">
      <c r="A559" s="356" t="s">
        <v>588</v>
      </c>
      <c r="B559" s="357"/>
      <c r="C559" s="358" t="s">
        <v>0</v>
      </c>
      <c r="D559" s="358" t="s">
        <v>29</v>
      </c>
      <c r="E559" s="360" t="s">
        <v>30</v>
      </c>
      <c r="F559" s="362" t="s">
        <v>31</v>
      </c>
      <c r="G559" s="364" t="s">
        <v>32</v>
      </c>
    </row>
    <row r="560" spans="1:141" s="171" customFormat="1" ht="24" customHeight="1" x14ac:dyDescent="0.2">
      <c r="A560" s="169" t="s">
        <v>589</v>
      </c>
      <c r="B560" s="170" t="s">
        <v>590</v>
      </c>
      <c r="C560" s="359"/>
      <c r="D560" s="359"/>
      <c r="E560" s="361"/>
      <c r="F560" s="363"/>
      <c r="G560" s="365"/>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c r="AU560" s="334"/>
      <c r="AV560" s="334"/>
      <c r="AW560" s="334"/>
      <c r="AX560" s="334"/>
      <c r="AY560" s="334"/>
      <c r="AZ560" s="334"/>
      <c r="BA560" s="334"/>
      <c r="BB560" s="334"/>
      <c r="BC560" s="334"/>
      <c r="BD560" s="334"/>
      <c r="BE560" s="334"/>
      <c r="BF560" s="334"/>
      <c r="BG560" s="334"/>
      <c r="BH560" s="334"/>
      <c r="BI560" s="334"/>
      <c r="BJ560" s="334"/>
      <c r="BK560" s="334"/>
      <c r="BL560" s="334"/>
      <c r="BM560" s="334"/>
      <c r="BN560" s="334"/>
      <c r="BO560" s="334"/>
      <c r="BP560" s="334"/>
      <c r="BQ560" s="334"/>
      <c r="BR560" s="334"/>
      <c r="BS560" s="334"/>
      <c r="BT560" s="334"/>
      <c r="BU560" s="334"/>
      <c r="BV560" s="334"/>
      <c r="BW560" s="334"/>
      <c r="BX560" s="334"/>
      <c r="BY560" s="334"/>
      <c r="BZ560" s="334"/>
      <c r="CA560" s="334"/>
      <c r="CB560" s="334"/>
      <c r="CC560" s="334"/>
      <c r="CD560" s="334"/>
      <c r="CE560" s="334"/>
      <c r="CF560" s="334"/>
      <c r="CG560" s="334"/>
      <c r="CH560" s="334"/>
      <c r="CI560" s="334"/>
      <c r="CJ560" s="334"/>
      <c r="CK560" s="334"/>
      <c r="CL560" s="334"/>
      <c r="CM560" s="334"/>
      <c r="CN560" s="334"/>
      <c r="CO560" s="334"/>
      <c r="CP560" s="334"/>
      <c r="CQ560" s="334"/>
      <c r="CR560" s="334"/>
      <c r="CS560" s="334"/>
      <c r="CT560" s="334"/>
      <c r="CU560" s="334"/>
      <c r="CV560" s="334"/>
      <c r="CW560" s="334"/>
      <c r="CX560" s="334"/>
      <c r="CY560" s="334"/>
      <c r="CZ560" s="334"/>
      <c r="DA560" s="334"/>
      <c r="DB560" s="334"/>
      <c r="DC560" s="334"/>
      <c r="DD560" s="334"/>
      <c r="DE560" s="334"/>
      <c r="DF560" s="334"/>
      <c r="DG560" s="334"/>
      <c r="DH560" s="334"/>
      <c r="DI560" s="334"/>
      <c r="DJ560" s="334"/>
      <c r="DK560" s="334"/>
      <c r="DL560" s="334"/>
      <c r="DM560" s="334"/>
      <c r="DN560" s="334"/>
      <c r="DO560" s="334"/>
      <c r="DP560" s="334"/>
      <c r="DQ560" s="334"/>
      <c r="DR560" s="334"/>
      <c r="DS560" s="334"/>
      <c r="DT560" s="334"/>
      <c r="DU560" s="334"/>
      <c r="DV560" s="334"/>
      <c r="DW560" s="334"/>
      <c r="DX560" s="334"/>
      <c r="DY560" s="334"/>
      <c r="DZ560" s="334"/>
      <c r="EA560" s="334"/>
      <c r="EB560" s="334"/>
      <c r="EC560" s="334"/>
      <c r="ED560" s="334"/>
      <c r="EE560" s="334"/>
      <c r="EF560" s="334"/>
      <c r="EG560" s="334"/>
      <c r="EH560" s="334"/>
      <c r="EI560" s="334"/>
      <c r="EJ560" s="334"/>
      <c r="EK560" s="334"/>
    </row>
    <row r="561" spans="1:7" ht="24" customHeight="1" x14ac:dyDescent="0.2">
      <c r="A561" s="237"/>
      <c r="B561" s="172"/>
      <c r="C561" s="235" t="s">
        <v>728</v>
      </c>
      <c r="D561" s="173"/>
      <c r="E561" s="174"/>
      <c r="F561" s="175"/>
      <c r="G561" s="176"/>
    </row>
    <row r="562" spans="1:7" s="333" customFormat="1" ht="24" customHeight="1" x14ac:dyDescent="0.2">
      <c r="A562" s="324" t="str">
        <f t="shared" ref="A562:A575" si="166">IFERROR(VLOOKUP(C562,Tabla_Insumos,4,FALSE),"")</f>
        <v/>
      </c>
      <c r="B562" s="325" t="str">
        <f>IFERROR(VLOOKUP(C562,Tabla_Insumos,5,FALSE),"")</f>
        <v/>
      </c>
      <c r="C562" s="326"/>
      <c r="D562" s="327" t="str">
        <f t="shared" ref="D562:D575" si="167">IFERROR(VLOOKUP(C562,Tabla_Insumos,2,FALSE),"")</f>
        <v/>
      </c>
      <c r="E562" s="328"/>
      <c r="F562" s="329">
        <f t="shared" ref="F562:F575" si="168">IFERROR(VLOOKUP(C562,Tabla_Insumos,3,FALSE),0)</f>
        <v>0</v>
      </c>
      <c r="G562" s="332">
        <f>ROUND(E562*F562,2)</f>
        <v>0</v>
      </c>
    </row>
    <row r="563" spans="1:7" s="333" customFormat="1" ht="24" customHeight="1" x14ac:dyDescent="0.2">
      <c r="A563" s="324" t="str">
        <f t="shared" si="166"/>
        <v/>
      </c>
      <c r="B563" s="325" t="str">
        <f t="shared" ref="B563:B575" si="169">IFERROR(VLOOKUP(C563,Tabla_Insumos,5,FALSE),"")</f>
        <v/>
      </c>
      <c r="C563" s="326"/>
      <c r="D563" s="327" t="str">
        <f t="shared" si="167"/>
        <v/>
      </c>
      <c r="E563" s="328"/>
      <c r="F563" s="329">
        <f t="shared" si="168"/>
        <v>0</v>
      </c>
      <c r="G563" s="332">
        <f t="shared" ref="G563:G575" si="170">ROUND(E563*F563,2)</f>
        <v>0</v>
      </c>
    </row>
    <row r="564" spans="1:7" s="333" customFormat="1" ht="24" customHeight="1" x14ac:dyDescent="0.2">
      <c r="A564" s="324" t="str">
        <f t="shared" si="166"/>
        <v/>
      </c>
      <c r="B564" s="325" t="str">
        <f t="shared" si="169"/>
        <v/>
      </c>
      <c r="C564" s="326"/>
      <c r="D564" s="327" t="str">
        <f t="shared" si="167"/>
        <v/>
      </c>
      <c r="E564" s="328"/>
      <c r="F564" s="329">
        <f t="shared" si="168"/>
        <v>0</v>
      </c>
      <c r="G564" s="332">
        <f t="shared" si="170"/>
        <v>0</v>
      </c>
    </row>
    <row r="565" spans="1:7" s="333" customFormat="1" ht="24" customHeight="1" x14ac:dyDescent="0.2">
      <c r="A565" s="324" t="str">
        <f t="shared" si="166"/>
        <v/>
      </c>
      <c r="B565" s="325" t="str">
        <f t="shared" si="169"/>
        <v/>
      </c>
      <c r="C565" s="326"/>
      <c r="D565" s="327" t="str">
        <f t="shared" si="167"/>
        <v/>
      </c>
      <c r="E565" s="328"/>
      <c r="F565" s="329">
        <f t="shared" si="168"/>
        <v>0</v>
      </c>
      <c r="G565" s="332">
        <f t="shared" si="170"/>
        <v>0</v>
      </c>
    </row>
    <row r="566" spans="1:7" s="333" customFormat="1" ht="24" customHeight="1" x14ac:dyDescent="0.2">
      <c r="A566" s="324" t="str">
        <f t="shared" si="166"/>
        <v/>
      </c>
      <c r="B566" s="325" t="str">
        <f t="shared" si="169"/>
        <v/>
      </c>
      <c r="C566" s="326"/>
      <c r="D566" s="327" t="str">
        <f t="shared" si="167"/>
        <v/>
      </c>
      <c r="E566" s="328"/>
      <c r="F566" s="329">
        <f t="shared" si="168"/>
        <v>0</v>
      </c>
      <c r="G566" s="332">
        <f t="shared" si="170"/>
        <v>0</v>
      </c>
    </row>
    <row r="567" spans="1:7" s="333" customFormat="1" ht="24" customHeight="1" x14ac:dyDescent="0.2">
      <c r="A567" s="324" t="str">
        <f t="shared" si="166"/>
        <v/>
      </c>
      <c r="B567" s="325" t="str">
        <f t="shared" si="169"/>
        <v/>
      </c>
      <c r="C567" s="326"/>
      <c r="D567" s="327" t="str">
        <f t="shared" si="167"/>
        <v/>
      </c>
      <c r="E567" s="328"/>
      <c r="F567" s="329">
        <f t="shared" si="168"/>
        <v>0</v>
      </c>
      <c r="G567" s="332">
        <f t="shared" si="170"/>
        <v>0</v>
      </c>
    </row>
    <row r="568" spans="1:7" s="333" customFormat="1" ht="24" customHeight="1" x14ac:dyDescent="0.2">
      <c r="A568" s="324" t="str">
        <f t="shared" si="166"/>
        <v/>
      </c>
      <c r="B568" s="325" t="str">
        <f t="shared" si="169"/>
        <v/>
      </c>
      <c r="C568" s="326"/>
      <c r="D568" s="327" t="str">
        <f t="shared" si="167"/>
        <v/>
      </c>
      <c r="E568" s="328"/>
      <c r="F568" s="329">
        <f t="shared" si="168"/>
        <v>0</v>
      </c>
      <c r="G568" s="332">
        <f t="shared" si="170"/>
        <v>0</v>
      </c>
    </row>
    <row r="569" spans="1:7" s="333" customFormat="1" ht="24" customHeight="1" x14ac:dyDescent="0.2">
      <c r="A569" s="324" t="str">
        <f t="shared" si="166"/>
        <v/>
      </c>
      <c r="B569" s="325" t="str">
        <f t="shared" si="169"/>
        <v/>
      </c>
      <c r="C569" s="326"/>
      <c r="D569" s="327" t="str">
        <f t="shared" si="167"/>
        <v/>
      </c>
      <c r="E569" s="328"/>
      <c r="F569" s="329">
        <f t="shared" si="168"/>
        <v>0</v>
      </c>
      <c r="G569" s="332">
        <f t="shared" si="170"/>
        <v>0</v>
      </c>
    </row>
    <row r="570" spans="1:7" s="333" customFormat="1" ht="24" customHeight="1" x14ac:dyDescent="0.2">
      <c r="A570" s="324" t="str">
        <f t="shared" si="166"/>
        <v/>
      </c>
      <c r="B570" s="325" t="str">
        <f t="shared" si="169"/>
        <v/>
      </c>
      <c r="C570" s="326"/>
      <c r="D570" s="327" t="str">
        <f t="shared" si="167"/>
        <v/>
      </c>
      <c r="E570" s="328"/>
      <c r="F570" s="329">
        <f t="shared" si="168"/>
        <v>0</v>
      </c>
      <c r="G570" s="332">
        <f t="shared" si="170"/>
        <v>0</v>
      </c>
    </row>
    <row r="571" spans="1:7" s="333" customFormat="1" ht="24" customHeight="1" x14ac:dyDescent="0.2">
      <c r="A571" s="324" t="str">
        <f t="shared" si="166"/>
        <v/>
      </c>
      <c r="B571" s="325" t="str">
        <f t="shared" si="169"/>
        <v/>
      </c>
      <c r="C571" s="326"/>
      <c r="D571" s="327" t="str">
        <f t="shared" si="167"/>
        <v/>
      </c>
      <c r="E571" s="328"/>
      <c r="F571" s="329">
        <f t="shared" si="168"/>
        <v>0</v>
      </c>
      <c r="G571" s="332">
        <f t="shared" si="170"/>
        <v>0</v>
      </c>
    </row>
    <row r="572" spans="1:7" s="333" customFormat="1" ht="24" customHeight="1" x14ac:dyDescent="0.2">
      <c r="A572" s="324" t="str">
        <f t="shared" si="166"/>
        <v/>
      </c>
      <c r="B572" s="325" t="str">
        <f t="shared" si="169"/>
        <v/>
      </c>
      <c r="C572" s="326"/>
      <c r="D572" s="327" t="str">
        <f t="shared" si="167"/>
        <v/>
      </c>
      <c r="E572" s="328"/>
      <c r="F572" s="329">
        <f t="shared" si="168"/>
        <v>0</v>
      </c>
      <c r="G572" s="332">
        <f t="shared" si="170"/>
        <v>0</v>
      </c>
    </row>
    <row r="573" spans="1:7" s="333" customFormat="1" ht="24" customHeight="1" x14ac:dyDescent="0.2">
      <c r="A573" s="324" t="str">
        <f t="shared" si="166"/>
        <v/>
      </c>
      <c r="B573" s="325" t="str">
        <f t="shared" si="169"/>
        <v/>
      </c>
      <c r="C573" s="326"/>
      <c r="D573" s="327" t="str">
        <f t="shared" si="167"/>
        <v/>
      </c>
      <c r="E573" s="328"/>
      <c r="F573" s="329">
        <f t="shared" si="168"/>
        <v>0</v>
      </c>
      <c r="G573" s="332">
        <f t="shared" si="170"/>
        <v>0</v>
      </c>
    </row>
    <row r="574" spans="1:7" s="333" customFormat="1" ht="24" customHeight="1" x14ac:dyDescent="0.2">
      <c r="A574" s="324" t="str">
        <f t="shared" si="166"/>
        <v/>
      </c>
      <c r="B574" s="325" t="str">
        <f t="shared" si="169"/>
        <v/>
      </c>
      <c r="C574" s="326"/>
      <c r="D574" s="327" t="str">
        <f t="shared" si="167"/>
        <v/>
      </c>
      <c r="E574" s="328"/>
      <c r="F574" s="329">
        <f t="shared" si="168"/>
        <v>0</v>
      </c>
      <c r="G574" s="332">
        <f t="shared" si="170"/>
        <v>0</v>
      </c>
    </row>
    <row r="575" spans="1:7" s="333" customFormat="1" ht="24" customHeight="1" x14ac:dyDescent="0.2">
      <c r="A575" s="324" t="str">
        <f t="shared" si="166"/>
        <v/>
      </c>
      <c r="B575" s="325" t="str">
        <f t="shared" si="169"/>
        <v/>
      </c>
      <c r="C575" s="326"/>
      <c r="D575" s="327" t="str">
        <f t="shared" si="167"/>
        <v/>
      </c>
      <c r="E575" s="328"/>
      <c r="F575" s="330">
        <f t="shared" si="168"/>
        <v>0</v>
      </c>
      <c r="G575" s="332">
        <f t="shared" si="170"/>
        <v>0</v>
      </c>
    </row>
    <row r="576" spans="1:7" ht="24" customHeight="1" x14ac:dyDescent="0.2">
      <c r="A576" s="177"/>
      <c r="B576" s="151"/>
      <c r="C576" s="151"/>
      <c r="D576" s="162"/>
      <c r="E576" s="163"/>
      <c r="F576" s="238" t="s">
        <v>33</v>
      </c>
      <c r="G576" s="178">
        <f>SUBTOTAL(9,G562:G575)</f>
        <v>0</v>
      </c>
    </row>
    <row r="577" spans="1:7" ht="24" customHeight="1" x14ac:dyDescent="0.2">
      <c r="A577" s="177"/>
      <c r="B577" s="151"/>
      <c r="C577" s="179" t="s">
        <v>729</v>
      </c>
      <c r="D577" s="162"/>
      <c r="E577" s="163"/>
      <c r="F577" s="164"/>
      <c r="G577" s="180"/>
    </row>
    <row r="578" spans="1:7" s="333" customFormat="1" ht="24" customHeight="1" x14ac:dyDescent="0.2">
      <c r="A578" s="324" t="str">
        <f t="shared" ref="A578:A585" si="171">IFERROR(VLOOKUP(C578,Tabla_Insumos,4,FALSE),"")</f>
        <v/>
      </c>
      <c r="B578" s="325" t="str">
        <f t="shared" ref="B578:B585" si="172">IFERROR(VLOOKUP(C578,Tabla_Insumos,5,FALSE),"")</f>
        <v/>
      </c>
      <c r="C578" s="326"/>
      <c r="D578" s="327" t="str">
        <f t="shared" ref="D578:D585" si="173">IFERROR(VLOOKUP(C578,Tabla_Insumos,2,FALSE),"")</f>
        <v/>
      </c>
      <c r="E578" s="328"/>
      <c r="F578" s="331">
        <f t="shared" ref="F578:F585" si="174">IFERROR(VLOOKUP(C578,Tabla_Insumos,3,FALSE),0)</f>
        <v>0</v>
      </c>
      <c r="G578" s="332">
        <f>ROUND(E578*F578,2)</f>
        <v>0</v>
      </c>
    </row>
    <row r="579" spans="1:7" s="333" customFormat="1" ht="24" customHeight="1" x14ac:dyDescent="0.2">
      <c r="A579" s="324" t="str">
        <f t="shared" si="171"/>
        <v/>
      </c>
      <c r="B579" s="325" t="str">
        <f t="shared" si="172"/>
        <v/>
      </c>
      <c r="C579" s="326"/>
      <c r="D579" s="327" t="str">
        <f t="shared" si="173"/>
        <v/>
      </c>
      <c r="E579" s="328"/>
      <c r="F579" s="331">
        <f t="shared" si="174"/>
        <v>0</v>
      </c>
      <c r="G579" s="332">
        <f>ROUND(E579*F579,2)</f>
        <v>0</v>
      </c>
    </row>
    <row r="580" spans="1:7" s="333" customFormat="1" ht="24" customHeight="1" x14ac:dyDescent="0.2">
      <c r="A580" s="324" t="str">
        <f t="shared" si="171"/>
        <v/>
      </c>
      <c r="B580" s="325" t="str">
        <f t="shared" si="172"/>
        <v/>
      </c>
      <c r="C580" s="326"/>
      <c r="D580" s="327" t="str">
        <f t="shared" si="173"/>
        <v/>
      </c>
      <c r="E580" s="328"/>
      <c r="F580" s="331">
        <f t="shared" si="174"/>
        <v>0</v>
      </c>
      <c r="G580" s="332">
        <f t="shared" ref="G580:G585" si="175">ROUND(E580*F580,2)</f>
        <v>0</v>
      </c>
    </row>
    <row r="581" spans="1:7" s="333" customFormat="1" ht="24" customHeight="1" x14ac:dyDescent="0.2">
      <c r="A581" s="324" t="str">
        <f t="shared" si="171"/>
        <v/>
      </c>
      <c r="B581" s="325" t="str">
        <f t="shared" si="172"/>
        <v/>
      </c>
      <c r="C581" s="326"/>
      <c r="D581" s="327" t="str">
        <f t="shared" si="173"/>
        <v/>
      </c>
      <c r="E581" s="328"/>
      <c r="F581" s="331">
        <f t="shared" si="174"/>
        <v>0</v>
      </c>
      <c r="G581" s="332">
        <f t="shared" si="175"/>
        <v>0</v>
      </c>
    </row>
    <row r="582" spans="1:7" s="333" customFormat="1" ht="24" customHeight="1" x14ac:dyDescent="0.2">
      <c r="A582" s="324" t="str">
        <f t="shared" si="171"/>
        <v/>
      </c>
      <c r="B582" s="325" t="str">
        <f t="shared" si="172"/>
        <v/>
      </c>
      <c r="C582" s="326"/>
      <c r="D582" s="327" t="str">
        <f t="shared" si="173"/>
        <v/>
      </c>
      <c r="E582" s="328"/>
      <c r="F582" s="329">
        <f t="shared" si="174"/>
        <v>0</v>
      </c>
      <c r="G582" s="332">
        <f t="shared" si="175"/>
        <v>0</v>
      </c>
    </row>
    <row r="583" spans="1:7" s="333" customFormat="1" ht="24" customHeight="1" x14ac:dyDescent="0.2">
      <c r="A583" s="324" t="str">
        <f t="shared" si="171"/>
        <v/>
      </c>
      <c r="B583" s="325" t="str">
        <f t="shared" si="172"/>
        <v/>
      </c>
      <c r="C583" s="326"/>
      <c r="D583" s="327" t="str">
        <f t="shared" si="173"/>
        <v/>
      </c>
      <c r="E583" s="328"/>
      <c r="F583" s="329">
        <f t="shared" si="174"/>
        <v>0</v>
      </c>
      <c r="G583" s="332">
        <f t="shared" si="175"/>
        <v>0</v>
      </c>
    </row>
    <row r="584" spans="1:7" s="333" customFormat="1" ht="24" customHeight="1" x14ac:dyDescent="0.2">
      <c r="A584" s="324" t="str">
        <f t="shared" si="171"/>
        <v/>
      </c>
      <c r="B584" s="325" t="str">
        <f t="shared" si="172"/>
        <v/>
      </c>
      <c r="C584" s="326"/>
      <c r="D584" s="327" t="str">
        <f t="shared" si="173"/>
        <v/>
      </c>
      <c r="E584" s="328"/>
      <c r="F584" s="329">
        <f t="shared" si="174"/>
        <v>0</v>
      </c>
      <c r="G584" s="332">
        <f t="shared" si="175"/>
        <v>0</v>
      </c>
    </row>
    <row r="585" spans="1:7" s="333" customFormat="1" ht="24" customHeight="1" x14ac:dyDescent="0.2">
      <c r="A585" s="324" t="str">
        <f t="shared" si="171"/>
        <v/>
      </c>
      <c r="B585" s="325" t="str">
        <f t="shared" si="172"/>
        <v/>
      </c>
      <c r="C585" s="326"/>
      <c r="D585" s="327" t="str">
        <f t="shared" si="173"/>
        <v/>
      </c>
      <c r="E585" s="328"/>
      <c r="F585" s="329">
        <f t="shared" si="174"/>
        <v>0</v>
      </c>
      <c r="G585" s="332">
        <f t="shared" si="175"/>
        <v>0</v>
      </c>
    </row>
    <row r="586" spans="1:7" ht="24" customHeight="1" x14ac:dyDescent="0.2">
      <c r="A586" s="177"/>
      <c r="B586" s="151"/>
      <c r="C586" s="151"/>
      <c r="D586" s="162"/>
      <c r="E586" s="163"/>
      <c r="F586" s="238" t="s">
        <v>34</v>
      </c>
      <c r="G586" s="178">
        <f>SUBTOTAL(9,G578:G585)</f>
        <v>0</v>
      </c>
    </row>
    <row r="587" spans="1:7" ht="24" customHeight="1" x14ac:dyDescent="0.2">
      <c r="A587" s="177"/>
      <c r="B587" s="151"/>
      <c r="C587" s="179" t="s">
        <v>730</v>
      </c>
      <c r="D587" s="162"/>
      <c r="E587" s="163"/>
      <c r="F587" s="164"/>
      <c r="G587" s="180"/>
    </row>
    <row r="588" spans="1:7" s="333" customFormat="1" ht="24" customHeight="1" x14ac:dyDescent="0.2">
      <c r="A588" s="324" t="str">
        <f t="shared" ref="A588:A596" si="176">IFERROR(VLOOKUP(C588,Tabla_Insumos,4,FALSE),"")</f>
        <v/>
      </c>
      <c r="B588" s="325" t="str">
        <f t="shared" ref="B588:B596" si="177">IFERROR(VLOOKUP(C588,Tabla_Insumos,5,FALSE),"")</f>
        <v/>
      </c>
      <c r="C588" s="326"/>
      <c r="D588" s="327" t="str">
        <f t="shared" ref="D588:D596" si="178">IFERROR(VLOOKUP(C588,Tabla_Insumos,2,FALSE),"")</f>
        <v/>
      </c>
      <c r="E588" s="328"/>
      <c r="F588" s="329">
        <f t="shared" ref="F588:F596" si="179">IFERROR(VLOOKUP(C588,Tabla_Insumos,3,FALSE),0)</f>
        <v>0</v>
      </c>
      <c r="G588" s="332">
        <f t="shared" ref="G588:G596" si="180">ROUND(E588*F588,2)</f>
        <v>0</v>
      </c>
    </row>
    <row r="589" spans="1:7" s="333" customFormat="1" ht="24" customHeight="1" x14ac:dyDescent="0.2">
      <c r="A589" s="324" t="str">
        <f t="shared" si="176"/>
        <v/>
      </c>
      <c r="B589" s="325" t="str">
        <f t="shared" si="177"/>
        <v/>
      </c>
      <c r="C589" s="326"/>
      <c r="D589" s="327" t="str">
        <f t="shared" si="178"/>
        <v/>
      </c>
      <c r="E589" s="328"/>
      <c r="F589" s="329">
        <f t="shared" si="179"/>
        <v>0</v>
      </c>
      <c r="G589" s="332">
        <f t="shared" si="180"/>
        <v>0</v>
      </c>
    </row>
    <row r="590" spans="1:7" s="333" customFormat="1" ht="24" customHeight="1" x14ac:dyDescent="0.2">
      <c r="A590" s="324" t="str">
        <f t="shared" si="176"/>
        <v/>
      </c>
      <c r="B590" s="325" t="str">
        <f t="shared" si="177"/>
        <v/>
      </c>
      <c r="C590" s="326"/>
      <c r="D590" s="327" t="str">
        <f t="shared" si="178"/>
        <v/>
      </c>
      <c r="E590" s="328"/>
      <c r="F590" s="329">
        <f t="shared" si="179"/>
        <v>0</v>
      </c>
      <c r="G590" s="332">
        <f t="shared" si="180"/>
        <v>0</v>
      </c>
    </row>
    <row r="591" spans="1:7" s="333" customFormat="1" ht="24" customHeight="1" x14ac:dyDescent="0.2">
      <c r="A591" s="324" t="str">
        <f t="shared" si="176"/>
        <v/>
      </c>
      <c r="B591" s="325" t="str">
        <f t="shared" si="177"/>
        <v/>
      </c>
      <c r="C591" s="326"/>
      <c r="D591" s="327" t="str">
        <f t="shared" si="178"/>
        <v/>
      </c>
      <c r="E591" s="328"/>
      <c r="F591" s="329">
        <f t="shared" si="179"/>
        <v>0</v>
      </c>
      <c r="G591" s="332">
        <f t="shared" si="180"/>
        <v>0</v>
      </c>
    </row>
    <row r="592" spans="1:7" s="333" customFormat="1" ht="24" customHeight="1" x14ac:dyDescent="0.2">
      <c r="A592" s="324" t="str">
        <f t="shared" si="176"/>
        <v/>
      </c>
      <c r="B592" s="325" t="str">
        <f t="shared" si="177"/>
        <v/>
      </c>
      <c r="C592" s="326"/>
      <c r="D592" s="327" t="str">
        <f t="shared" si="178"/>
        <v/>
      </c>
      <c r="E592" s="328"/>
      <c r="F592" s="329">
        <f t="shared" si="179"/>
        <v>0</v>
      </c>
      <c r="G592" s="332">
        <f t="shared" si="180"/>
        <v>0</v>
      </c>
    </row>
    <row r="593" spans="1:8" s="333" customFormat="1" ht="24" customHeight="1" x14ac:dyDescent="0.2">
      <c r="A593" s="324" t="str">
        <f t="shared" si="176"/>
        <v/>
      </c>
      <c r="B593" s="325" t="str">
        <f t="shared" si="177"/>
        <v/>
      </c>
      <c r="C593" s="326"/>
      <c r="D593" s="327" t="str">
        <f t="shared" si="178"/>
        <v/>
      </c>
      <c r="E593" s="328"/>
      <c r="F593" s="329">
        <f t="shared" si="179"/>
        <v>0</v>
      </c>
      <c r="G593" s="332">
        <f t="shared" si="180"/>
        <v>0</v>
      </c>
    </row>
    <row r="594" spans="1:8" s="333" customFormat="1" ht="24" customHeight="1" x14ac:dyDescent="0.2">
      <c r="A594" s="324" t="str">
        <f t="shared" si="176"/>
        <v/>
      </c>
      <c r="B594" s="325" t="str">
        <f t="shared" si="177"/>
        <v/>
      </c>
      <c r="C594" s="326"/>
      <c r="D594" s="327" t="str">
        <f t="shared" si="178"/>
        <v/>
      </c>
      <c r="E594" s="328"/>
      <c r="F594" s="329">
        <f t="shared" si="179"/>
        <v>0</v>
      </c>
      <c r="G594" s="332">
        <f t="shared" si="180"/>
        <v>0</v>
      </c>
    </row>
    <row r="595" spans="1:8" s="333" customFormat="1" ht="24" customHeight="1" x14ac:dyDescent="0.2">
      <c r="A595" s="324" t="str">
        <f t="shared" si="176"/>
        <v/>
      </c>
      <c r="B595" s="325" t="str">
        <f t="shared" si="177"/>
        <v/>
      </c>
      <c r="C595" s="326"/>
      <c r="D595" s="327" t="str">
        <f t="shared" si="178"/>
        <v/>
      </c>
      <c r="E595" s="328"/>
      <c r="F595" s="329">
        <f t="shared" si="179"/>
        <v>0</v>
      </c>
      <c r="G595" s="332">
        <f t="shared" si="180"/>
        <v>0</v>
      </c>
    </row>
    <row r="596" spans="1:8" s="333" customFormat="1" ht="24" customHeight="1" x14ac:dyDescent="0.2">
      <c r="A596" s="324" t="str">
        <f t="shared" si="176"/>
        <v/>
      </c>
      <c r="B596" s="325" t="str">
        <f t="shared" si="177"/>
        <v/>
      </c>
      <c r="C596" s="326"/>
      <c r="D596" s="327" t="str">
        <f t="shared" si="178"/>
        <v/>
      </c>
      <c r="E596" s="328"/>
      <c r="F596" s="329">
        <f t="shared" si="179"/>
        <v>0</v>
      </c>
      <c r="G596" s="332">
        <f t="shared" si="180"/>
        <v>0</v>
      </c>
    </row>
    <row r="597" spans="1:8" ht="24" customHeight="1" x14ac:dyDescent="0.2">
      <c r="A597" s="181"/>
      <c r="B597" s="162"/>
      <c r="C597" s="151"/>
      <c r="D597" s="162"/>
      <c r="E597" s="163"/>
      <c r="F597" s="238"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6.1.4</v>
      </c>
      <c r="B599" s="189" t="str">
        <f>C557</f>
        <v>Zócalos graníticos</v>
      </c>
      <c r="C599" s="190"/>
      <c r="D599" s="190" t="s">
        <v>36</v>
      </c>
      <c r="E599" s="191"/>
      <c r="F599" s="192" t="s">
        <v>37</v>
      </c>
      <c r="G599" s="193">
        <f>SUBTOTAL(9,G562:G598)</f>
        <v>0</v>
      </c>
    </row>
    <row r="600" spans="1:8" ht="24" customHeight="1" thickTop="1" thickBot="1" x14ac:dyDescent="0.25"/>
    <row r="601" spans="1:8" ht="24" customHeight="1" thickTop="1" x14ac:dyDescent="0.2">
      <c r="A601" s="223" t="s">
        <v>39</v>
      </c>
      <c r="B601" s="224"/>
      <c r="C601" s="224"/>
      <c r="D601" s="224"/>
      <c r="E601" s="224"/>
      <c r="F601" s="224"/>
      <c r="G601" s="225"/>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E.P.E.T.N° 1 - ING. ROGELIO BOERO</v>
      </c>
      <c r="C604" s="149"/>
      <c r="D604" s="149"/>
      <c r="E604" s="149"/>
      <c r="F604" s="158" t="s">
        <v>40</v>
      </c>
      <c r="G604" s="160">
        <f>Fecha_Base</f>
        <v>0</v>
      </c>
    </row>
    <row r="605" spans="1:8" ht="24" customHeight="1" x14ac:dyDescent="0.2">
      <c r="A605" s="161" t="s">
        <v>725</v>
      </c>
      <c r="B605" s="150" t="str">
        <f>Ubicación</f>
        <v>Belgrano 250 este</v>
      </c>
      <c r="C605" s="150"/>
      <c r="D605" s="162"/>
      <c r="E605" s="163"/>
      <c r="F605" s="164"/>
      <c r="G605" s="165"/>
    </row>
    <row r="606" spans="1:8" ht="24" customHeight="1" x14ac:dyDescent="0.2">
      <c r="A606" s="161" t="s">
        <v>41</v>
      </c>
      <c r="B606" s="166" t="str">
        <f>IFERROR(VALUE(LEFT(B607,FIND("-",B607)-1)),"")</f>
        <v/>
      </c>
      <c r="C606" s="151" t="str">
        <f>IFERROR(VLOOKUP(B606,Tabla_CyP,2,FALSE),"")</f>
        <v/>
      </c>
      <c r="E606" s="163"/>
      <c r="F606" s="164"/>
      <c r="G606" s="165"/>
    </row>
    <row r="607" spans="1:8" ht="24" customHeight="1" x14ac:dyDescent="0.2">
      <c r="A607" s="161" t="s">
        <v>27</v>
      </c>
      <c r="B607" s="167" t="str">
        <f>IFERROR(VLOOKUP(COUNTIF($A$1:A607,"ANALISIS DE PRECIOS"),Tabla_NumeroItem,4,FALSE),"")</f>
        <v>6.1.10</v>
      </c>
      <c r="C607" s="151" t="str">
        <f>IFERROR(VLOOKUP(B607,Tabla_CyP,2,FALSE),"")</f>
        <v>Umbrales y solías</v>
      </c>
      <c r="D607" s="162"/>
      <c r="E607" s="163"/>
      <c r="F607" s="158" t="s">
        <v>28</v>
      </c>
      <c r="G607" s="168" t="str">
        <f>IFERROR(VLOOKUP(B607,Tabla_CyP,4,FALSE),"")</f>
        <v>m2</v>
      </c>
    </row>
    <row r="608" spans="1:8" ht="24" customHeight="1" x14ac:dyDescent="0.2">
      <c r="A608" s="161"/>
      <c r="B608" s="150"/>
      <c r="C608" s="151"/>
      <c r="D608" s="162"/>
      <c r="E608" s="163"/>
      <c r="F608" s="164"/>
      <c r="G608" s="165"/>
    </row>
    <row r="609" spans="1:141" ht="24" customHeight="1" x14ac:dyDescent="0.2">
      <c r="A609" s="356" t="s">
        <v>588</v>
      </c>
      <c r="B609" s="357"/>
      <c r="C609" s="358" t="s">
        <v>0</v>
      </c>
      <c r="D609" s="358" t="s">
        <v>29</v>
      </c>
      <c r="E609" s="360" t="s">
        <v>30</v>
      </c>
      <c r="F609" s="362" t="s">
        <v>31</v>
      </c>
      <c r="G609" s="364" t="s">
        <v>32</v>
      </c>
    </row>
    <row r="610" spans="1:141" s="171" customFormat="1" ht="24" customHeight="1" x14ac:dyDescent="0.2">
      <c r="A610" s="169" t="s">
        <v>589</v>
      </c>
      <c r="B610" s="170" t="s">
        <v>590</v>
      </c>
      <c r="C610" s="359"/>
      <c r="D610" s="359"/>
      <c r="E610" s="361"/>
      <c r="F610" s="363"/>
      <c r="G610" s="365"/>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c r="BJ610" s="334"/>
      <c r="BK610" s="334"/>
      <c r="BL610" s="334"/>
      <c r="BM610" s="334"/>
      <c r="BN610" s="334"/>
      <c r="BO610" s="334"/>
      <c r="BP610" s="334"/>
      <c r="BQ610" s="334"/>
      <c r="BR610" s="334"/>
      <c r="BS610" s="334"/>
      <c r="BT610" s="334"/>
      <c r="BU610" s="334"/>
      <c r="BV610" s="334"/>
      <c r="BW610" s="334"/>
      <c r="BX610" s="334"/>
      <c r="BY610" s="334"/>
      <c r="BZ610" s="334"/>
      <c r="CA610" s="334"/>
      <c r="CB610" s="334"/>
      <c r="CC610" s="334"/>
      <c r="CD610" s="334"/>
      <c r="CE610" s="334"/>
      <c r="CF610" s="334"/>
      <c r="CG610" s="334"/>
      <c r="CH610" s="334"/>
      <c r="CI610" s="334"/>
      <c r="CJ610" s="334"/>
      <c r="CK610" s="334"/>
      <c r="CL610" s="334"/>
      <c r="CM610" s="334"/>
      <c r="CN610" s="334"/>
      <c r="CO610" s="334"/>
      <c r="CP610" s="334"/>
      <c r="CQ610" s="334"/>
      <c r="CR610" s="334"/>
      <c r="CS610" s="334"/>
      <c r="CT610" s="334"/>
      <c r="CU610" s="334"/>
      <c r="CV610" s="334"/>
      <c r="CW610" s="334"/>
      <c r="CX610" s="334"/>
      <c r="CY610" s="334"/>
      <c r="CZ610" s="334"/>
      <c r="DA610" s="334"/>
      <c r="DB610" s="334"/>
      <c r="DC610" s="334"/>
      <c r="DD610" s="334"/>
      <c r="DE610" s="334"/>
      <c r="DF610" s="334"/>
      <c r="DG610" s="334"/>
      <c r="DH610" s="334"/>
      <c r="DI610" s="334"/>
      <c r="DJ610" s="334"/>
      <c r="DK610" s="334"/>
      <c r="DL610" s="334"/>
      <c r="DM610" s="334"/>
      <c r="DN610" s="334"/>
      <c r="DO610" s="334"/>
      <c r="DP610" s="334"/>
      <c r="DQ610" s="334"/>
      <c r="DR610" s="334"/>
      <c r="DS610" s="334"/>
      <c r="DT610" s="334"/>
      <c r="DU610" s="334"/>
      <c r="DV610" s="334"/>
      <c r="DW610" s="334"/>
      <c r="DX610" s="334"/>
      <c r="DY610" s="334"/>
      <c r="DZ610" s="334"/>
      <c r="EA610" s="334"/>
      <c r="EB610" s="334"/>
      <c r="EC610" s="334"/>
      <c r="ED610" s="334"/>
      <c r="EE610" s="334"/>
      <c r="EF610" s="334"/>
      <c r="EG610" s="334"/>
      <c r="EH610" s="334"/>
      <c r="EI610" s="334"/>
      <c r="EJ610" s="334"/>
      <c r="EK610" s="334"/>
    </row>
    <row r="611" spans="1:141" ht="24" customHeight="1" x14ac:dyDescent="0.2">
      <c r="A611" s="237"/>
      <c r="B611" s="172"/>
      <c r="C611" s="235" t="s">
        <v>728</v>
      </c>
      <c r="D611" s="173"/>
      <c r="E611" s="174"/>
      <c r="F611" s="175"/>
      <c r="G611" s="176"/>
    </row>
    <row r="612" spans="1:141" s="333" customFormat="1" ht="24" customHeight="1" x14ac:dyDescent="0.2">
      <c r="A612" s="324" t="str">
        <f t="shared" ref="A612:A625" si="181">IFERROR(VLOOKUP(C612,Tabla_Insumos,4,FALSE),"")</f>
        <v/>
      </c>
      <c r="B612" s="325" t="str">
        <f>IFERROR(VLOOKUP(C612,Tabla_Insumos,5,FALSE),"")</f>
        <v/>
      </c>
      <c r="C612" s="326"/>
      <c r="D612" s="327" t="str">
        <f t="shared" ref="D612:D625" si="182">IFERROR(VLOOKUP(C612,Tabla_Insumos,2,FALSE),"")</f>
        <v/>
      </c>
      <c r="E612" s="328"/>
      <c r="F612" s="329">
        <f t="shared" ref="F612:F625" si="183">IFERROR(VLOOKUP(C612,Tabla_Insumos,3,FALSE),0)</f>
        <v>0</v>
      </c>
      <c r="G612" s="332">
        <f>ROUND(E612*F612,2)</f>
        <v>0</v>
      </c>
    </row>
    <row r="613" spans="1:141" s="333" customFormat="1" ht="24" customHeight="1" x14ac:dyDescent="0.2">
      <c r="A613" s="324" t="str">
        <f t="shared" si="181"/>
        <v/>
      </c>
      <c r="B613" s="325" t="str">
        <f t="shared" ref="B613:B625" si="184">IFERROR(VLOOKUP(C613,Tabla_Insumos,5,FALSE),"")</f>
        <v/>
      </c>
      <c r="C613" s="326"/>
      <c r="D613" s="327" t="str">
        <f t="shared" si="182"/>
        <v/>
      </c>
      <c r="E613" s="328"/>
      <c r="F613" s="329">
        <f t="shared" si="183"/>
        <v>0</v>
      </c>
      <c r="G613" s="332">
        <f t="shared" ref="G613:G625" si="185">ROUND(E613*F613,2)</f>
        <v>0</v>
      </c>
    </row>
    <row r="614" spans="1:141" s="333" customFormat="1" ht="24" customHeight="1" x14ac:dyDescent="0.2">
      <c r="A614" s="324" t="str">
        <f t="shared" si="181"/>
        <v/>
      </c>
      <c r="B614" s="325" t="str">
        <f t="shared" si="184"/>
        <v/>
      </c>
      <c r="C614" s="326"/>
      <c r="D614" s="327" t="str">
        <f t="shared" si="182"/>
        <v/>
      </c>
      <c r="E614" s="328"/>
      <c r="F614" s="329">
        <f t="shared" si="183"/>
        <v>0</v>
      </c>
      <c r="G614" s="332">
        <f t="shared" si="185"/>
        <v>0</v>
      </c>
    </row>
    <row r="615" spans="1:141" s="333" customFormat="1" ht="24" customHeight="1" x14ac:dyDescent="0.2">
      <c r="A615" s="324" t="str">
        <f t="shared" si="181"/>
        <v/>
      </c>
      <c r="B615" s="325" t="str">
        <f t="shared" si="184"/>
        <v/>
      </c>
      <c r="C615" s="326"/>
      <c r="D615" s="327" t="str">
        <f t="shared" si="182"/>
        <v/>
      </c>
      <c r="E615" s="328"/>
      <c r="F615" s="329">
        <f t="shared" si="183"/>
        <v>0</v>
      </c>
      <c r="G615" s="332">
        <f t="shared" si="185"/>
        <v>0</v>
      </c>
    </row>
    <row r="616" spans="1:141" s="333" customFormat="1" ht="24" customHeight="1" x14ac:dyDescent="0.2">
      <c r="A616" s="324" t="str">
        <f t="shared" si="181"/>
        <v/>
      </c>
      <c r="B616" s="325" t="str">
        <f t="shared" si="184"/>
        <v/>
      </c>
      <c r="C616" s="326"/>
      <c r="D616" s="327" t="str">
        <f t="shared" si="182"/>
        <v/>
      </c>
      <c r="E616" s="328"/>
      <c r="F616" s="329">
        <f t="shared" si="183"/>
        <v>0</v>
      </c>
      <c r="G616" s="332">
        <f t="shared" si="185"/>
        <v>0</v>
      </c>
    </row>
    <row r="617" spans="1:141" s="333" customFormat="1" ht="24" customHeight="1" x14ac:dyDescent="0.2">
      <c r="A617" s="324" t="str">
        <f t="shared" si="181"/>
        <v/>
      </c>
      <c r="B617" s="325" t="str">
        <f t="shared" si="184"/>
        <v/>
      </c>
      <c r="C617" s="326"/>
      <c r="D617" s="327" t="str">
        <f t="shared" si="182"/>
        <v/>
      </c>
      <c r="E617" s="328"/>
      <c r="F617" s="329">
        <f t="shared" si="183"/>
        <v>0</v>
      </c>
      <c r="G617" s="332">
        <f t="shared" si="185"/>
        <v>0</v>
      </c>
    </row>
    <row r="618" spans="1:141" s="333" customFormat="1" ht="24" customHeight="1" x14ac:dyDescent="0.2">
      <c r="A618" s="324" t="str">
        <f t="shared" si="181"/>
        <v/>
      </c>
      <c r="B618" s="325" t="str">
        <f t="shared" si="184"/>
        <v/>
      </c>
      <c r="C618" s="326"/>
      <c r="D618" s="327" t="str">
        <f t="shared" si="182"/>
        <v/>
      </c>
      <c r="E618" s="328"/>
      <c r="F618" s="329">
        <f t="shared" si="183"/>
        <v>0</v>
      </c>
      <c r="G618" s="332">
        <f t="shared" si="185"/>
        <v>0</v>
      </c>
    </row>
    <row r="619" spans="1:141" s="333" customFormat="1" ht="24" customHeight="1" x14ac:dyDescent="0.2">
      <c r="A619" s="324" t="str">
        <f t="shared" si="181"/>
        <v/>
      </c>
      <c r="B619" s="325" t="str">
        <f t="shared" si="184"/>
        <v/>
      </c>
      <c r="C619" s="326"/>
      <c r="D619" s="327" t="str">
        <f t="shared" si="182"/>
        <v/>
      </c>
      <c r="E619" s="328"/>
      <c r="F619" s="329">
        <f t="shared" si="183"/>
        <v>0</v>
      </c>
      <c r="G619" s="332">
        <f t="shared" si="185"/>
        <v>0</v>
      </c>
    </row>
    <row r="620" spans="1:141" s="333" customFormat="1" ht="24" customHeight="1" x14ac:dyDescent="0.2">
      <c r="A620" s="324" t="str">
        <f t="shared" si="181"/>
        <v/>
      </c>
      <c r="B620" s="325" t="str">
        <f t="shared" si="184"/>
        <v/>
      </c>
      <c r="C620" s="326"/>
      <c r="D620" s="327" t="str">
        <f t="shared" si="182"/>
        <v/>
      </c>
      <c r="E620" s="328"/>
      <c r="F620" s="329">
        <f t="shared" si="183"/>
        <v>0</v>
      </c>
      <c r="G620" s="332">
        <f t="shared" si="185"/>
        <v>0</v>
      </c>
    </row>
    <row r="621" spans="1:141" s="333" customFormat="1" ht="24" customHeight="1" x14ac:dyDescent="0.2">
      <c r="A621" s="324" t="str">
        <f t="shared" si="181"/>
        <v/>
      </c>
      <c r="B621" s="325" t="str">
        <f t="shared" si="184"/>
        <v/>
      </c>
      <c r="C621" s="326"/>
      <c r="D621" s="327" t="str">
        <f t="shared" si="182"/>
        <v/>
      </c>
      <c r="E621" s="328"/>
      <c r="F621" s="329">
        <f t="shared" si="183"/>
        <v>0</v>
      </c>
      <c r="G621" s="332">
        <f t="shared" si="185"/>
        <v>0</v>
      </c>
    </row>
    <row r="622" spans="1:141" s="333" customFormat="1" ht="24" customHeight="1" x14ac:dyDescent="0.2">
      <c r="A622" s="324" t="str">
        <f t="shared" si="181"/>
        <v/>
      </c>
      <c r="B622" s="325" t="str">
        <f t="shared" si="184"/>
        <v/>
      </c>
      <c r="C622" s="326"/>
      <c r="D622" s="327" t="str">
        <f t="shared" si="182"/>
        <v/>
      </c>
      <c r="E622" s="328"/>
      <c r="F622" s="329">
        <f t="shared" si="183"/>
        <v>0</v>
      </c>
      <c r="G622" s="332">
        <f t="shared" si="185"/>
        <v>0</v>
      </c>
    </row>
    <row r="623" spans="1:141" s="333" customFormat="1" ht="24" customHeight="1" x14ac:dyDescent="0.2">
      <c r="A623" s="324" t="str">
        <f t="shared" si="181"/>
        <v/>
      </c>
      <c r="B623" s="325" t="str">
        <f t="shared" si="184"/>
        <v/>
      </c>
      <c r="C623" s="326"/>
      <c r="D623" s="327" t="str">
        <f t="shared" si="182"/>
        <v/>
      </c>
      <c r="E623" s="328"/>
      <c r="F623" s="329">
        <f t="shared" si="183"/>
        <v>0</v>
      </c>
      <c r="G623" s="332">
        <f t="shared" si="185"/>
        <v>0</v>
      </c>
    </row>
    <row r="624" spans="1:141" s="333" customFormat="1" ht="24" customHeight="1" x14ac:dyDescent="0.2">
      <c r="A624" s="324" t="str">
        <f t="shared" si="181"/>
        <v/>
      </c>
      <c r="B624" s="325" t="str">
        <f t="shared" si="184"/>
        <v/>
      </c>
      <c r="C624" s="326"/>
      <c r="D624" s="327" t="str">
        <f t="shared" si="182"/>
        <v/>
      </c>
      <c r="E624" s="328"/>
      <c r="F624" s="329">
        <f t="shared" si="183"/>
        <v>0</v>
      </c>
      <c r="G624" s="332">
        <f t="shared" si="185"/>
        <v>0</v>
      </c>
    </row>
    <row r="625" spans="1:7" s="333" customFormat="1" ht="24" customHeight="1" x14ac:dyDescent="0.2">
      <c r="A625" s="324" t="str">
        <f t="shared" si="181"/>
        <v/>
      </c>
      <c r="B625" s="325" t="str">
        <f t="shared" si="184"/>
        <v/>
      </c>
      <c r="C625" s="326"/>
      <c r="D625" s="327" t="str">
        <f t="shared" si="182"/>
        <v/>
      </c>
      <c r="E625" s="328"/>
      <c r="F625" s="330">
        <f t="shared" si="183"/>
        <v>0</v>
      </c>
      <c r="G625" s="332">
        <f t="shared" si="185"/>
        <v>0</v>
      </c>
    </row>
    <row r="626" spans="1:7" ht="24" customHeight="1" x14ac:dyDescent="0.2">
      <c r="A626" s="177"/>
      <c r="B626" s="151"/>
      <c r="C626" s="151"/>
      <c r="D626" s="162"/>
      <c r="E626" s="163"/>
      <c r="F626" s="238" t="s">
        <v>33</v>
      </c>
      <c r="G626" s="178">
        <f>SUBTOTAL(9,G612:G625)</f>
        <v>0</v>
      </c>
    </row>
    <row r="627" spans="1:7" ht="24" customHeight="1" x14ac:dyDescent="0.2">
      <c r="A627" s="177"/>
      <c r="B627" s="151"/>
      <c r="C627" s="179" t="s">
        <v>729</v>
      </c>
      <c r="D627" s="162"/>
      <c r="E627" s="163"/>
      <c r="F627" s="164"/>
      <c r="G627" s="180"/>
    </row>
    <row r="628" spans="1:7" s="333" customFormat="1" ht="24" customHeight="1" x14ac:dyDescent="0.2">
      <c r="A628" s="324" t="str">
        <f t="shared" ref="A628:A635" si="186">IFERROR(VLOOKUP(C628,Tabla_Insumos,4,FALSE),"")</f>
        <v/>
      </c>
      <c r="B628" s="325" t="str">
        <f t="shared" ref="B628:B635" si="187">IFERROR(VLOOKUP(C628,Tabla_Insumos,5,FALSE),"")</f>
        <v/>
      </c>
      <c r="C628" s="326"/>
      <c r="D628" s="327" t="str">
        <f t="shared" ref="D628:D635" si="188">IFERROR(VLOOKUP(C628,Tabla_Insumos,2,FALSE),"")</f>
        <v/>
      </c>
      <c r="E628" s="328"/>
      <c r="F628" s="331">
        <f t="shared" ref="F628:F635" si="189">IFERROR(VLOOKUP(C628,Tabla_Insumos,3,FALSE),0)</f>
        <v>0</v>
      </c>
      <c r="G628" s="332">
        <f>ROUND(E628*F628,2)</f>
        <v>0</v>
      </c>
    </row>
    <row r="629" spans="1:7" s="333" customFormat="1" ht="24" customHeight="1" x14ac:dyDescent="0.2">
      <c r="A629" s="324" t="str">
        <f t="shared" si="186"/>
        <v/>
      </c>
      <c r="B629" s="325" t="str">
        <f t="shared" si="187"/>
        <v/>
      </c>
      <c r="C629" s="326"/>
      <c r="D629" s="327" t="str">
        <f t="shared" si="188"/>
        <v/>
      </c>
      <c r="E629" s="328"/>
      <c r="F629" s="331">
        <f t="shared" si="189"/>
        <v>0</v>
      </c>
      <c r="G629" s="332">
        <f>ROUND(E629*F629,2)</f>
        <v>0</v>
      </c>
    </row>
    <row r="630" spans="1:7" s="333" customFormat="1" ht="24" customHeight="1" x14ac:dyDescent="0.2">
      <c r="A630" s="324" t="str">
        <f t="shared" si="186"/>
        <v/>
      </c>
      <c r="B630" s="325" t="str">
        <f t="shared" si="187"/>
        <v/>
      </c>
      <c r="C630" s="326"/>
      <c r="D630" s="327" t="str">
        <f t="shared" si="188"/>
        <v/>
      </c>
      <c r="E630" s="328"/>
      <c r="F630" s="331">
        <f t="shared" si="189"/>
        <v>0</v>
      </c>
      <c r="G630" s="332">
        <f t="shared" ref="G630:G635" si="190">ROUND(E630*F630,2)</f>
        <v>0</v>
      </c>
    </row>
    <row r="631" spans="1:7" s="333" customFormat="1" ht="24" customHeight="1" x14ac:dyDescent="0.2">
      <c r="A631" s="324" t="str">
        <f t="shared" si="186"/>
        <v/>
      </c>
      <c r="B631" s="325" t="str">
        <f t="shared" si="187"/>
        <v/>
      </c>
      <c r="C631" s="326"/>
      <c r="D631" s="327" t="str">
        <f t="shared" si="188"/>
        <v/>
      </c>
      <c r="E631" s="328"/>
      <c r="F631" s="331">
        <f t="shared" si="189"/>
        <v>0</v>
      </c>
      <c r="G631" s="332">
        <f t="shared" si="190"/>
        <v>0</v>
      </c>
    </row>
    <row r="632" spans="1:7" s="333" customFormat="1" ht="24" customHeight="1" x14ac:dyDescent="0.2">
      <c r="A632" s="324" t="str">
        <f t="shared" si="186"/>
        <v/>
      </c>
      <c r="B632" s="325" t="str">
        <f t="shared" si="187"/>
        <v/>
      </c>
      <c r="C632" s="326"/>
      <c r="D632" s="327" t="str">
        <f t="shared" si="188"/>
        <v/>
      </c>
      <c r="E632" s="328"/>
      <c r="F632" s="329">
        <f t="shared" si="189"/>
        <v>0</v>
      </c>
      <c r="G632" s="332">
        <f t="shared" si="190"/>
        <v>0</v>
      </c>
    </row>
    <row r="633" spans="1:7" s="333" customFormat="1" ht="24" customHeight="1" x14ac:dyDescent="0.2">
      <c r="A633" s="324" t="str">
        <f t="shared" si="186"/>
        <v/>
      </c>
      <c r="B633" s="325" t="str">
        <f t="shared" si="187"/>
        <v/>
      </c>
      <c r="C633" s="326"/>
      <c r="D633" s="327" t="str">
        <f t="shared" si="188"/>
        <v/>
      </c>
      <c r="E633" s="328"/>
      <c r="F633" s="329">
        <f t="shared" si="189"/>
        <v>0</v>
      </c>
      <c r="G633" s="332">
        <f t="shared" si="190"/>
        <v>0</v>
      </c>
    </row>
    <row r="634" spans="1:7" s="333" customFormat="1" ht="24" customHeight="1" x14ac:dyDescent="0.2">
      <c r="A634" s="324" t="str">
        <f t="shared" si="186"/>
        <v/>
      </c>
      <c r="B634" s="325" t="str">
        <f t="shared" si="187"/>
        <v/>
      </c>
      <c r="C634" s="326"/>
      <c r="D634" s="327" t="str">
        <f t="shared" si="188"/>
        <v/>
      </c>
      <c r="E634" s="328"/>
      <c r="F634" s="329">
        <f t="shared" si="189"/>
        <v>0</v>
      </c>
      <c r="G634" s="332">
        <f t="shared" si="190"/>
        <v>0</v>
      </c>
    </row>
    <row r="635" spans="1:7" s="333" customFormat="1" ht="24" customHeight="1" x14ac:dyDescent="0.2">
      <c r="A635" s="324" t="str">
        <f t="shared" si="186"/>
        <v/>
      </c>
      <c r="B635" s="325" t="str">
        <f t="shared" si="187"/>
        <v/>
      </c>
      <c r="C635" s="326"/>
      <c r="D635" s="327" t="str">
        <f t="shared" si="188"/>
        <v/>
      </c>
      <c r="E635" s="328"/>
      <c r="F635" s="329">
        <f t="shared" si="189"/>
        <v>0</v>
      </c>
      <c r="G635" s="332">
        <f t="shared" si="190"/>
        <v>0</v>
      </c>
    </row>
    <row r="636" spans="1:7" ht="24" customHeight="1" x14ac:dyDescent="0.2">
      <c r="A636" s="177"/>
      <c r="B636" s="151"/>
      <c r="C636" s="151"/>
      <c r="D636" s="162"/>
      <c r="E636" s="163"/>
      <c r="F636" s="238" t="s">
        <v>34</v>
      </c>
      <c r="G636" s="178">
        <f>SUBTOTAL(9,G628:G635)</f>
        <v>0</v>
      </c>
    </row>
    <row r="637" spans="1:7" ht="24" customHeight="1" x14ac:dyDescent="0.2">
      <c r="A637" s="177"/>
      <c r="B637" s="151"/>
      <c r="C637" s="179" t="s">
        <v>730</v>
      </c>
      <c r="D637" s="162"/>
      <c r="E637" s="163"/>
      <c r="F637" s="164"/>
      <c r="G637" s="180"/>
    </row>
    <row r="638" spans="1:7" s="333" customFormat="1" ht="24" customHeight="1" x14ac:dyDescent="0.2">
      <c r="A638" s="324" t="str">
        <f t="shared" ref="A638:A646" si="191">IFERROR(VLOOKUP(C638,Tabla_Insumos,4,FALSE),"")</f>
        <v/>
      </c>
      <c r="B638" s="325" t="str">
        <f t="shared" ref="B638:B646" si="192">IFERROR(VLOOKUP(C638,Tabla_Insumos,5,FALSE),"")</f>
        <v/>
      </c>
      <c r="C638" s="326"/>
      <c r="D638" s="327" t="str">
        <f t="shared" ref="D638:D646" si="193">IFERROR(VLOOKUP(C638,Tabla_Insumos,2,FALSE),"")</f>
        <v/>
      </c>
      <c r="E638" s="328"/>
      <c r="F638" s="329">
        <f t="shared" ref="F638:F646" si="194">IFERROR(VLOOKUP(C638,Tabla_Insumos,3,FALSE),0)</f>
        <v>0</v>
      </c>
      <c r="G638" s="332">
        <f t="shared" ref="G638:G646" si="195">ROUND(E638*F638,2)</f>
        <v>0</v>
      </c>
    </row>
    <row r="639" spans="1:7" s="333" customFormat="1" ht="24" customHeight="1" x14ac:dyDescent="0.2">
      <c r="A639" s="324" t="str">
        <f t="shared" si="191"/>
        <v/>
      </c>
      <c r="B639" s="325" t="str">
        <f t="shared" si="192"/>
        <v/>
      </c>
      <c r="C639" s="326"/>
      <c r="D639" s="327" t="str">
        <f t="shared" si="193"/>
        <v/>
      </c>
      <c r="E639" s="328"/>
      <c r="F639" s="329">
        <f t="shared" si="194"/>
        <v>0</v>
      </c>
      <c r="G639" s="332">
        <f t="shared" si="195"/>
        <v>0</v>
      </c>
    </row>
    <row r="640" spans="1:7" s="333" customFormat="1" ht="24" customHeight="1" x14ac:dyDescent="0.2">
      <c r="A640" s="324" t="str">
        <f t="shared" si="191"/>
        <v/>
      </c>
      <c r="B640" s="325" t="str">
        <f t="shared" si="192"/>
        <v/>
      </c>
      <c r="C640" s="326"/>
      <c r="D640" s="327" t="str">
        <f t="shared" si="193"/>
        <v/>
      </c>
      <c r="E640" s="328"/>
      <c r="F640" s="329">
        <f t="shared" si="194"/>
        <v>0</v>
      </c>
      <c r="G640" s="332">
        <f t="shared" si="195"/>
        <v>0</v>
      </c>
    </row>
    <row r="641" spans="1:8" s="333" customFormat="1" ht="24" customHeight="1" x14ac:dyDescent="0.2">
      <c r="A641" s="324" t="str">
        <f t="shared" si="191"/>
        <v/>
      </c>
      <c r="B641" s="325" t="str">
        <f t="shared" si="192"/>
        <v/>
      </c>
      <c r="C641" s="326"/>
      <c r="D641" s="327" t="str">
        <f t="shared" si="193"/>
        <v/>
      </c>
      <c r="E641" s="328"/>
      <c r="F641" s="329">
        <f t="shared" si="194"/>
        <v>0</v>
      </c>
      <c r="G641" s="332">
        <f t="shared" si="195"/>
        <v>0</v>
      </c>
    </row>
    <row r="642" spans="1:8" s="333" customFormat="1" ht="24" customHeight="1" x14ac:dyDescent="0.2">
      <c r="A642" s="324" t="str">
        <f t="shared" si="191"/>
        <v/>
      </c>
      <c r="B642" s="325" t="str">
        <f t="shared" si="192"/>
        <v/>
      </c>
      <c r="C642" s="326"/>
      <c r="D642" s="327" t="str">
        <f t="shared" si="193"/>
        <v/>
      </c>
      <c r="E642" s="328"/>
      <c r="F642" s="329">
        <f t="shared" si="194"/>
        <v>0</v>
      </c>
      <c r="G642" s="332">
        <f t="shared" si="195"/>
        <v>0</v>
      </c>
    </row>
    <row r="643" spans="1:8" s="333" customFormat="1" ht="24" customHeight="1" x14ac:dyDescent="0.2">
      <c r="A643" s="324" t="str">
        <f t="shared" si="191"/>
        <v/>
      </c>
      <c r="B643" s="325" t="str">
        <f t="shared" si="192"/>
        <v/>
      </c>
      <c r="C643" s="326"/>
      <c r="D643" s="327" t="str">
        <f t="shared" si="193"/>
        <v/>
      </c>
      <c r="E643" s="328"/>
      <c r="F643" s="329">
        <f t="shared" si="194"/>
        <v>0</v>
      </c>
      <c r="G643" s="332">
        <f t="shared" si="195"/>
        <v>0</v>
      </c>
    </row>
    <row r="644" spans="1:8" s="333" customFormat="1" ht="24" customHeight="1" x14ac:dyDescent="0.2">
      <c r="A644" s="324" t="str">
        <f t="shared" si="191"/>
        <v/>
      </c>
      <c r="B644" s="325" t="str">
        <f t="shared" si="192"/>
        <v/>
      </c>
      <c r="C644" s="326"/>
      <c r="D644" s="327" t="str">
        <f t="shared" si="193"/>
        <v/>
      </c>
      <c r="E644" s="328"/>
      <c r="F644" s="329">
        <f t="shared" si="194"/>
        <v>0</v>
      </c>
      <c r="G644" s="332">
        <f t="shared" si="195"/>
        <v>0</v>
      </c>
    </row>
    <row r="645" spans="1:8" s="333" customFormat="1" ht="24" customHeight="1" x14ac:dyDescent="0.2">
      <c r="A645" s="324" t="str">
        <f t="shared" si="191"/>
        <v/>
      </c>
      <c r="B645" s="325" t="str">
        <f t="shared" si="192"/>
        <v/>
      </c>
      <c r="C645" s="326"/>
      <c r="D645" s="327" t="str">
        <f t="shared" si="193"/>
        <v/>
      </c>
      <c r="E645" s="328"/>
      <c r="F645" s="329">
        <f t="shared" si="194"/>
        <v>0</v>
      </c>
      <c r="G645" s="332">
        <f t="shared" si="195"/>
        <v>0</v>
      </c>
    </row>
    <row r="646" spans="1:8" s="333" customFormat="1" ht="24" customHeight="1" x14ac:dyDescent="0.2">
      <c r="A646" s="324" t="str">
        <f t="shared" si="191"/>
        <v/>
      </c>
      <c r="B646" s="325" t="str">
        <f t="shared" si="192"/>
        <v/>
      </c>
      <c r="C646" s="326"/>
      <c r="D646" s="327" t="str">
        <f t="shared" si="193"/>
        <v/>
      </c>
      <c r="E646" s="328"/>
      <c r="F646" s="329">
        <f t="shared" si="194"/>
        <v>0</v>
      </c>
      <c r="G646" s="332">
        <f t="shared" si="195"/>
        <v>0</v>
      </c>
    </row>
    <row r="647" spans="1:8" ht="24" customHeight="1" x14ac:dyDescent="0.2">
      <c r="A647" s="181"/>
      <c r="B647" s="162"/>
      <c r="C647" s="151"/>
      <c r="D647" s="162"/>
      <c r="E647" s="163"/>
      <c r="F647" s="238"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6.1.10</v>
      </c>
      <c r="B649" s="189" t="str">
        <f>C607</f>
        <v>Umbrales y solías</v>
      </c>
      <c r="C649" s="190"/>
      <c r="D649" s="190" t="s">
        <v>36</v>
      </c>
      <c r="E649" s="191"/>
      <c r="F649" s="192" t="s">
        <v>37</v>
      </c>
      <c r="G649" s="193">
        <f>SUBTOTAL(9,G612:G648)</f>
        <v>0</v>
      </c>
    </row>
    <row r="650" spans="1:8" ht="24" customHeight="1" thickTop="1" thickBot="1" x14ac:dyDescent="0.25"/>
    <row r="651" spans="1:8" ht="24" customHeight="1" thickTop="1" x14ac:dyDescent="0.2">
      <c r="A651" s="223" t="s">
        <v>39</v>
      </c>
      <c r="B651" s="224"/>
      <c r="C651" s="224"/>
      <c r="D651" s="224"/>
      <c r="E651" s="224"/>
      <c r="F651" s="224"/>
      <c r="G651" s="225"/>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E.P.E.T.N° 1 - ING. ROGELIO BOERO</v>
      </c>
      <c r="C654" s="149"/>
      <c r="D654" s="149"/>
      <c r="E654" s="149"/>
      <c r="F654" s="158" t="s">
        <v>40</v>
      </c>
      <c r="G654" s="160">
        <f>Fecha_Base</f>
        <v>0</v>
      </c>
    </row>
    <row r="655" spans="1:8" ht="24" customHeight="1" x14ac:dyDescent="0.2">
      <c r="A655" s="161" t="s">
        <v>725</v>
      </c>
      <c r="B655" s="150" t="str">
        <f>Ubicación</f>
        <v>Belgrano 250 este</v>
      </c>
      <c r="C655" s="150"/>
      <c r="D655" s="162"/>
      <c r="E655" s="163"/>
      <c r="F655" s="164"/>
      <c r="G655" s="165"/>
    </row>
    <row r="656" spans="1:8" ht="24" customHeight="1" x14ac:dyDescent="0.2">
      <c r="A656" s="161" t="s">
        <v>41</v>
      </c>
      <c r="B656" s="166" t="str">
        <f>IFERROR(VALUE(LEFT(B657,FIND("-",B657)-1)),"")</f>
        <v/>
      </c>
      <c r="C656" s="151" t="str">
        <f>IFERROR(VLOOKUP(B656,Tabla_CyP,2,FALSE),"")</f>
        <v/>
      </c>
      <c r="E656" s="163"/>
      <c r="F656" s="164"/>
      <c r="G656" s="165"/>
    </row>
    <row r="657" spans="1:141" ht="24" customHeight="1" x14ac:dyDescent="0.2">
      <c r="A657" s="161" t="s">
        <v>27</v>
      </c>
      <c r="B657" s="167" t="str">
        <f>IFERROR(VLOOKUP(COUNTIF($A$1:A657,"ANALISIS DE PRECIOS"),Tabla_NumeroItem,4,FALSE),"")</f>
        <v>6.2.7</v>
      </c>
      <c r="C657" s="151" t="str">
        <f>IFERROR(VLOOKUP(B657,Tabla_CyP,2,FALSE),"")</f>
        <v>Piso loseta granitica</v>
      </c>
      <c r="D657" s="162"/>
      <c r="E657" s="163"/>
      <c r="F657" s="158" t="s">
        <v>28</v>
      </c>
      <c r="G657" s="168" t="str">
        <f>IFERROR(VLOOKUP(B657,Tabla_CyP,4,FALSE),"")</f>
        <v>m2</v>
      </c>
    </row>
    <row r="658" spans="1:141" ht="24" customHeight="1" x14ac:dyDescent="0.2">
      <c r="A658" s="161"/>
      <c r="B658" s="150"/>
      <c r="C658" s="151"/>
      <c r="D658" s="162"/>
      <c r="E658" s="163"/>
      <c r="F658" s="164"/>
      <c r="G658" s="165"/>
    </row>
    <row r="659" spans="1:141" ht="24" customHeight="1" x14ac:dyDescent="0.2">
      <c r="A659" s="356" t="s">
        <v>588</v>
      </c>
      <c r="B659" s="357"/>
      <c r="C659" s="358" t="s">
        <v>0</v>
      </c>
      <c r="D659" s="358" t="s">
        <v>29</v>
      </c>
      <c r="E659" s="360" t="s">
        <v>30</v>
      </c>
      <c r="F659" s="362" t="s">
        <v>31</v>
      </c>
      <c r="G659" s="364" t="s">
        <v>32</v>
      </c>
    </row>
    <row r="660" spans="1:141" s="171" customFormat="1" ht="24" customHeight="1" x14ac:dyDescent="0.2">
      <c r="A660" s="169" t="s">
        <v>589</v>
      </c>
      <c r="B660" s="170" t="s">
        <v>590</v>
      </c>
      <c r="C660" s="359"/>
      <c r="D660" s="359"/>
      <c r="E660" s="361"/>
      <c r="F660" s="363"/>
      <c r="G660" s="365"/>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4"/>
      <c r="AW660" s="334"/>
      <c r="AX660" s="334"/>
      <c r="AY660" s="334"/>
      <c r="AZ660" s="334"/>
      <c r="BA660" s="334"/>
      <c r="BB660" s="334"/>
      <c r="BC660" s="334"/>
      <c r="BD660" s="334"/>
      <c r="BE660" s="334"/>
      <c r="BF660" s="334"/>
      <c r="BG660" s="334"/>
      <c r="BH660" s="334"/>
      <c r="BI660" s="334"/>
      <c r="BJ660" s="334"/>
      <c r="BK660" s="334"/>
      <c r="BL660" s="334"/>
      <c r="BM660" s="334"/>
      <c r="BN660" s="334"/>
      <c r="BO660" s="334"/>
      <c r="BP660" s="334"/>
      <c r="BQ660" s="334"/>
      <c r="BR660" s="334"/>
      <c r="BS660" s="334"/>
      <c r="BT660" s="334"/>
      <c r="BU660" s="334"/>
      <c r="BV660" s="334"/>
      <c r="BW660" s="334"/>
      <c r="BX660" s="334"/>
      <c r="BY660" s="334"/>
      <c r="BZ660" s="334"/>
      <c r="CA660" s="334"/>
      <c r="CB660" s="334"/>
      <c r="CC660" s="334"/>
      <c r="CD660" s="334"/>
      <c r="CE660" s="334"/>
      <c r="CF660" s="334"/>
      <c r="CG660" s="334"/>
      <c r="CH660" s="334"/>
      <c r="CI660" s="334"/>
      <c r="CJ660" s="334"/>
      <c r="CK660" s="334"/>
      <c r="CL660" s="334"/>
      <c r="CM660" s="334"/>
      <c r="CN660" s="334"/>
      <c r="CO660" s="334"/>
      <c r="CP660" s="334"/>
      <c r="CQ660" s="334"/>
      <c r="CR660" s="334"/>
      <c r="CS660" s="334"/>
      <c r="CT660" s="334"/>
      <c r="CU660" s="334"/>
      <c r="CV660" s="334"/>
      <c r="CW660" s="334"/>
      <c r="CX660" s="334"/>
      <c r="CY660" s="334"/>
      <c r="CZ660" s="334"/>
      <c r="DA660" s="334"/>
      <c r="DB660" s="334"/>
      <c r="DC660" s="334"/>
      <c r="DD660" s="334"/>
      <c r="DE660" s="334"/>
      <c r="DF660" s="334"/>
      <c r="DG660" s="334"/>
      <c r="DH660" s="334"/>
      <c r="DI660" s="334"/>
      <c r="DJ660" s="334"/>
      <c r="DK660" s="334"/>
      <c r="DL660" s="334"/>
      <c r="DM660" s="334"/>
      <c r="DN660" s="334"/>
      <c r="DO660" s="334"/>
      <c r="DP660" s="334"/>
      <c r="DQ660" s="334"/>
      <c r="DR660" s="334"/>
      <c r="DS660" s="334"/>
      <c r="DT660" s="334"/>
      <c r="DU660" s="334"/>
      <c r="DV660" s="334"/>
      <c r="DW660" s="334"/>
      <c r="DX660" s="334"/>
      <c r="DY660" s="334"/>
      <c r="DZ660" s="334"/>
      <c r="EA660" s="334"/>
      <c r="EB660" s="334"/>
      <c r="EC660" s="334"/>
      <c r="ED660" s="334"/>
      <c r="EE660" s="334"/>
      <c r="EF660" s="334"/>
      <c r="EG660" s="334"/>
      <c r="EH660" s="334"/>
      <c r="EI660" s="334"/>
      <c r="EJ660" s="334"/>
      <c r="EK660" s="334"/>
    </row>
    <row r="661" spans="1:141" ht="24" customHeight="1" x14ac:dyDescent="0.2">
      <c r="A661" s="237"/>
      <c r="B661" s="172"/>
      <c r="C661" s="235" t="s">
        <v>728</v>
      </c>
      <c r="D661" s="173"/>
      <c r="E661" s="174"/>
      <c r="F661" s="175"/>
      <c r="G661" s="176"/>
    </row>
    <row r="662" spans="1:141" s="333" customFormat="1" ht="24" customHeight="1" x14ac:dyDescent="0.2">
      <c r="A662" s="324" t="str">
        <f t="shared" ref="A662:A675" si="196">IFERROR(VLOOKUP(C662,Tabla_Insumos,4,FALSE),"")</f>
        <v/>
      </c>
      <c r="B662" s="325" t="str">
        <f>IFERROR(VLOOKUP(C662,Tabla_Insumos,5,FALSE),"")</f>
        <v/>
      </c>
      <c r="C662" s="326"/>
      <c r="D662" s="327" t="str">
        <f t="shared" ref="D662:D675" si="197">IFERROR(VLOOKUP(C662,Tabla_Insumos,2,FALSE),"")</f>
        <v/>
      </c>
      <c r="E662" s="328"/>
      <c r="F662" s="329">
        <f t="shared" ref="F662:F675" si="198">IFERROR(VLOOKUP(C662,Tabla_Insumos,3,FALSE),0)</f>
        <v>0</v>
      </c>
      <c r="G662" s="332">
        <f>ROUND(E662*F662,2)</f>
        <v>0</v>
      </c>
    </row>
    <row r="663" spans="1:141" s="333" customFormat="1" ht="24" customHeight="1" x14ac:dyDescent="0.2">
      <c r="A663" s="324" t="str">
        <f t="shared" si="196"/>
        <v/>
      </c>
      <c r="B663" s="325" t="str">
        <f t="shared" ref="B663:B675" si="199">IFERROR(VLOOKUP(C663,Tabla_Insumos,5,FALSE),"")</f>
        <v/>
      </c>
      <c r="C663" s="326"/>
      <c r="D663" s="327" t="str">
        <f t="shared" si="197"/>
        <v/>
      </c>
      <c r="E663" s="328"/>
      <c r="F663" s="329">
        <f t="shared" si="198"/>
        <v>0</v>
      </c>
      <c r="G663" s="332">
        <f t="shared" ref="G663:G675" si="200">ROUND(E663*F663,2)</f>
        <v>0</v>
      </c>
    </row>
    <row r="664" spans="1:141" s="333" customFormat="1" ht="24" customHeight="1" x14ac:dyDescent="0.2">
      <c r="A664" s="324" t="str">
        <f t="shared" si="196"/>
        <v/>
      </c>
      <c r="B664" s="325" t="str">
        <f t="shared" si="199"/>
        <v/>
      </c>
      <c r="C664" s="326"/>
      <c r="D664" s="327" t="str">
        <f t="shared" si="197"/>
        <v/>
      </c>
      <c r="E664" s="328"/>
      <c r="F664" s="329">
        <f t="shared" si="198"/>
        <v>0</v>
      </c>
      <c r="G664" s="332">
        <f t="shared" si="200"/>
        <v>0</v>
      </c>
    </row>
    <row r="665" spans="1:141" s="333" customFormat="1" ht="24" customHeight="1" x14ac:dyDescent="0.2">
      <c r="A665" s="324" t="str">
        <f t="shared" si="196"/>
        <v/>
      </c>
      <c r="B665" s="325" t="str">
        <f t="shared" si="199"/>
        <v/>
      </c>
      <c r="C665" s="326"/>
      <c r="D665" s="327" t="str">
        <f t="shared" si="197"/>
        <v/>
      </c>
      <c r="E665" s="328"/>
      <c r="F665" s="329">
        <f t="shared" si="198"/>
        <v>0</v>
      </c>
      <c r="G665" s="332">
        <f t="shared" si="200"/>
        <v>0</v>
      </c>
    </row>
    <row r="666" spans="1:141" s="333" customFormat="1" ht="24" customHeight="1" x14ac:dyDescent="0.2">
      <c r="A666" s="324" t="str">
        <f t="shared" si="196"/>
        <v/>
      </c>
      <c r="B666" s="325" t="str">
        <f t="shared" si="199"/>
        <v/>
      </c>
      <c r="C666" s="326"/>
      <c r="D666" s="327" t="str">
        <f t="shared" si="197"/>
        <v/>
      </c>
      <c r="E666" s="328"/>
      <c r="F666" s="329">
        <f t="shared" si="198"/>
        <v>0</v>
      </c>
      <c r="G666" s="332">
        <f t="shared" si="200"/>
        <v>0</v>
      </c>
    </row>
    <row r="667" spans="1:141" s="333" customFormat="1" ht="24" customHeight="1" x14ac:dyDescent="0.2">
      <c r="A667" s="324" t="str">
        <f t="shared" si="196"/>
        <v/>
      </c>
      <c r="B667" s="325" t="str">
        <f t="shared" si="199"/>
        <v/>
      </c>
      <c r="C667" s="326"/>
      <c r="D667" s="327" t="str">
        <f t="shared" si="197"/>
        <v/>
      </c>
      <c r="E667" s="328"/>
      <c r="F667" s="329">
        <f t="shared" si="198"/>
        <v>0</v>
      </c>
      <c r="G667" s="332">
        <f t="shared" si="200"/>
        <v>0</v>
      </c>
    </row>
    <row r="668" spans="1:141" s="333" customFormat="1" ht="24" customHeight="1" x14ac:dyDescent="0.2">
      <c r="A668" s="324" t="str">
        <f t="shared" si="196"/>
        <v/>
      </c>
      <c r="B668" s="325" t="str">
        <f t="shared" si="199"/>
        <v/>
      </c>
      <c r="C668" s="326"/>
      <c r="D668" s="327" t="str">
        <f t="shared" si="197"/>
        <v/>
      </c>
      <c r="E668" s="328"/>
      <c r="F668" s="329">
        <f t="shared" si="198"/>
        <v>0</v>
      </c>
      <c r="G668" s="332">
        <f t="shared" si="200"/>
        <v>0</v>
      </c>
    </row>
    <row r="669" spans="1:141" s="333" customFormat="1" ht="24" customHeight="1" x14ac:dyDescent="0.2">
      <c r="A669" s="324" t="str">
        <f t="shared" si="196"/>
        <v/>
      </c>
      <c r="B669" s="325" t="str">
        <f t="shared" si="199"/>
        <v/>
      </c>
      <c r="C669" s="326"/>
      <c r="D669" s="327" t="str">
        <f t="shared" si="197"/>
        <v/>
      </c>
      <c r="E669" s="328"/>
      <c r="F669" s="329">
        <f t="shared" si="198"/>
        <v>0</v>
      </c>
      <c r="G669" s="332">
        <f t="shared" si="200"/>
        <v>0</v>
      </c>
    </row>
    <row r="670" spans="1:141" s="333" customFormat="1" ht="24" customHeight="1" x14ac:dyDescent="0.2">
      <c r="A670" s="324" t="str">
        <f t="shared" si="196"/>
        <v/>
      </c>
      <c r="B670" s="325" t="str">
        <f t="shared" si="199"/>
        <v/>
      </c>
      <c r="C670" s="326"/>
      <c r="D670" s="327" t="str">
        <f t="shared" si="197"/>
        <v/>
      </c>
      <c r="E670" s="328"/>
      <c r="F670" s="329">
        <f t="shared" si="198"/>
        <v>0</v>
      </c>
      <c r="G670" s="332">
        <f t="shared" si="200"/>
        <v>0</v>
      </c>
    </row>
    <row r="671" spans="1:141" s="333" customFormat="1" ht="24" customHeight="1" x14ac:dyDescent="0.2">
      <c r="A671" s="324" t="str">
        <f t="shared" si="196"/>
        <v/>
      </c>
      <c r="B671" s="325" t="str">
        <f t="shared" si="199"/>
        <v/>
      </c>
      <c r="C671" s="326"/>
      <c r="D671" s="327" t="str">
        <f t="shared" si="197"/>
        <v/>
      </c>
      <c r="E671" s="328"/>
      <c r="F671" s="329">
        <f t="shared" si="198"/>
        <v>0</v>
      </c>
      <c r="G671" s="332">
        <f t="shared" si="200"/>
        <v>0</v>
      </c>
    </row>
    <row r="672" spans="1:141" s="333" customFormat="1" ht="24" customHeight="1" x14ac:dyDescent="0.2">
      <c r="A672" s="324" t="str">
        <f t="shared" si="196"/>
        <v/>
      </c>
      <c r="B672" s="325" t="str">
        <f t="shared" si="199"/>
        <v/>
      </c>
      <c r="C672" s="326"/>
      <c r="D672" s="327" t="str">
        <f t="shared" si="197"/>
        <v/>
      </c>
      <c r="E672" s="328"/>
      <c r="F672" s="329">
        <f t="shared" si="198"/>
        <v>0</v>
      </c>
      <c r="G672" s="332">
        <f t="shared" si="200"/>
        <v>0</v>
      </c>
    </row>
    <row r="673" spans="1:7" s="333" customFormat="1" ht="24" customHeight="1" x14ac:dyDescent="0.2">
      <c r="A673" s="324" t="str">
        <f t="shared" si="196"/>
        <v/>
      </c>
      <c r="B673" s="325" t="str">
        <f t="shared" si="199"/>
        <v/>
      </c>
      <c r="C673" s="326"/>
      <c r="D673" s="327" t="str">
        <f t="shared" si="197"/>
        <v/>
      </c>
      <c r="E673" s="328"/>
      <c r="F673" s="329">
        <f t="shared" si="198"/>
        <v>0</v>
      </c>
      <c r="G673" s="332">
        <f t="shared" si="200"/>
        <v>0</v>
      </c>
    </row>
    <row r="674" spans="1:7" s="333" customFormat="1" ht="24" customHeight="1" x14ac:dyDescent="0.2">
      <c r="A674" s="324" t="str">
        <f t="shared" si="196"/>
        <v/>
      </c>
      <c r="B674" s="325" t="str">
        <f t="shared" si="199"/>
        <v/>
      </c>
      <c r="C674" s="326"/>
      <c r="D674" s="327" t="str">
        <f t="shared" si="197"/>
        <v/>
      </c>
      <c r="E674" s="328"/>
      <c r="F674" s="329">
        <f t="shared" si="198"/>
        <v>0</v>
      </c>
      <c r="G674" s="332">
        <f t="shared" si="200"/>
        <v>0</v>
      </c>
    </row>
    <row r="675" spans="1:7" s="333" customFormat="1" ht="24" customHeight="1" x14ac:dyDescent="0.2">
      <c r="A675" s="324" t="str">
        <f t="shared" si="196"/>
        <v/>
      </c>
      <c r="B675" s="325" t="str">
        <f t="shared" si="199"/>
        <v/>
      </c>
      <c r="C675" s="326"/>
      <c r="D675" s="327" t="str">
        <f t="shared" si="197"/>
        <v/>
      </c>
      <c r="E675" s="328"/>
      <c r="F675" s="330">
        <f t="shared" si="198"/>
        <v>0</v>
      </c>
      <c r="G675" s="332">
        <f t="shared" si="200"/>
        <v>0</v>
      </c>
    </row>
    <row r="676" spans="1:7" ht="24" customHeight="1" x14ac:dyDescent="0.2">
      <c r="A676" s="177"/>
      <c r="B676" s="151"/>
      <c r="C676" s="151"/>
      <c r="D676" s="162"/>
      <c r="E676" s="163"/>
      <c r="F676" s="238" t="s">
        <v>33</v>
      </c>
      <c r="G676" s="178">
        <f>SUBTOTAL(9,G662:G675)</f>
        <v>0</v>
      </c>
    </row>
    <row r="677" spans="1:7" ht="24" customHeight="1" x14ac:dyDescent="0.2">
      <c r="A677" s="177"/>
      <c r="B677" s="151"/>
      <c r="C677" s="179" t="s">
        <v>729</v>
      </c>
      <c r="D677" s="162"/>
      <c r="E677" s="163"/>
      <c r="F677" s="164"/>
      <c r="G677" s="180"/>
    </row>
    <row r="678" spans="1:7" s="333" customFormat="1" ht="24" customHeight="1" x14ac:dyDescent="0.2">
      <c r="A678" s="324" t="str">
        <f t="shared" ref="A678:A685" si="201">IFERROR(VLOOKUP(C678,Tabla_Insumos,4,FALSE),"")</f>
        <v/>
      </c>
      <c r="B678" s="325" t="str">
        <f t="shared" ref="B678:B685" si="202">IFERROR(VLOOKUP(C678,Tabla_Insumos,5,FALSE),"")</f>
        <v/>
      </c>
      <c r="C678" s="326"/>
      <c r="D678" s="327" t="str">
        <f t="shared" ref="D678:D685" si="203">IFERROR(VLOOKUP(C678,Tabla_Insumos,2,FALSE),"")</f>
        <v/>
      </c>
      <c r="E678" s="328"/>
      <c r="F678" s="331">
        <f t="shared" ref="F678:F685" si="204">IFERROR(VLOOKUP(C678,Tabla_Insumos,3,FALSE),0)</f>
        <v>0</v>
      </c>
      <c r="G678" s="332">
        <f>ROUND(E678*F678,2)</f>
        <v>0</v>
      </c>
    </row>
    <row r="679" spans="1:7" s="333" customFormat="1" ht="24" customHeight="1" x14ac:dyDescent="0.2">
      <c r="A679" s="324" t="str">
        <f t="shared" si="201"/>
        <v/>
      </c>
      <c r="B679" s="325" t="str">
        <f t="shared" si="202"/>
        <v/>
      </c>
      <c r="C679" s="326"/>
      <c r="D679" s="327" t="str">
        <f t="shared" si="203"/>
        <v/>
      </c>
      <c r="E679" s="328"/>
      <c r="F679" s="331">
        <f t="shared" si="204"/>
        <v>0</v>
      </c>
      <c r="G679" s="332">
        <f>ROUND(E679*F679,2)</f>
        <v>0</v>
      </c>
    </row>
    <row r="680" spans="1:7" s="333" customFormat="1" ht="24" customHeight="1" x14ac:dyDescent="0.2">
      <c r="A680" s="324" t="str">
        <f t="shared" si="201"/>
        <v/>
      </c>
      <c r="B680" s="325" t="str">
        <f t="shared" si="202"/>
        <v/>
      </c>
      <c r="C680" s="326"/>
      <c r="D680" s="327" t="str">
        <f t="shared" si="203"/>
        <v/>
      </c>
      <c r="E680" s="328"/>
      <c r="F680" s="331">
        <f t="shared" si="204"/>
        <v>0</v>
      </c>
      <c r="G680" s="332">
        <f t="shared" ref="G680:G685" si="205">ROUND(E680*F680,2)</f>
        <v>0</v>
      </c>
    </row>
    <row r="681" spans="1:7" s="333" customFormat="1" ht="24" customHeight="1" x14ac:dyDescent="0.2">
      <c r="A681" s="324" t="str">
        <f t="shared" si="201"/>
        <v/>
      </c>
      <c r="B681" s="325" t="str">
        <f t="shared" si="202"/>
        <v/>
      </c>
      <c r="C681" s="326"/>
      <c r="D681" s="327" t="str">
        <f t="shared" si="203"/>
        <v/>
      </c>
      <c r="E681" s="328"/>
      <c r="F681" s="331">
        <f t="shared" si="204"/>
        <v>0</v>
      </c>
      <c r="G681" s="332">
        <f t="shared" si="205"/>
        <v>0</v>
      </c>
    </row>
    <row r="682" spans="1:7" s="333" customFormat="1" ht="24" customHeight="1" x14ac:dyDescent="0.2">
      <c r="A682" s="324" t="str">
        <f t="shared" si="201"/>
        <v/>
      </c>
      <c r="B682" s="325" t="str">
        <f t="shared" si="202"/>
        <v/>
      </c>
      <c r="C682" s="326"/>
      <c r="D682" s="327" t="str">
        <f t="shared" si="203"/>
        <v/>
      </c>
      <c r="E682" s="328"/>
      <c r="F682" s="329">
        <f t="shared" si="204"/>
        <v>0</v>
      </c>
      <c r="G682" s="332">
        <f t="shared" si="205"/>
        <v>0</v>
      </c>
    </row>
    <row r="683" spans="1:7" s="333" customFormat="1" ht="24" customHeight="1" x14ac:dyDescent="0.2">
      <c r="A683" s="324" t="str">
        <f t="shared" si="201"/>
        <v/>
      </c>
      <c r="B683" s="325" t="str">
        <f t="shared" si="202"/>
        <v/>
      </c>
      <c r="C683" s="326"/>
      <c r="D683" s="327" t="str">
        <f t="shared" si="203"/>
        <v/>
      </c>
      <c r="E683" s="328"/>
      <c r="F683" s="329">
        <f t="shared" si="204"/>
        <v>0</v>
      </c>
      <c r="G683" s="332">
        <f t="shared" si="205"/>
        <v>0</v>
      </c>
    </row>
    <row r="684" spans="1:7" s="333" customFormat="1" ht="24" customHeight="1" x14ac:dyDescent="0.2">
      <c r="A684" s="324" t="str">
        <f t="shared" si="201"/>
        <v/>
      </c>
      <c r="B684" s="325" t="str">
        <f t="shared" si="202"/>
        <v/>
      </c>
      <c r="C684" s="326"/>
      <c r="D684" s="327" t="str">
        <f t="shared" si="203"/>
        <v/>
      </c>
      <c r="E684" s="328"/>
      <c r="F684" s="329">
        <f t="shared" si="204"/>
        <v>0</v>
      </c>
      <c r="G684" s="332">
        <f t="shared" si="205"/>
        <v>0</v>
      </c>
    </row>
    <row r="685" spans="1:7" s="333" customFormat="1" ht="24" customHeight="1" x14ac:dyDescent="0.2">
      <c r="A685" s="324" t="str">
        <f t="shared" si="201"/>
        <v/>
      </c>
      <c r="B685" s="325" t="str">
        <f t="shared" si="202"/>
        <v/>
      </c>
      <c r="C685" s="326"/>
      <c r="D685" s="327" t="str">
        <f t="shared" si="203"/>
        <v/>
      </c>
      <c r="E685" s="328"/>
      <c r="F685" s="329">
        <f t="shared" si="204"/>
        <v>0</v>
      </c>
      <c r="G685" s="332">
        <f t="shared" si="205"/>
        <v>0</v>
      </c>
    </row>
    <row r="686" spans="1:7" ht="24" customHeight="1" x14ac:dyDescent="0.2">
      <c r="A686" s="177"/>
      <c r="B686" s="151"/>
      <c r="C686" s="151"/>
      <c r="D686" s="162"/>
      <c r="E686" s="163"/>
      <c r="F686" s="238" t="s">
        <v>34</v>
      </c>
      <c r="G686" s="178">
        <f>SUBTOTAL(9,G678:G685)</f>
        <v>0</v>
      </c>
    </row>
    <row r="687" spans="1:7" ht="24" customHeight="1" x14ac:dyDescent="0.2">
      <c r="A687" s="177"/>
      <c r="B687" s="151"/>
      <c r="C687" s="179" t="s">
        <v>730</v>
      </c>
      <c r="D687" s="162"/>
      <c r="E687" s="163"/>
      <c r="F687" s="164"/>
      <c r="G687" s="180"/>
    </row>
    <row r="688" spans="1:7" s="333" customFormat="1" ht="24" customHeight="1" x14ac:dyDescent="0.2">
      <c r="A688" s="324" t="str">
        <f t="shared" ref="A688:A696" si="206">IFERROR(VLOOKUP(C688,Tabla_Insumos,4,FALSE),"")</f>
        <v/>
      </c>
      <c r="B688" s="325" t="str">
        <f t="shared" ref="B688:B696" si="207">IFERROR(VLOOKUP(C688,Tabla_Insumos,5,FALSE),"")</f>
        <v/>
      </c>
      <c r="C688" s="326"/>
      <c r="D688" s="327" t="str">
        <f t="shared" ref="D688:D696" si="208">IFERROR(VLOOKUP(C688,Tabla_Insumos,2,FALSE),"")</f>
        <v/>
      </c>
      <c r="E688" s="328"/>
      <c r="F688" s="329">
        <f t="shared" ref="F688:F696" si="209">IFERROR(VLOOKUP(C688,Tabla_Insumos,3,FALSE),0)</f>
        <v>0</v>
      </c>
      <c r="G688" s="332">
        <f t="shared" ref="G688:G696" si="210">ROUND(E688*F688,2)</f>
        <v>0</v>
      </c>
    </row>
    <row r="689" spans="1:8" s="333" customFormat="1" ht="24" customHeight="1" x14ac:dyDescent="0.2">
      <c r="A689" s="324" t="str">
        <f t="shared" si="206"/>
        <v/>
      </c>
      <c r="B689" s="325" t="str">
        <f t="shared" si="207"/>
        <v/>
      </c>
      <c r="C689" s="326"/>
      <c r="D689" s="327" t="str">
        <f t="shared" si="208"/>
        <v/>
      </c>
      <c r="E689" s="328"/>
      <c r="F689" s="329">
        <f t="shared" si="209"/>
        <v>0</v>
      </c>
      <c r="G689" s="332">
        <f t="shared" si="210"/>
        <v>0</v>
      </c>
    </row>
    <row r="690" spans="1:8" s="333" customFormat="1" ht="24" customHeight="1" x14ac:dyDescent="0.2">
      <c r="A690" s="324" t="str">
        <f t="shared" si="206"/>
        <v/>
      </c>
      <c r="B690" s="325" t="str">
        <f t="shared" si="207"/>
        <v/>
      </c>
      <c r="C690" s="326"/>
      <c r="D690" s="327" t="str">
        <f t="shared" si="208"/>
        <v/>
      </c>
      <c r="E690" s="328"/>
      <c r="F690" s="329">
        <f t="shared" si="209"/>
        <v>0</v>
      </c>
      <c r="G690" s="332">
        <f t="shared" si="210"/>
        <v>0</v>
      </c>
    </row>
    <row r="691" spans="1:8" s="333" customFormat="1" ht="24" customHeight="1" x14ac:dyDescent="0.2">
      <c r="A691" s="324" t="str">
        <f t="shared" si="206"/>
        <v/>
      </c>
      <c r="B691" s="325" t="str">
        <f t="shared" si="207"/>
        <v/>
      </c>
      <c r="C691" s="326"/>
      <c r="D691" s="327" t="str">
        <f t="shared" si="208"/>
        <v/>
      </c>
      <c r="E691" s="328"/>
      <c r="F691" s="329">
        <f t="shared" si="209"/>
        <v>0</v>
      </c>
      <c r="G691" s="332">
        <f t="shared" si="210"/>
        <v>0</v>
      </c>
    </row>
    <row r="692" spans="1:8" s="333" customFormat="1" ht="24" customHeight="1" x14ac:dyDescent="0.2">
      <c r="A692" s="324" t="str">
        <f t="shared" si="206"/>
        <v/>
      </c>
      <c r="B692" s="325" t="str">
        <f t="shared" si="207"/>
        <v/>
      </c>
      <c r="C692" s="326"/>
      <c r="D692" s="327" t="str">
        <f t="shared" si="208"/>
        <v/>
      </c>
      <c r="E692" s="328"/>
      <c r="F692" s="329">
        <f t="shared" si="209"/>
        <v>0</v>
      </c>
      <c r="G692" s="332">
        <f t="shared" si="210"/>
        <v>0</v>
      </c>
    </row>
    <row r="693" spans="1:8" s="333" customFormat="1" ht="24" customHeight="1" x14ac:dyDescent="0.2">
      <c r="A693" s="324" t="str">
        <f t="shared" si="206"/>
        <v/>
      </c>
      <c r="B693" s="325" t="str">
        <f t="shared" si="207"/>
        <v/>
      </c>
      <c r="C693" s="326"/>
      <c r="D693" s="327" t="str">
        <f t="shared" si="208"/>
        <v/>
      </c>
      <c r="E693" s="328"/>
      <c r="F693" s="329">
        <f t="shared" si="209"/>
        <v>0</v>
      </c>
      <c r="G693" s="332">
        <f t="shared" si="210"/>
        <v>0</v>
      </c>
    </row>
    <row r="694" spans="1:8" s="333" customFormat="1" ht="24" customHeight="1" x14ac:dyDescent="0.2">
      <c r="A694" s="324" t="str">
        <f t="shared" si="206"/>
        <v/>
      </c>
      <c r="B694" s="325" t="str">
        <f t="shared" si="207"/>
        <v/>
      </c>
      <c r="C694" s="326"/>
      <c r="D694" s="327" t="str">
        <f t="shared" si="208"/>
        <v/>
      </c>
      <c r="E694" s="328"/>
      <c r="F694" s="329">
        <f t="shared" si="209"/>
        <v>0</v>
      </c>
      <c r="G694" s="332">
        <f t="shared" si="210"/>
        <v>0</v>
      </c>
    </row>
    <row r="695" spans="1:8" s="333" customFormat="1" ht="24" customHeight="1" x14ac:dyDescent="0.2">
      <c r="A695" s="324" t="str">
        <f t="shared" si="206"/>
        <v/>
      </c>
      <c r="B695" s="325" t="str">
        <f t="shared" si="207"/>
        <v/>
      </c>
      <c r="C695" s="326"/>
      <c r="D695" s="327" t="str">
        <f t="shared" si="208"/>
        <v/>
      </c>
      <c r="E695" s="328"/>
      <c r="F695" s="329">
        <f t="shared" si="209"/>
        <v>0</v>
      </c>
      <c r="G695" s="332">
        <f t="shared" si="210"/>
        <v>0</v>
      </c>
    </row>
    <row r="696" spans="1:8" s="333" customFormat="1" ht="24" customHeight="1" x14ac:dyDescent="0.2">
      <c r="A696" s="324" t="str">
        <f t="shared" si="206"/>
        <v/>
      </c>
      <c r="B696" s="325" t="str">
        <f t="shared" si="207"/>
        <v/>
      </c>
      <c r="C696" s="326"/>
      <c r="D696" s="327" t="str">
        <f t="shared" si="208"/>
        <v/>
      </c>
      <c r="E696" s="328"/>
      <c r="F696" s="329">
        <f t="shared" si="209"/>
        <v>0</v>
      </c>
      <c r="G696" s="332">
        <f t="shared" si="210"/>
        <v>0</v>
      </c>
    </row>
    <row r="697" spans="1:8" ht="24" customHeight="1" x14ac:dyDescent="0.2">
      <c r="A697" s="181"/>
      <c r="B697" s="162"/>
      <c r="C697" s="151"/>
      <c r="D697" s="162"/>
      <c r="E697" s="163"/>
      <c r="F697" s="238"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6.2.7</v>
      </c>
      <c r="B699" s="189" t="str">
        <f>C657</f>
        <v>Piso loseta granitica</v>
      </c>
      <c r="C699" s="190"/>
      <c r="D699" s="190" t="s">
        <v>36</v>
      </c>
      <c r="E699" s="191"/>
      <c r="F699" s="192" t="s">
        <v>37</v>
      </c>
      <c r="G699" s="193">
        <f>SUBTOTAL(9,G662:G698)</f>
        <v>0</v>
      </c>
    </row>
    <row r="700" spans="1:8" ht="24" customHeight="1" thickTop="1" thickBot="1" x14ac:dyDescent="0.25"/>
    <row r="701" spans="1:8" ht="24" customHeight="1" thickTop="1" x14ac:dyDescent="0.2">
      <c r="A701" s="223" t="s">
        <v>39</v>
      </c>
      <c r="B701" s="224"/>
      <c r="C701" s="224"/>
      <c r="D701" s="224"/>
      <c r="E701" s="224"/>
      <c r="F701" s="224"/>
      <c r="G701" s="225"/>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E.P.E.T.N° 1 - ING. ROGELIO BOERO</v>
      </c>
      <c r="C704" s="149"/>
      <c r="D704" s="149"/>
      <c r="E704" s="149"/>
      <c r="F704" s="158" t="s">
        <v>40</v>
      </c>
      <c r="G704" s="160">
        <f>Fecha_Base</f>
        <v>0</v>
      </c>
    </row>
    <row r="705" spans="1:141" ht="24" customHeight="1" x14ac:dyDescent="0.2">
      <c r="A705" s="161" t="s">
        <v>725</v>
      </c>
      <c r="B705" s="150" t="str">
        <f>Ubicación</f>
        <v>Belgrano 250 este</v>
      </c>
      <c r="C705" s="150"/>
      <c r="D705" s="162"/>
      <c r="E705" s="163"/>
      <c r="F705" s="164"/>
      <c r="G705" s="165"/>
    </row>
    <row r="706" spans="1:141" ht="24" customHeight="1" x14ac:dyDescent="0.2">
      <c r="A706" s="161" t="s">
        <v>41</v>
      </c>
      <c r="B706" s="166" t="str">
        <f>IFERROR(VALUE(LEFT(B707,FIND("-",B707)-1)),"")</f>
        <v/>
      </c>
      <c r="C706" s="151" t="str">
        <f>IFERROR(VLOOKUP(B706,Tabla_CyP,2,FALSE),"")</f>
        <v/>
      </c>
      <c r="E706" s="163"/>
      <c r="F706" s="164"/>
      <c r="G706" s="165"/>
    </row>
    <row r="707" spans="1:141" ht="24" customHeight="1" x14ac:dyDescent="0.2">
      <c r="A707" s="161" t="s">
        <v>27</v>
      </c>
      <c r="B707" s="167" t="str">
        <f>IFERROR(VLOOKUP(COUNTIF($A$1:A707,"ANALISIS DE PRECIOS"),Tabla_NumeroItem,4,FALSE),"")</f>
        <v>6.2.8</v>
      </c>
      <c r="C707" s="151" t="str">
        <f>IFERROR(VLOOKUP(B707,Tabla_CyP,2,FALSE),"")</f>
        <v>Zócalos de loseta granítica pulida</v>
      </c>
      <c r="D707" s="162"/>
      <c r="E707" s="163"/>
      <c r="F707" s="158" t="s">
        <v>28</v>
      </c>
      <c r="G707" s="168" t="str">
        <f>IFERROR(VLOOKUP(B707,Tabla_CyP,4,FALSE),"")</f>
        <v>ml</v>
      </c>
    </row>
    <row r="708" spans="1:141" ht="24" customHeight="1" x14ac:dyDescent="0.2">
      <c r="A708" s="161"/>
      <c r="B708" s="150"/>
      <c r="C708" s="151"/>
      <c r="D708" s="162"/>
      <c r="E708" s="163"/>
      <c r="F708" s="164"/>
      <c r="G708" s="165"/>
    </row>
    <row r="709" spans="1:141" ht="24" customHeight="1" x14ac:dyDescent="0.2">
      <c r="A709" s="356" t="s">
        <v>588</v>
      </c>
      <c r="B709" s="357"/>
      <c r="C709" s="358" t="s">
        <v>0</v>
      </c>
      <c r="D709" s="358" t="s">
        <v>29</v>
      </c>
      <c r="E709" s="360" t="s">
        <v>30</v>
      </c>
      <c r="F709" s="362" t="s">
        <v>31</v>
      </c>
      <c r="G709" s="364" t="s">
        <v>32</v>
      </c>
    </row>
    <row r="710" spans="1:141" s="171" customFormat="1" ht="24" customHeight="1" x14ac:dyDescent="0.2">
      <c r="A710" s="169" t="s">
        <v>589</v>
      </c>
      <c r="B710" s="170" t="s">
        <v>590</v>
      </c>
      <c r="C710" s="359"/>
      <c r="D710" s="359"/>
      <c r="E710" s="361"/>
      <c r="F710" s="363"/>
      <c r="G710" s="365"/>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c r="AU710" s="334"/>
      <c r="AV710" s="334"/>
      <c r="AW710" s="334"/>
      <c r="AX710" s="334"/>
      <c r="AY710" s="334"/>
      <c r="AZ710" s="334"/>
      <c r="BA710" s="334"/>
      <c r="BB710" s="334"/>
      <c r="BC710" s="334"/>
      <c r="BD710" s="334"/>
      <c r="BE710" s="334"/>
      <c r="BF710" s="334"/>
      <c r="BG710" s="334"/>
      <c r="BH710" s="334"/>
      <c r="BI710" s="334"/>
      <c r="BJ710" s="334"/>
      <c r="BK710" s="334"/>
      <c r="BL710" s="334"/>
      <c r="BM710" s="334"/>
      <c r="BN710" s="334"/>
      <c r="BO710" s="334"/>
      <c r="BP710" s="334"/>
      <c r="BQ710" s="334"/>
      <c r="BR710" s="334"/>
      <c r="BS710" s="334"/>
      <c r="BT710" s="334"/>
      <c r="BU710" s="334"/>
      <c r="BV710" s="334"/>
      <c r="BW710" s="334"/>
      <c r="BX710" s="334"/>
      <c r="BY710" s="334"/>
      <c r="BZ710" s="334"/>
      <c r="CA710" s="334"/>
      <c r="CB710" s="334"/>
      <c r="CC710" s="334"/>
      <c r="CD710" s="334"/>
      <c r="CE710" s="334"/>
      <c r="CF710" s="334"/>
      <c r="CG710" s="334"/>
      <c r="CH710" s="334"/>
      <c r="CI710" s="334"/>
      <c r="CJ710" s="334"/>
      <c r="CK710" s="334"/>
      <c r="CL710" s="334"/>
      <c r="CM710" s="334"/>
      <c r="CN710" s="334"/>
      <c r="CO710" s="334"/>
      <c r="CP710" s="334"/>
      <c r="CQ710" s="334"/>
      <c r="CR710" s="334"/>
      <c r="CS710" s="334"/>
      <c r="CT710" s="334"/>
      <c r="CU710" s="334"/>
      <c r="CV710" s="334"/>
      <c r="CW710" s="334"/>
      <c r="CX710" s="334"/>
      <c r="CY710" s="334"/>
      <c r="CZ710" s="334"/>
      <c r="DA710" s="334"/>
      <c r="DB710" s="334"/>
      <c r="DC710" s="334"/>
      <c r="DD710" s="334"/>
      <c r="DE710" s="334"/>
      <c r="DF710" s="334"/>
      <c r="DG710" s="334"/>
      <c r="DH710" s="334"/>
      <c r="DI710" s="334"/>
      <c r="DJ710" s="334"/>
      <c r="DK710" s="334"/>
      <c r="DL710" s="334"/>
      <c r="DM710" s="334"/>
      <c r="DN710" s="334"/>
      <c r="DO710" s="334"/>
      <c r="DP710" s="334"/>
      <c r="DQ710" s="334"/>
      <c r="DR710" s="334"/>
      <c r="DS710" s="334"/>
      <c r="DT710" s="334"/>
      <c r="DU710" s="334"/>
      <c r="DV710" s="334"/>
      <c r="DW710" s="334"/>
      <c r="DX710" s="334"/>
      <c r="DY710" s="334"/>
      <c r="DZ710" s="334"/>
      <c r="EA710" s="334"/>
      <c r="EB710" s="334"/>
      <c r="EC710" s="334"/>
      <c r="ED710" s="334"/>
      <c r="EE710" s="334"/>
      <c r="EF710" s="334"/>
      <c r="EG710" s="334"/>
      <c r="EH710" s="334"/>
      <c r="EI710" s="334"/>
      <c r="EJ710" s="334"/>
      <c r="EK710" s="334"/>
    </row>
    <row r="711" spans="1:141" ht="24" customHeight="1" x14ac:dyDescent="0.2">
      <c r="A711" s="237"/>
      <c r="B711" s="172"/>
      <c r="C711" s="235" t="s">
        <v>728</v>
      </c>
      <c r="D711" s="173"/>
      <c r="E711" s="174"/>
      <c r="F711" s="175"/>
      <c r="G711" s="176"/>
    </row>
    <row r="712" spans="1:141" s="333" customFormat="1" ht="24" customHeight="1" x14ac:dyDescent="0.2">
      <c r="A712" s="324" t="str">
        <f t="shared" ref="A712:A725" si="211">IFERROR(VLOOKUP(C712,Tabla_Insumos,4,FALSE),"")</f>
        <v/>
      </c>
      <c r="B712" s="325" t="str">
        <f>IFERROR(VLOOKUP(C712,Tabla_Insumos,5,FALSE),"")</f>
        <v/>
      </c>
      <c r="C712" s="326"/>
      <c r="D712" s="327" t="str">
        <f t="shared" ref="D712:D725" si="212">IFERROR(VLOOKUP(C712,Tabla_Insumos,2,FALSE),"")</f>
        <v/>
      </c>
      <c r="E712" s="328"/>
      <c r="F712" s="329">
        <f t="shared" ref="F712:F725" si="213">IFERROR(VLOOKUP(C712,Tabla_Insumos,3,FALSE),0)</f>
        <v>0</v>
      </c>
      <c r="G712" s="332">
        <f>ROUND(E712*F712,2)</f>
        <v>0</v>
      </c>
    </row>
    <row r="713" spans="1:141" s="333" customFormat="1" ht="24" customHeight="1" x14ac:dyDescent="0.2">
      <c r="A713" s="324" t="str">
        <f t="shared" si="211"/>
        <v/>
      </c>
      <c r="B713" s="325" t="str">
        <f t="shared" ref="B713:B725" si="214">IFERROR(VLOOKUP(C713,Tabla_Insumos,5,FALSE),"")</f>
        <v/>
      </c>
      <c r="C713" s="326"/>
      <c r="D713" s="327" t="str">
        <f t="shared" si="212"/>
        <v/>
      </c>
      <c r="E713" s="328"/>
      <c r="F713" s="329">
        <f t="shared" si="213"/>
        <v>0</v>
      </c>
      <c r="G713" s="332">
        <f t="shared" ref="G713:G725" si="215">ROUND(E713*F713,2)</f>
        <v>0</v>
      </c>
    </row>
    <row r="714" spans="1:141" s="333" customFormat="1" ht="24" customHeight="1" x14ac:dyDescent="0.2">
      <c r="A714" s="324" t="str">
        <f t="shared" si="211"/>
        <v/>
      </c>
      <c r="B714" s="325" t="str">
        <f t="shared" si="214"/>
        <v/>
      </c>
      <c r="C714" s="326"/>
      <c r="D714" s="327" t="str">
        <f t="shared" si="212"/>
        <v/>
      </c>
      <c r="E714" s="328"/>
      <c r="F714" s="329">
        <f t="shared" si="213"/>
        <v>0</v>
      </c>
      <c r="G714" s="332">
        <f t="shared" si="215"/>
        <v>0</v>
      </c>
    </row>
    <row r="715" spans="1:141" s="333" customFormat="1" ht="24" customHeight="1" x14ac:dyDescent="0.2">
      <c r="A715" s="324" t="str">
        <f t="shared" si="211"/>
        <v/>
      </c>
      <c r="B715" s="325" t="str">
        <f t="shared" si="214"/>
        <v/>
      </c>
      <c r="C715" s="326"/>
      <c r="D715" s="327" t="str">
        <f t="shared" si="212"/>
        <v/>
      </c>
      <c r="E715" s="328"/>
      <c r="F715" s="329">
        <f t="shared" si="213"/>
        <v>0</v>
      </c>
      <c r="G715" s="332">
        <f t="shared" si="215"/>
        <v>0</v>
      </c>
    </row>
    <row r="716" spans="1:141" s="333" customFormat="1" ht="24" customHeight="1" x14ac:dyDescent="0.2">
      <c r="A716" s="324" t="str">
        <f t="shared" si="211"/>
        <v/>
      </c>
      <c r="B716" s="325" t="str">
        <f t="shared" si="214"/>
        <v/>
      </c>
      <c r="C716" s="326"/>
      <c r="D716" s="327" t="str">
        <f t="shared" si="212"/>
        <v/>
      </c>
      <c r="E716" s="328"/>
      <c r="F716" s="329">
        <f t="shared" si="213"/>
        <v>0</v>
      </c>
      <c r="G716" s="332">
        <f t="shared" si="215"/>
        <v>0</v>
      </c>
    </row>
    <row r="717" spans="1:141" s="333" customFormat="1" ht="24" customHeight="1" x14ac:dyDescent="0.2">
      <c r="A717" s="324" t="str">
        <f t="shared" si="211"/>
        <v/>
      </c>
      <c r="B717" s="325" t="str">
        <f t="shared" si="214"/>
        <v/>
      </c>
      <c r="C717" s="326"/>
      <c r="D717" s="327" t="str">
        <f t="shared" si="212"/>
        <v/>
      </c>
      <c r="E717" s="328"/>
      <c r="F717" s="329">
        <f t="shared" si="213"/>
        <v>0</v>
      </c>
      <c r="G717" s="332">
        <f t="shared" si="215"/>
        <v>0</v>
      </c>
    </row>
    <row r="718" spans="1:141" s="333" customFormat="1" ht="24" customHeight="1" x14ac:dyDescent="0.2">
      <c r="A718" s="324" t="str">
        <f t="shared" si="211"/>
        <v/>
      </c>
      <c r="B718" s="325" t="str">
        <f t="shared" si="214"/>
        <v/>
      </c>
      <c r="C718" s="326"/>
      <c r="D718" s="327" t="str">
        <f t="shared" si="212"/>
        <v/>
      </c>
      <c r="E718" s="328"/>
      <c r="F718" s="329">
        <f t="shared" si="213"/>
        <v>0</v>
      </c>
      <c r="G718" s="332">
        <f t="shared" si="215"/>
        <v>0</v>
      </c>
    </row>
    <row r="719" spans="1:141" s="333" customFormat="1" ht="24" customHeight="1" x14ac:dyDescent="0.2">
      <c r="A719" s="324" t="str">
        <f t="shared" si="211"/>
        <v/>
      </c>
      <c r="B719" s="325" t="str">
        <f t="shared" si="214"/>
        <v/>
      </c>
      <c r="C719" s="326"/>
      <c r="D719" s="327" t="str">
        <f t="shared" si="212"/>
        <v/>
      </c>
      <c r="E719" s="328"/>
      <c r="F719" s="329">
        <f t="shared" si="213"/>
        <v>0</v>
      </c>
      <c r="G719" s="332">
        <f t="shared" si="215"/>
        <v>0</v>
      </c>
    </row>
    <row r="720" spans="1:141" s="333" customFormat="1" ht="24" customHeight="1" x14ac:dyDescent="0.2">
      <c r="A720" s="324" t="str">
        <f t="shared" si="211"/>
        <v/>
      </c>
      <c r="B720" s="325" t="str">
        <f t="shared" si="214"/>
        <v/>
      </c>
      <c r="C720" s="326"/>
      <c r="D720" s="327" t="str">
        <f t="shared" si="212"/>
        <v/>
      </c>
      <c r="E720" s="328"/>
      <c r="F720" s="329">
        <f t="shared" si="213"/>
        <v>0</v>
      </c>
      <c r="G720" s="332">
        <f t="shared" si="215"/>
        <v>0</v>
      </c>
    </row>
    <row r="721" spans="1:7" s="333" customFormat="1" ht="24" customHeight="1" x14ac:dyDescent="0.2">
      <c r="A721" s="324" t="str">
        <f t="shared" si="211"/>
        <v/>
      </c>
      <c r="B721" s="325" t="str">
        <f t="shared" si="214"/>
        <v/>
      </c>
      <c r="C721" s="326"/>
      <c r="D721" s="327" t="str">
        <f t="shared" si="212"/>
        <v/>
      </c>
      <c r="E721" s="328"/>
      <c r="F721" s="329">
        <f t="shared" si="213"/>
        <v>0</v>
      </c>
      <c r="G721" s="332">
        <f t="shared" si="215"/>
        <v>0</v>
      </c>
    </row>
    <row r="722" spans="1:7" s="333" customFormat="1" ht="24" customHeight="1" x14ac:dyDescent="0.2">
      <c r="A722" s="324" t="str">
        <f t="shared" si="211"/>
        <v/>
      </c>
      <c r="B722" s="325" t="str">
        <f t="shared" si="214"/>
        <v/>
      </c>
      <c r="C722" s="326"/>
      <c r="D722" s="327" t="str">
        <f t="shared" si="212"/>
        <v/>
      </c>
      <c r="E722" s="328"/>
      <c r="F722" s="329">
        <f t="shared" si="213"/>
        <v>0</v>
      </c>
      <c r="G722" s="332">
        <f t="shared" si="215"/>
        <v>0</v>
      </c>
    </row>
    <row r="723" spans="1:7" s="333" customFormat="1" ht="24" customHeight="1" x14ac:dyDescent="0.2">
      <c r="A723" s="324" t="str">
        <f t="shared" si="211"/>
        <v/>
      </c>
      <c r="B723" s="325" t="str">
        <f t="shared" si="214"/>
        <v/>
      </c>
      <c r="C723" s="326"/>
      <c r="D723" s="327" t="str">
        <f t="shared" si="212"/>
        <v/>
      </c>
      <c r="E723" s="328"/>
      <c r="F723" s="329">
        <f t="shared" si="213"/>
        <v>0</v>
      </c>
      <c r="G723" s="332">
        <f t="shared" si="215"/>
        <v>0</v>
      </c>
    </row>
    <row r="724" spans="1:7" s="333" customFormat="1" ht="24" customHeight="1" x14ac:dyDescent="0.2">
      <c r="A724" s="324" t="str">
        <f t="shared" si="211"/>
        <v/>
      </c>
      <c r="B724" s="325" t="str">
        <f t="shared" si="214"/>
        <v/>
      </c>
      <c r="C724" s="326"/>
      <c r="D724" s="327" t="str">
        <f t="shared" si="212"/>
        <v/>
      </c>
      <c r="E724" s="328"/>
      <c r="F724" s="329">
        <f t="shared" si="213"/>
        <v>0</v>
      </c>
      <c r="G724" s="332">
        <f t="shared" si="215"/>
        <v>0</v>
      </c>
    </row>
    <row r="725" spans="1:7" s="333" customFormat="1" ht="24" customHeight="1" x14ac:dyDescent="0.2">
      <c r="A725" s="324" t="str">
        <f t="shared" si="211"/>
        <v/>
      </c>
      <c r="B725" s="325" t="str">
        <f t="shared" si="214"/>
        <v/>
      </c>
      <c r="C725" s="326"/>
      <c r="D725" s="327" t="str">
        <f t="shared" si="212"/>
        <v/>
      </c>
      <c r="E725" s="328"/>
      <c r="F725" s="330">
        <f t="shared" si="213"/>
        <v>0</v>
      </c>
      <c r="G725" s="332">
        <f t="shared" si="215"/>
        <v>0</v>
      </c>
    </row>
    <row r="726" spans="1:7" ht="24" customHeight="1" x14ac:dyDescent="0.2">
      <c r="A726" s="177"/>
      <c r="B726" s="151"/>
      <c r="C726" s="151"/>
      <c r="D726" s="162"/>
      <c r="E726" s="163"/>
      <c r="F726" s="238" t="s">
        <v>33</v>
      </c>
      <c r="G726" s="178">
        <f>SUBTOTAL(9,G712:G725)</f>
        <v>0</v>
      </c>
    </row>
    <row r="727" spans="1:7" ht="24" customHeight="1" x14ac:dyDescent="0.2">
      <c r="A727" s="177"/>
      <c r="B727" s="151"/>
      <c r="C727" s="179" t="s">
        <v>729</v>
      </c>
      <c r="D727" s="162"/>
      <c r="E727" s="163"/>
      <c r="F727" s="164"/>
      <c r="G727" s="180"/>
    </row>
    <row r="728" spans="1:7" s="333" customFormat="1" ht="24" customHeight="1" x14ac:dyDescent="0.2">
      <c r="A728" s="324" t="str">
        <f t="shared" ref="A728:A735" si="216">IFERROR(VLOOKUP(C728,Tabla_Insumos,4,FALSE),"")</f>
        <v/>
      </c>
      <c r="B728" s="325" t="str">
        <f t="shared" ref="B728:B735" si="217">IFERROR(VLOOKUP(C728,Tabla_Insumos,5,FALSE),"")</f>
        <v/>
      </c>
      <c r="C728" s="326"/>
      <c r="D728" s="327" t="str">
        <f t="shared" ref="D728:D735" si="218">IFERROR(VLOOKUP(C728,Tabla_Insumos,2,FALSE),"")</f>
        <v/>
      </c>
      <c r="E728" s="328"/>
      <c r="F728" s="331">
        <f t="shared" ref="F728:F735" si="219">IFERROR(VLOOKUP(C728,Tabla_Insumos,3,FALSE),0)</f>
        <v>0</v>
      </c>
      <c r="G728" s="332">
        <f>ROUND(E728*F728,2)</f>
        <v>0</v>
      </c>
    </row>
    <row r="729" spans="1:7" s="333" customFormat="1" ht="24" customHeight="1" x14ac:dyDescent="0.2">
      <c r="A729" s="324" t="str">
        <f t="shared" si="216"/>
        <v/>
      </c>
      <c r="B729" s="325" t="str">
        <f t="shared" si="217"/>
        <v/>
      </c>
      <c r="C729" s="326"/>
      <c r="D729" s="327" t="str">
        <f t="shared" si="218"/>
        <v/>
      </c>
      <c r="E729" s="328"/>
      <c r="F729" s="331">
        <f t="shared" si="219"/>
        <v>0</v>
      </c>
      <c r="G729" s="332">
        <f>ROUND(E729*F729,2)</f>
        <v>0</v>
      </c>
    </row>
    <row r="730" spans="1:7" s="333" customFormat="1" ht="24" customHeight="1" x14ac:dyDescent="0.2">
      <c r="A730" s="324" t="str">
        <f t="shared" si="216"/>
        <v/>
      </c>
      <c r="B730" s="325" t="str">
        <f t="shared" si="217"/>
        <v/>
      </c>
      <c r="C730" s="326"/>
      <c r="D730" s="327" t="str">
        <f t="shared" si="218"/>
        <v/>
      </c>
      <c r="E730" s="328"/>
      <c r="F730" s="331">
        <f t="shared" si="219"/>
        <v>0</v>
      </c>
      <c r="G730" s="332">
        <f t="shared" ref="G730:G735" si="220">ROUND(E730*F730,2)</f>
        <v>0</v>
      </c>
    </row>
    <row r="731" spans="1:7" s="333" customFormat="1" ht="24" customHeight="1" x14ac:dyDescent="0.2">
      <c r="A731" s="324" t="str">
        <f t="shared" si="216"/>
        <v/>
      </c>
      <c r="B731" s="325" t="str">
        <f t="shared" si="217"/>
        <v/>
      </c>
      <c r="C731" s="326"/>
      <c r="D731" s="327" t="str">
        <f t="shared" si="218"/>
        <v/>
      </c>
      <c r="E731" s="328"/>
      <c r="F731" s="331">
        <f t="shared" si="219"/>
        <v>0</v>
      </c>
      <c r="G731" s="332">
        <f t="shared" si="220"/>
        <v>0</v>
      </c>
    </row>
    <row r="732" spans="1:7" s="333" customFormat="1" ht="24" customHeight="1" x14ac:dyDescent="0.2">
      <c r="A732" s="324" t="str">
        <f t="shared" si="216"/>
        <v/>
      </c>
      <c r="B732" s="325" t="str">
        <f t="shared" si="217"/>
        <v/>
      </c>
      <c r="C732" s="326"/>
      <c r="D732" s="327" t="str">
        <f t="shared" si="218"/>
        <v/>
      </c>
      <c r="E732" s="328"/>
      <c r="F732" s="329">
        <f t="shared" si="219"/>
        <v>0</v>
      </c>
      <c r="G732" s="332">
        <f t="shared" si="220"/>
        <v>0</v>
      </c>
    </row>
    <row r="733" spans="1:7" s="333" customFormat="1" ht="24" customHeight="1" x14ac:dyDescent="0.2">
      <c r="A733" s="324" t="str">
        <f t="shared" si="216"/>
        <v/>
      </c>
      <c r="B733" s="325" t="str">
        <f t="shared" si="217"/>
        <v/>
      </c>
      <c r="C733" s="326"/>
      <c r="D733" s="327" t="str">
        <f t="shared" si="218"/>
        <v/>
      </c>
      <c r="E733" s="328"/>
      <c r="F733" s="329">
        <f t="shared" si="219"/>
        <v>0</v>
      </c>
      <c r="G733" s="332">
        <f t="shared" si="220"/>
        <v>0</v>
      </c>
    </row>
    <row r="734" spans="1:7" s="333" customFormat="1" ht="24" customHeight="1" x14ac:dyDescent="0.2">
      <c r="A734" s="324" t="str">
        <f t="shared" si="216"/>
        <v/>
      </c>
      <c r="B734" s="325" t="str">
        <f t="shared" si="217"/>
        <v/>
      </c>
      <c r="C734" s="326"/>
      <c r="D734" s="327" t="str">
        <f t="shared" si="218"/>
        <v/>
      </c>
      <c r="E734" s="328"/>
      <c r="F734" s="329">
        <f t="shared" si="219"/>
        <v>0</v>
      </c>
      <c r="G734" s="332">
        <f t="shared" si="220"/>
        <v>0</v>
      </c>
    </row>
    <row r="735" spans="1:7" s="333" customFormat="1" ht="24" customHeight="1" x14ac:dyDescent="0.2">
      <c r="A735" s="324" t="str">
        <f t="shared" si="216"/>
        <v/>
      </c>
      <c r="B735" s="325" t="str">
        <f t="shared" si="217"/>
        <v/>
      </c>
      <c r="C735" s="326"/>
      <c r="D735" s="327" t="str">
        <f t="shared" si="218"/>
        <v/>
      </c>
      <c r="E735" s="328"/>
      <c r="F735" s="329">
        <f t="shared" si="219"/>
        <v>0</v>
      </c>
      <c r="G735" s="332">
        <f t="shared" si="220"/>
        <v>0</v>
      </c>
    </row>
    <row r="736" spans="1:7" ht="24" customHeight="1" x14ac:dyDescent="0.2">
      <c r="A736" s="177"/>
      <c r="B736" s="151"/>
      <c r="C736" s="151"/>
      <c r="D736" s="162"/>
      <c r="E736" s="163"/>
      <c r="F736" s="238" t="s">
        <v>34</v>
      </c>
      <c r="G736" s="178">
        <f>SUBTOTAL(9,G728:G735)</f>
        <v>0</v>
      </c>
    </row>
    <row r="737" spans="1:8" ht="24" customHeight="1" x14ac:dyDescent="0.2">
      <c r="A737" s="177"/>
      <c r="B737" s="151"/>
      <c r="C737" s="179" t="s">
        <v>730</v>
      </c>
      <c r="D737" s="162"/>
      <c r="E737" s="163"/>
      <c r="F737" s="164"/>
      <c r="G737" s="180"/>
    </row>
    <row r="738" spans="1:8" s="333" customFormat="1" ht="24" customHeight="1" x14ac:dyDescent="0.2">
      <c r="A738" s="324" t="str">
        <f t="shared" ref="A738:A746" si="221">IFERROR(VLOOKUP(C738,Tabla_Insumos,4,FALSE),"")</f>
        <v/>
      </c>
      <c r="B738" s="325" t="str">
        <f t="shared" ref="B738:B746" si="222">IFERROR(VLOOKUP(C738,Tabla_Insumos,5,FALSE),"")</f>
        <v/>
      </c>
      <c r="C738" s="326"/>
      <c r="D738" s="327" t="str">
        <f t="shared" ref="D738:D746" si="223">IFERROR(VLOOKUP(C738,Tabla_Insumos,2,FALSE),"")</f>
        <v/>
      </c>
      <c r="E738" s="328"/>
      <c r="F738" s="329">
        <f t="shared" ref="F738:F746" si="224">IFERROR(VLOOKUP(C738,Tabla_Insumos,3,FALSE),0)</f>
        <v>0</v>
      </c>
      <c r="G738" s="332">
        <f t="shared" ref="G738:G746" si="225">ROUND(E738*F738,2)</f>
        <v>0</v>
      </c>
    </row>
    <row r="739" spans="1:8" s="333" customFormat="1" ht="24" customHeight="1" x14ac:dyDescent="0.2">
      <c r="A739" s="324" t="str">
        <f t="shared" si="221"/>
        <v/>
      </c>
      <c r="B739" s="325" t="str">
        <f t="shared" si="222"/>
        <v/>
      </c>
      <c r="C739" s="326"/>
      <c r="D739" s="327" t="str">
        <f t="shared" si="223"/>
        <v/>
      </c>
      <c r="E739" s="328"/>
      <c r="F739" s="329">
        <f t="shared" si="224"/>
        <v>0</v>
      </c>
      <c r="G739" s="332">
        <f t="shared" si="225"/>
        <v>0</v>
      </c>
    </row>
    <row r="740" spans="1:8" s="333" customFormat="1" ht="24" customHeight="1" x14ac:dyDescent="0.2">
      <c r="A740" s="324" t="str">
        <f t="shared" si="221"/>
        <v/>
      </c>
      <c r="B740" s="325" t="str">
        <f t="shared" si="222"/>
        <v/>
      </c>
      <c r="C740" s="326"/>
      <c r="D740" s="327" t="str">
        <f t="shared" si="223"/>
        <v/>
      </c>
      <c r="E740" s="328"/>
      <c r="F740" s="329">
        <f t="shared" si="224"/>
        <v>0</v>
      </c>
      <c r="G740" s="332">
        <f t="shared" si="225"/>
        <v>0</v>
      </c>
    </row>
    <row r="741" spans="1:8" s="333" customFormat="1" ht="24" customHeight="1" x14ac:dyDescent="0.2">
      <c r="A741" s="324" t="str">
        <f t="shared" si="221"/>
        <v/>
      </c>
      <c r="B741" s="325" t="str">
        <f t="shared" si="222"/>
        <v/>
      </c>
      <c r="C741" s="326"/>
      <c r="D741" s="327" t="str">
        <f t="shared" si="223"/>
        <v/>
      </c>
      <c r="E741" s="328"/>
      <c r="F741" s="329">
        <f t="shared" si="224"/>
        <v>0</v>
      </c>
      <c r="G741" s="332">
        <f t="shared" si="225"/>
        <v>0</v>
      </c>
    </row>
    <row r="742" spans="1:8" s="333" customFormat="1" ht="24" customHeight="1" x14ac:dyDescent="0.2">
      <c r="A742" s="324" t="str">
        <f t="shared" si="221"/>
        <v/>
      </c>
      <c r="B742" s="325" t="str">
        <f t="shared" si="222"/>
        <v/>
      </c>
      <c r="C742" s="326"/>
      <c r="D742" s="327" t="str">
        <f t="shared" si="223"/>
        <v/>
      </c>
      <c r="E742" s="328"/>
      <c r="F742" s="329">
        <f t="shared" si="224"/>
        <v>0</v>
      </c>
      <c r="G742" s="332">
        <f t="shared" si="225"/>
        <v>0</v>
      </c>
    </row>
    <row r="743" spans="1:8" s="333" customFormat="1" ht="24" customHeight="1" x14ac:dyDescent="0.2">
      <c r="A743" s="324" t="str">
        <f t="shared" si="221"/>
        <v/>
      </c>
      <c r="B743" s="325" t="str">
        <f t="shared" si="222"/>
        <v/>
      </c>
      <c r="C743" s="326"/>
      <c r="D743" s="327" t="str">
        <f t="shared" si="223"/>
        <v/>
      </c>
      <c r="E743" s="328"/>
      <c r="F743" s="329">
        <f t="shared" si="224"/>
        <v>0</v>
      </c>
      <c r="G743" s="332">
        <f t="shared" si="225"/>
        <v>0</v>
      </c>
    </row>
    <row r="744" spans="1:8" s="333" customFormat="1" ht="24" customHeight="1" x14ac:dyDescent="0.2">
      <c r="A744" s="324" t="str">
        <f t="shared" si="221"/>
        <v/>
      </c>
      <c r="B744" s="325" t="str">
        <f t="shared" si="222"/>
        <v/>
      </c>
      <c r="C744" s="326"/>
      <c r="D744" s="327" t="str">
        <f t="shared" si="223"/>
        <v/>
      </c>
      <c r="E744" s="328"/>
      <c r="F744" s="329">
        <f t="shared" si="224"/>
        <v>0</v>
      </c>
      <c r="G744" s="332">
        <f t="shared" si="225"/>
        <v>0</v>
      </c>
    </row>
    <row r="745" spans="1:8" s="333" customFormat="1" ht="24" customHeight="1" x14ac:dyDescent="0.2">
      <c r="A745" s="324" t="str">
        <f t="shared" si="221"/>
        <v/>
      </c>
      <c r="B745" s="325" t="str">
        <f t="shared" si="222"/>
        <v/>
      </c>
      <c r="C745" s="326"/>
      <c r="D745" s="327" t="str">
        <f t="shared" si="223"/>
        <v/>
      </c>
      <c r="E745" s="328"/>
      <c r="F745" s="329">
        <f t="shared" si="224"/>
        <v>0</v>
      </c>
      <c r="G745" s="332">
        <f t="shared" si="225"/>
        <v>0</v>
      </c>
    </row>
    <row r="746" spans="1:8" s="333" customFormat="1" ht="24" customHeight="1" x14ac:dyDescent="0.2">
      <c r="A746" s="324" t="str">
        <f t="shared" si="221"/>
        <v/>
      </c>
      <c r="B746" s="325" t="str">
        <f t="shared" si="222"/>
        <v/>
      </c>
      <c r="C746" s="326"/>
      <c r="D746" s="327" t="str">
        <f t="shared" si="223"/>
        <v/>
      </c>
      <c r="E746" s="328"/>
      <c r="F746" s="329">
        <f t="shared" si="224"/>
        <v>0</v>
      </c>
      <c r="G746" s="332">
        <f t="shared" si="225"/>
        <v>0</v>
      </c>
    </row>
    <row r="747" spans="1:8" ht="24" customHeight="1" x14ac:dyDescent="0.2">
      <c r="A747" s="181"/>
      <c r="B747" s="162"/>
      <c r="C747" s="151"/>
      <c r="D747" s="162"/>
      <c r="E747" s="163"/>
      <c r="F747" s="238"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6.2.8</v>
      </c>
      <c r="B749" s="189" t="str">
        <f>C707</f>
        <v>Zócalos de loseta granítica pulida</v>
      </c>
      <c r="C749" s="190"/>
      <c r="D749" s="190" t="s">
        <v>36</v>
      </c>
      <c r="E749" s="191"/>
      <c r="F749" s="192" t="s">
        <v>37</v>
      </c>
      <c r="G749" s="193">
        <f>SUBTOTAL(9,G712:G748)</f>
        <v>0</v>
      </c>
    </row>
    <row r="750" spans="1:8" ht="24" customHeight="1" thickTop="1" thickBot="1" x14ac:dyDescent="0.25"/>
    <row r="751" spans="1:8" ht="24" customHeight="1" thickTop="1" x14ac:dyDescent="0.2">
      <c r="A751" s="223" t="s">
        <v>39</v>
      </c>
      <c r="B751" s="224"/>
      <c r="C751" s="224"/>
      <c r="D751" s="224"/>
      <c r="E751" s="224"/>
      <c r="F751" s="224"/>
      <c r="G751" s="225"/>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E.P.E.T.N° 1 - ING. ROGELIO BOERO</v>
      </c>
      <c r="C754" s="149"/>
      <c r="D754" s="149"/>
      <c r="E754" s="149"/>
      <c r="F754" s="158" t="s">
        <v>40</v>
      </c>
      <c r="G754" s="160">
        <f>Fecha_Base</f>
        <v>0</v>
      </c>
    </row>
    <row r="755" spans="1:141" ht="24" customHeight="1" x14ac:dyDescent="0.2">
      <c r="A755" s="161" t="s">
        <v>725</v>
      </c>
      <c r="B755" s="150" t="str">
        <f>Ubicación</f>
        <v>Belgrano 250 este</v>
      </c>
      <c r="C755" s="150"/>
      <c r="D755" s="162"/>
      <c r="E755" s="163"/>
      <c r="F755" s="164"/>
      <c r="G755" s="165"/>
    </row>
    <row r="756" spans="1:141" ht="24" customHeight="1" x14ac:dyDescent="0.2">
      <c r="A756" s="161" t="s">
        <v>41</v>
      </c>
      <c r="B756" s="166" t="str">
        <f>IFERROR(VALUE(LEFT(B757,FIND("-",B757)-1)),"")</f>
        <v/>
      </c>
      <c r="C756" s="151" t="str">
        <f>IFERROR(VLOOKUP(B756,Tabla_CyP,2,FALSE),"")</f>
        <v/>
      </c>
      <c r="E756" s="163"/>
      <c r="F756" s="164"/>
      <c r="G756" s="165"/>
    </row>
    <row r="757" spans="1:141" ht="24" customHeight="1" x14ac:dyDescent="0.2">
      <c r="A757" s="161" t="s">
        <v>27</v>
      </c>
      <c r="B757" s="167" t="str">
        <f>IFERROR(VLOOKUP(COUNTIF($A$1:A757,"ANALISIS DE PRECIOS"),Tabla_NumeroItem,4,FALSE),"")</f>
        <v>7.1</v>
      </c>
      <c r="C757" s="151" t="str">
        <f>IFERROR(VLOOKUP(B757,Tabla_CyP,2,FALSE),"")</f>
        <v>Mesadas de granito natural</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6" t="s">
        <v>588</v>
      </c>
      <c r="B759" s="357"/>
      <c r="C759" s="358" t="s">
        <v>0</v>
      </c>
      <c r="D759" s="358" t="s">
        <v>29</v>
      </c>
      <c r="E759" s="360" t="s">
        <v>30</v>
      </c>
      <c r="F759" s="362" t="s">
        <v>31</v>
      </c>
      <c r="G759" s="364" t="s">
        <v>32</v>
      </c>
    </row>
    <row r="760" spans="1:141" s="171" customFormat="1" ht="24" customHeight="1" x14ac:dyDescent="0.2">
      <c r="A760" s="169" t="s">
        <v>589</v>
      </c>
      <c r="B760" s="170" t="s">
        <v>590</v>
      </c>
      <c r="C760" s="359"/>
      <c r="D760" s="359"/>
      <c r="E760" s="361"/>
      <c r="F760" s="363"/>
      <c r="G760" s="365"/>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c r="AU760" s="334"/>
      <c r="AV760" s="334"/>
      <c r="AW760" s="334"/>
      <c r="AX760" s="334"/>
      <c r="AY760" s="334"/>
      <c r="AZ760" s="334"/>
      <c r="BA760" s="334"/>
      <c r="BB760" s="334"/>
      <c r="BC760" s="334"/>
      <c r="BD760" s="334"/>
      <c r="BE760" s="334"/>
      <c r="BF760" s="334"/>
      <c r="BG760" s="334"/>
      <c r="BH760" s="334"/>
      <c r="BI760" s="334"/>
      <c r="BJ760" s="334"/>
      <c r="BK760" s="334"/>
      <c r="BL760" s="334"/>
      <c r="BM760" s="334"/>
      <c r="BN760" s="334"/>
      <c r="BO760" s="334"/>
      <c r="BP760" s="334"/>
      <c r="BQ760" s="334"/>
      <c r="BR760" s="334"/>
      <c r="BS760" s="334"/>
      <c r="BT760" s="334"/>
      <c r="BU760" s="334"/>
      <c r="BV760" s="334"/>
      <c r="BW760" s="334"/>
      <c r="BX760" s="334"/>
      <c r="BY760" s="334"/>
      <c r="BZ760" s="334"/>
      <c r="CA760" s="334"/>
      <c r="CB760" s="334"/>
      <c r="CC760" s="334"/>
      <c r="CD760" s="334"/>
      <c r="CE760" s="334"/>
      <c r="CF760" s="334"/>
      <c r="CG760" s="334"/>
      <c r="CH760" s="334"/>
      <c r="CI760" s="334"/>
      <c r="CJ760" s="334"/>
      <c r="CK760" s="334"/>
      <c r="CL760" s="334"/>
      <c r="CM760" s="334"/>
      <c r="CN760" s="334"/>
      <c r="CO760" s="334"/>
      <c r="CP760" s="334"/>
      <c r="CQ760" s="334"/>
      <c r="CR760" s="334"/>
      <c r="CS760" s="334"/>
      <c r="CT760" s="334"/>
      <c r="CU760" s="334"/>
      <c r="CV760" s="334"/>
      <c r="CW760" s="334"/>
      <c r="CX760" s="334"/>
      <c r="CY760" s="334"/>
      <c r="CZ760" s="334"/>
      <c r="DA760" s="334"/>
      <c r="DB760" s="334"/>
      <c r="DC760" s="334"/>
      <c r="DD760" s="334"/>
      <c r="DE760" s="334"/>
      <c r="DF760" s="334"/>
      <c r="DG760" s="334"/>
      <c r="DH760" s="334"/>
      <c r="DI760" s="334"/>
      <c r="DJ760" s="334"/>
      <c r="DK760" s="334"/>
      <c r="DL760" s="334"/>
      <c r="DM760" s="334"/>
      <c r="DN760" s="334"/>
      <c r="DO760" s="334"/>
      <c r="DP760" s="334"/>
      <c r="DQ760" s="334"/>
      <c r="DR760" s="334"/>
      <c r="DS760" s="334"/>
      <c r="DT760" s="334"/>
      <c r="DU760" s="334"/>
      <c r="DV760" s="334"/>
      <c r="DW760" s="334"/>
      <c r="DX760" s="334"/>
      <c r="DY760" s="334"/>
      <c r="DZ760" s="334"/>
      <c r="EA760" s="334"/>
      <c r="EB760" s="334"/>
      <c r="EC760" s="334"/>
      <c r="ED760" s="334"/>
      <c r="EE760" s="334"/>
      <c r="EF760" s="334"/>
      <c r="EG760" s="334"/>
      <c r="EH760" s="334"/>
      <c r="EI760" s="334"/>
      <c r="EJ760" s="334"/>
      <c r="EK760" s="334"/>
    </row>
    <row r="761" spans="1:141" ht="24" customHeight="1" x14ac:dyDescent="0.2">
      <c r="A761" s="237"/>
      <c r="B761" s="172"/>
      <c r="C761" s="235" t="s">
        <v>728</v>
      </c>
      <c r="D761" s="173"/>
      <c r="E761" s="174"/>
      <c r="F761" s="175"/>
      <c r="G761" s="176"/>
    </row>
    <row r="762" spans="1:141" s="333" customFormat="1" ht="24" customHeight="1" x14ac:dyDescent="0.2">
      <c r="A762" s="324" t="str">
        <f t="shared" ref="A762:A775" si="226">IFERROR(VLOOKUP(C762,Tabla_Insumos,4,FALSE),"")</f>
        <v/>
      </c>
      <c r="B762" s="325" t="str">
        <f>IFERROR(VLOOKUP(C762,Tabla_Insumos,5,FALSE),"")</f>
        <v/>
      </c>
      <c r="C762" s="326"/>
      <c r="D762" s="327" t="str">
        <f t="shared" ref="D762:D775" si="227">IFERROR(VLOOKUP(C762,Tabla_Insumos,2,FALSE),"")</f>
        <v/>
      </c>
      <c r="E762" s="328"/>
      <c r="F762" s="329">
        <f t="shared" ref="F762:F775" si="228">IFERROR(VLOOKUP(C762,Tabla_Insumos,3,FALSE),0)</f>
        <v>0</v>
      </c>
      <c r="G762" s="332">
        <f>ROUND(E762*F762,2)</f>
        <v>0</v>
      </c>
    </row>
    <row r="763" spans="1:141" s="333" customFormat="1" ht="24" customHeight="1" x14ac:dyDescent="0.2">
      <c r="A763" s="324" t="str">
        <f t="shared" si="226"/>
        <v/>
      </c>
      <c r="B763" s="325" t="str">
        <f t="shared" ref="B763:B775" si="229">IFERROR(VLOOKUP(C763,Tabla_Insumos,5,FALSE),"")</f>
        <v/>
      </c>
      <c r="C763" s="326"/>
      <c r="D763" s="327" t="str">
        <f t="shared" si="227"/>
        <v/>
      </c>
      <c r="E763" s="328"/>
      <c r="F763" s="329">
        <f t="shared" si="228"/>
        <v>0</v>
      </c>
      <c r="G763" s="332">
        <f t="shared" ref="G763:G775" si="230">ROUND(E763*F763,2)</f>
        <v>0</v>
      </c>
    </row>
    <row r="764" spans="1:141" s="333" customFormat="1" ht="24" customHeight="1" x14ac:dyDescent="0.2">
      <c r="A764" s="324" t="str">
        <f t="shared" si="226"/>
        <v/>
      </c>
      <c r="B764" s="325" t="str">
        <f t="shared" si="229"/>
        <v/>
      </c>
      <c r="C764" s="326"/>
      <c r="D764" s="327" t="str">
        <f t="shared" si="227"/>
        <v/>
      </c>
      <c r="E764" s="328"/>
      <c r="F764" s="329">
        <f t="shared" si="228"/>
        <v>0</v>
      </c>
      <c r="G764" s="332">
        <f t="shared" si="230"/>
        <v>0</v>
      </c>
    </row>
    <row r="765" spans="1:141" s="333" customFormat="1" ht="24" customHeight="1" x14ac:dyDescent="0.2">
      <c r="A765" s="324" t="str">
        <f t="shared" si="226"/>
        <v/>
      </c>
      <c r="B765" s="325" t="str">
        <f t="shared" si="229"/>
        <v/>
      </c>
      <c r="C765" s="326"/>
      <c r="D765" s="327" t="str">
        <f t="shared" si="227"/>
        <v/>
      </c>
      <c r="E765" s="328"/>
      <c r="F765" s="329">
        <f t="shared" si="228"/>
        <v>0</v>
      </c>
      <c r="G765" s="332">
        <f t="shared" si="230"/>
        <v>0</v>
      </c>
    </row>
    <row r="766" spans="1:141" s="333" customFormat="1" ht="24" customHeight="1" x14ac:dyDescent="0.2">
      <c r="A766" s="324" t="str">
        <f t="shared" si="226"/>
        <v/>
      </c>
      <c r="B766" s="325" t="str">
        <f t="shared" si="229"/>
        <v/>
      </c>
      <c r="C766" s="326"/>
      <c r="D766" s="327" t="str">
        <f t="shared" si="227"/>
        <v/>
      </c>
      <c r="E766" s="328"/>
      <c r="F766" s="329">
        <f t="shared" si="228"/>
        <v>0</v>
      </c>
      <c r="G766" s="332">
        <f t="shared" si="230"/>
        <v>0</v>
      </c>
    </row>
    <row r="767" spans="1:141" s="333" customFormat="1" ht="24" customHeight="1" x14ac:dyDescent="0.2">
      <c r="A767" s="324" t="str">
        <f t="shared" si="226"/>
        <v/>
      </c>
      <c r="B767" s="325" t="str">
        <f t="shared" si="229"/>
        <v/>
      </c>
      <c r="C767" s="326"/>
      <c r="D767" s="327" t="str">
        <f t="shared" si="227"/>
        <v/>
      </c>
      <c r="E767" s="328"/>
      <c r="F767" s="329">
        <f t="shared" si="228"/>
        <v>0</v>
      </c>
      <c r="G767" s="332">
        <f t="shared" si="230"/>
        <v>0</v>
      </c>
    </row>
    <row r="768" spans="1:141" s="333" customFormat="1" ht="24" customHeight="1" x14ac:dyDescent="0.2">
      <c r="A768" s="324" t="str">
        <f t="shared" si="226"/>
        <v/>
      </c>
      <c r="B768" s="325" t="str">
        <f t="shared" si="229"/>
        <v/>
      </c>
      <c r="C768" s="326"/>
      <c r="D768" s="327" t="str">
        <f t="shared" si="227"/>
        <v/>
      </c>
      <c r="E768" s="328"/>
      <c r="F768" s="329">
        <f t="shared" si="228"/>
        <v>0</v>
      </c>
      <c r="G768" s="332">
        <f t="shared" si="230"/>
        <v>0</v>
      </c>
    </row>
    <row r="769" spans="1:7" s="333" customFormat="1" ht="24" customHeight="1" x14ac:dyDescent="0.2">
      <c r="A769" s="324" t="str">
        <f t="shared" si="226"/>
        <v/>
      </c>
      <c r="B769" s="325" t="str">
        <f t="shared" si="229"/>
        <v/>
      </c>
      <c r="C769" s="326"/>
      <c r="D769" s="327" t="str">
        <f t="shared" si="227"/>
        <v/>
      </c>
      <c r="E769" s="328"/>
      <c r="F769" s="329">
        <f t="shared" si="228"/>
        <v>0</v>
      </c>
      <c r="G769" s="332">
        <f t="shared" si="230"/>
        <v>0</v>
      </c>
    </row>
    <row r="770" spans="1:7" s="333" customFormat="1" ht="24" customHeight="1" x14ac:dyDescent="0.2">
      <c r="A770" s="324" t="str">
        <f t="shared" si="226"/>
        <v/>
      </c>
      <c r="B770" s="325" t="str">
        <f t="shared" si="229"/>
        <v/>
      </c>
      <c r="C770" s="326"/>
      <c r="D770" s="327" t="str">
        <f t="shared" si="227"/>
        <v/>
      </c>
      <c r="E770" s="328"/>
      <c r="F770" s="329">
        <f t="shared" si="228"/>
        <v>0</v>
      </c>
      <c r="G770" s="332">
        <f t="shared" si="230"/>
        <v>0</v>
      </c>
    </row>
    <row r="771" spans="1:7" s="333" customFormat="1" ht="24" customHeight="1" x14ac:dyDescent="0.2">
      <c r="A771" s="324" t="str">
        <f t="shared" si="226"/>
        <v/>
      </c>
      <c r="B771" s="325" t="str">
        <f t="shared" si="229"/>
        <v/>
      </c>
      <c r="C771" s="326"/>
      <c r="D771" s="327" t="str">
        <f t="shared" si="227"/>
        <v/>
      </c>
      <c r="E771" s="328"/>
      <c r="F771" s="329">
        <f t="shared" si="228"/>
        <v>0</v>
      </c>
      <c r="G771" s="332">
        <f t="shared" si="230"/>
        <v>0</v>
      </c>
    </row>
    <row r="772" spans="1:7" s="333" customFormat="1" ht="24" customHeight="1" x14ac:dyDescent="0.2">
      <c r="A772" s="324" t="str">
        <f t="shared" si="226"/>
        <v/>
      </c>
      <c r="B772" s="325" t="str">
        <f t="shared" si="229"/>
        <v/>
      </c>
      <c r="C772" s="326"/>
      <c r="D772" s="327" t="str">
        <f t="shared" si="227"/>
        <v/>
      </c>
      <c r="E772" s="328"/>
      <c r="F772" s="329">
        <f t="shared" si="228"/>
        <v>0</v>
      </c>
      <c r="G772" s="332">
        <f t="shared" si="230"/>
        <v>0</v>
      </c>
    </row>
    <row r="773" spans="1:7" s="333" customFormat="1" ht="24" customHeight="1" x14ac:dyDescent="0.2">
      <c r="A773" s="324" t="str">
        <f t="shared" si="226"/>
        <v/>
      </c>
      <c r="B773" s="325" t="str">
        <f t="shared" si="229"/>
        <v/>
      </c>
      <c r="C773" s="326"/>
      <c r="D773" s="327" t="str">
        <f t="shared" si="227"/>
        <v/>
      </c>
      <c r="E773" s="328"/>
      <c r="F773" s="329">
        <f t="shared" si="228"/>
        <v>0</v>
      </c>
      <c r="G773" s="332">
        <f t="shared" si="230"/>
        <v>0</v>
      </c>
    </row>
    <row r="774" spans="1:7" s="333" customFormat="1" ht="24" customHeight="1" x14ac:dyDescent="0.2">
      <c r="A774" s="324" t="str">
        <f t="shared" si="226"/>
        <v/>
      </c>
      <c r="B774" s="325" t="str">
        <f t="shared" si="229"/>
        <v/>
      </c>
      <c r="C774" s="326"/>
      <c r="D774" s="327" t="str">
        <f t="shared" si="227"/>
        <v/>
      </c>
      <c r="E774" s="328"/>
      <c r="F774" s="329">
        <f t="shared" si="228"/>
        <v>0</v>
      </c>
      <c r="G774" s="332">
        <f t="shared" si="230"/>
        <v>0</v>
      </c>
    </row>
    <row r="775" spans="1:7" s="333" customFormat="1" ht="24" customHeight="1" x14ac:dyDescent="0.2">
      <c r="A775" s="324" t="str">
        <f t="shared" si="226"/>
        <v/>
      </c>
      <c r="B775" s="325" t="str">
        <f t="shared" si="229"/>
        <v/>
      </c>
      <c r="C775" s="326"/>
      <c r="D775" s="327" t="str">
        <f t="shared" si="227"/>
        <v/>
      </c>
      <c r="E775" s="328"/>
      <c r="F775" s="330">
        <f t="shared" si="228"/>
        <v>0</v>
      </c>
      <c r="G775" s="332">
        <f t="shared" si="230"/>
        <v>0</v>
      </c>
    </row>
    <row r="776" spans="1:7" ht="24" customHeight="1" x14ac:dyDescent="0.2">
      <c r="A776" s="177"/>
      <c r="B776" s="151"/>
      <c r="C776" s="151"/>
      <c r="D776" s="162"/>
      <c r="E776" s="163"/>
      <c r="F776" s="238" t="s">
        <v>33</v>
      </c>
      <c r="G776" s="178">
        <f>SUBTOTAL(9,G762:G775)</f>
        <v>0</v>
      </c>
    </row>
    <row r="777" spans="1:7" ht="24" customHeight="1" x14ac:dyDescent="0.2">
      <c r="A777" s="177"/>
      <c r="B777" s="151"/>
      <c r="C777" s="179" t="s">
        <v>729</v>
      </c>
      <c r="D777" s="162"/>
      <c r="E777" s="163"/>
      <c r="F777" s="164"/>
      <c r="G777" s="180"/>
    </row>
    <row r="778" spans="1:7" s="333" customFormat="1" ht="24" customHeight="1" x14ac:dyDescent="0.2">
      <c r="A778" s="324" t="str">
        <f t="shared" ref="A778:A785" si="231">IFERROR(VLOOKUP(C778,Tabla_Insumos,4,FALSE),"")</f>
        <v/>
      </c>
      <c r="B778" s="325" t="str">
        <f t="shared" ref="B778:B785" si="232">IFERROR(VLOOKUP(C778,Tabla_Insumos,5,FALSE),"")</f>
        <v/>
      </c>
      <c r="C778" s="326"/>
      <c r="D778" s="327" t="str">
        <f t="shared" ref="D778:D785" si="233">IFERROR(VLOOKUP(C778,Tabla_Insumos,2,FALSE),"")</f>
        <v/>
      </c>
      <c r="E778" s="328"/>
      <c r="F778" s="331">
        <f t="shared" ref="F778:F785" si="234">IFERROR(VLOOKUP(C778,Tabla_Insumos,3,FALSE),0)</f>
        <v>0</v>
      </c>
      <c r="G778" s="332">
        <f>ROUND(E778*F778,2)</f>
        <v>0</v>
      </c>
    </row>
    <row r="779" spans="1:7" s="333" customFormat="1" ht="24" customHeight="1" x14ac:dyDescent="0.2">
      <c r="A779" s="324" t="str">
        <f t="shared" si="231"/>
        <v/>
      </c>
      <c r="B779" s="325" t="str">
        <f t="shared" si="232"/>
        <v/>
      </c>
      <c r="C779" s="326"/>
      <c r="D779" s="327" t="str">
        <f t="shared" si="233"/>
        <v/>
      </c>
      <c r="E779" s="328"/>
      <c r="F779" s="331">
        <f t="shared" si="234"/>
        <v>0</v>
      </c>
      <c r="G779" s="332">
        <f>ROUND(E779*F779,2)</f>
        <v>0</v>
      </c>
    </row>
    <row r="780" spans="1:7" s="333" customFormat="1" ht="24" customHeight="1" x14ac:dyDescent="0.2">
      <c r="A780" s="324" t="str">
        <f t="shared" si="231"/>
        <v/>
      </c>
      <c r="B780" s="325" t="str">
        <f t="shared" si="232"/>
        <v/>
      </c>
      <c r="C780" s="326"/>
      <c r="D780" s="327" t="str">
        <f t="shared" si="233"/>
        <v/>
      </c>
      <c r="E780" s="328"/>
      <c r="F780" s="331">
        <f t="shared" si="234"/>
        <v>0</v>
      </c>
      <c r="G780" s="332">
        <f t="shared" ref="G780:G785" si="235">ROUND(E780*F780,2)</f>
        <v>0</v>
      </c>
    </row>
    <row r="781" spans="1:7" s="333" customFormat="1" ht="24" customHeight="1" x14ac:dyDescent="0.2">
      <c r="A781" s="324" t="str">
        <f t="shared" si="231"/>
        <v/>
      </c>
      <c r="B781" s="325" t="str">
        <f t="shared" si="232"/>
        <v/>
      </c>
      <c r="C781" s="326"/>
      <c r="D781" s="327" t="str">
        <f t="shared" si="233"/>
        <v/>
      </c>
      <c r="E781" s="328"/>
      <c r="F781" s="331">
        <f t="shared" si="234"/>
        <v>0</v>
      </c>
      <c r="G781" s="332">
        <f t="shared" si="235"/>
        <v>0</v>
      </c>
    </row>
    <row r="782" spans="1:7" s="333" customFormat="1" ht="24" customHeight="1" x14ac:dyDescent="0.2">
      <c r="A782" s="324" t="str">
        <f t="shared" si="231"/>
        <v/>
      </c>
      <c r="B782" s="325" t="str">
        <f t="shared" si="232"/>
        <v/>
      </c>
      <c r="C782" s="326"/>
      <c r="D782" s="327" t="str">
        <f t="shared" si="233"/>
        <v/>
      </c>
      <c r="E782" s="328"/>
      <c r="F782" s="329">
        <f t="shared" si="234"/>
        <v>0</v>
      </c>
      <c r="G782" s="332">
        <f t="shared" si="235"/>
        <v>0</v>
      </c>
    </row>
    <row r="783" spans="1:7" s="333" customFormat="1" ht="24" customHeight="1" x14ac:dyDescent="0.2">
      <c r="A783" s="324" t="str">
        <f t="shared" si="231"/>
        <v/>
      </c>
      <c r="B783" s="325" t="str">
        <f t="shared" si="232"/>
        <v/>
      </c>
      <c r="C783" s="326"/>
      <c r="D783" s="327" t="str">
        <f t="shared" si="233"/>
        <v/>
      </c>
      <c r="E783" s="328"/>
      <c r="F783" s="329">
        <f t="shared" si="234"/>
        <v>0</v>
      </c>
      <c r="G783" s="332">
        <f t="shared" si="235"/>
        <v>0</v>
      </c>
    </row>
    <row r="784" spans="1:7" s="333" customFormat="1" ht="24" customHeight="1" x14ac:dyDescent="0.2">
      <c r="A784" s="324" t="str">
        <f t="shared" si="231"/>
        <v/>
      </c>
      <c r="B784" s="325" t="str">
        <f t="shared" si="232"/>
        <v/>
      </c>
      <c r="C784" s="326"/>
      <c r="D784" s="327" t="str">
        <f t="shared" si="233"/>
        <v/>
      </c>
      <c r="E784" s="328"/>
      <c r="F784" s="329">
        <f t="shared" si="234"/>
        <v>0</v>
      </c>
      <c r="G784" s="332">
        <f t="shared" si="235"/>
        <v>0</v>
      </c>
    </row>
    <row r="785" spans="1:7" s="333" customFormat="1" ht="24" customHeight="1" x14ac:dyDescent="0.2">
      <c r="A785" s="324" t="str">
        <f t="shared" si="231"/>
        <v/>
      </c>
      <c r="B785" s="325" t="str">
        <f t="shared" si="232"/>
        <v/>
      </c>
      <c r="C785" s="326"/>
      <c r="D785" s="327" t="str">
        <f t="shared" si="233"/>
        <v/>
      </c>
      <c r="E785" s="328"/>
      <c r="F785" s="329">
        <f t="shared" si="234"/>
        <v>0</v>
      </c>
      <c r="G785" s="332">
        <f t="shared" si="235"/>
        <v>0</v>
      </c>
    </row>
    <row r="786" spans="1:7" ht="24" customHeight="1" x14ac:dyDescent="0.2">
      <c r="A786" s="177"/>
      <c r="B786" s="151"/>
      <c r="C786" s="151"/>
      <c r="D786" s="162"/>
      <c r="E786" s="163"/>
      <c r="F786" s="238" t="s">
        <v>34</v>
      </c>
      <c r="G786" s="178">
        <f>SUBTOTAL(9,G778:G785)</f>
        <v>0</v>
      </c>
    </row>
    <row r="787" spans="1:7" ht="24" customHeight="1" x14ac:dyDescent="0.2">
      <c r="A787" s="177"/>
      <c r="B787" s="151"/>
      <c r="C787" s="179" t="s">
        <v>730</v>
      </c>
      <c r="D787" s="162"/>
      <c r="E787" s="163"/>
      <c r="F787" s="164"/>
      <c r="G787" s="180"/>
    </row>
    <row r="788" spans="1:7" s="333" customFormat="1" ht="24" customHeight="1" x14ac:dyDescent="0.2">
      <c r="A788" s="324" t="str">
        <f t="shared" ref="A788:A796" si="236">IFERROR(VLOOKUP(C788,Tabla_Insumos,4,FALSE),"")</f>
        <v/>
      </c>
      <c r="B788" s="325" t="str">
        <f t="shared" ref="B788:B796" si="237">IFERROR(VLOOKUP(C788,Tabla_Insumos,5,FALSE),"")</f>
        <v/>
      </c>
      <c r="C788" s="326"/>
      <c r="D788" s="327" t="str">
        <f t="shared" ref="D788:D796" si="238">IFERROR(VLOOKUP(C788,Tabla_Insumos,2,FALSE),"")</f>
        <v/>
      </c>
      <c r="E788" s="328"/>
      <c r="F788" s="329">
        <f t="shared" ref="F788:F796" si="239">IFERROR(VLOOKUP(C788,Tabla_Insumos,3,FALSE),0)</f>
        <v>0</v>
      </c>
      <c r="G788" s="332">
        <f t="shared" ref="G788:G796" si="240">ROUND(E788*F788,2)</f>
        <v>0</v>
      </c>
    </row>
    <row r="789" spans="1:7" s="333" customFormat="1" ht="24" customHeight="1" x14ac:dyDescent="0.2">
      <c r="A789" s="324" t="str">
        <f t="shared" si="236"/>
        <v/>
      </c>
      <c r="B789" s="325" t="str">
        <f t="shared" si="237"/>
        <v/>
      </c>
      <c r="C789" s="326"/>
      <c r="D789" s="327" t="str">
        <f t="shared" si="238"/>
        <v/>
      </c>
      <c r="E789" s="328"/>
      <c r="F789" s="329">
        <f t="shared" si="239"/>
        <v>0</v>
      </c>
      <c r="G789" s="332">
        <f t="shared" si="240"/>
        <v>0</v>
      </c>
    </row>
    <row r="790" spans="1:7" s="333" customFormat="1" ht="24" customHeight="1" x14ac:dyDescent="0.2">
      <c r="A790" s="324" t="str">
        <f t="shared" si="236"/>
        <v/>
      </c>
      <c r="B790" s="325" t="str">
        <f t="shared" si="237"/>
        <v/>
      </c>
      <c r="C790" s="326"/>
      <c r="D790" s="327" t="str">
        <f t="shared" si="238"/>
        <v/>
      </c>
      <c r="E790" s="328"/>
      <c r="F790" s="329">
        <f t="shared" si="239"/>
        <v>0</v>
      </c>
      <c r="G790" s="332">
        <f t="shared" si="240"/>
        <v>0</v>
      </c>
    </row>
    <row r="791" spans="1:7" s="333" customFormat="1" ht="24" customHeight="1" x14ac:dyDescent="0.2">
      <c r="A791" s="324" t="str">
        <f t="shared" si="236"/>
        <v/>
      </c>
      <c r="B791" s="325" t="str">
        <f t="shared" si="237"/>
        <v/>
      </c>
      <c r="C791" s="326"/>
      <c r="D791" s="327" t="str">
        <f t="shared" si="238"/>
        <v/>
      </c>
      <c r="E791" s="328"/>
      <c r="F791" s="329">
        <f t="shared" si="239"/>
        <v>0</v>
      </c>
      <c r="G791" s="332">
        <f t="shared" si="240"/>
        <v>0</v>
      </c>
    </row>
    <row r="792" spans="1:7" s="333" customFormat="1" ht="24" customHeight="1" x14ac:dyDescent="0.2">
      <c r="A792" s="324" t="str">
        <f t="shared" si="236"/>
        <v/>
      </c>
      <c r="B792" s="325" t="str">
        <f t="shared" si="237"/>
        <v/>
      </c>
      <c r="C792" s="326"/>
      <c r="D792" s="327" t="str">
        <f t="shared" si="238"/>
        <v/>
      </c>
      <c r="E792" s="328"/>
      <c r="F792" s="329">
        <f t="shared" si="239"/>
        <v>0</v>
      </c>
      <c r="G792" s="332">
        <f t="shared" si="240"/>
        <v>0</v>
      </c>
    </row>
    <row r="793" spans="1:7" s="333" customFormat="1" ht="24" customHeight="1" x14ac:dyDescent="0.2">
      <c r="A793" s="324" t="str">
        <f t="shared" si="236"/>
        <v/>
      </c>
      <c r="B793" s="325" t="str">
        <f t="shared" si="237"/>
        <v/>
      </c>
      <c r="C793" s="326"/>
      <c r="D793" s="327" t="str">
        <f t="shared" si="238"/>
        <v/>
      </c>
      <c r="E793" s="328"/>
      <c r="F793" s="329">
        <f t="shared" si="239"/>
        <v>0</v>
      </c>
      <c r="G793" s="332">
        <f t="shared" si="240"/>
        <v>0</v>
      </c>
    </row>
    <row r="794" spans="1:7" s="333" customFormat="1" ht="24" customHeight="1" x14ac:dyDescent="0.2">
      <c r="A794" s="324" t="str">
        <f t="shared" si="236"/>
        <v/>
      </c>
      <c r="B794" s="325" t="str">
        <f t="shared" si="237"/>
        <v/>
      </c>
      <c r="C794" s="326"/>
      <c r="D794" s="327" t="str">
        <f t="shared" si="238"/>
        <v/>
      </c>
      <c r="E794" s="328"/>
      <c r="F794" s="329">
        <f t="shared" si="239"/>
        <v>0</v>
      </c>
      <c r="G794" s="332">
        <f t="shared" si="240"/>
        <v>0</v>
      </c>
    </row>
    <row r="795" spans="1:7" s="333" customFormat="1" ht="24" customHeight="1" x14ac:dyDescent="0.2">
      <c r="A795" s="324" t="str">
        <f t="shared" si="236"/>
        <v/>
      </c>
      <c r="B795" s="325" t="str">
        <f t="shared" si="237"/>
        <v/>
      </c>
      <c r="C795" s="326"/>
      <c r="D795" s="327" t="str">
        <f t="shared" si="238"/>
        <v/>
      </c>
      <c r="E795" s="328"/>
      <c r="F795" s="329">
        <f t="shared" si="239"/>
        <v>0</v>
      </c>
      <c r="G795" s="332">
        <f t="shared" si="240"/>
        <v>0</v>
      </c>
    </row>
    <row r="796" spans="1:7" s="333" customFormat="1" ht="24" customHeight="1" x14ac:dyDescent="0.2">
      <c r="A796" s="324" t="str">
        <f t="shared" si="236"/>
        <v/>
      </c>
      <c r="B796" s="325" t="str">
        <f t="shared" si="237"/>
        <v/>
      </c>
      <c r="C796" s="326"/>
      <c r="D796" s="327" t="str">
        <f t="shared" si="238"/>
        <v/>
      </c>
      <c r="E796" s="328"/>
      <c r="F796" s="329">
        <f t="shared" si="239"/>
        <v>0</v>
      </c>
      <c r="G796" s="332">
        <f t="shared" si="240"/>
        <v>0</v>
      </c>
    </row>
    <row r="797" spans="1:7" ht="24" customHeight="1" x14ac:dyDescent="0.2">
      <c r="A797" s="181"/>
      <c r="B797" s="162"/>
      <c r="C797" s="151"/>
      <c r="D797" s="162"/>
      <c r="E797" s="163"/>
      <c r="F797" s="238"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7.1</v>
      </c>
      <c r="B799" s="189" t="str">
        <f>C757</f>
        <v>Mesadas de granito natural</v>
      </c>
      <c r="C799" s="190"/>
      <c r="D799" s="190" t="s">
        <v>36</v>
      </c>
      <c r="E799" s="191"/>
      <c r="F799" s="192" t="s">
        <v>37</v>
      </c>
      <c r="G799" s="193">
        <f>SUBTOTAL(9,G762:G798)</f>
        <v>0</v>
      </c>
    </row>
    <row r="800" spans="1:7" ht="24" customHeight="1" thickTop="1" thickBot="1" x14ac:dyDescent="0.25"/>
    <row r="801" spans="1:141" ht="24" customHeight="1" thickTop="1" x14ac:dyDescent="0.2">
      <c r="A801" s="223" t="s">
        <v>39</v>
      </c>
      <c r="B801" s="224"/>
      <c r="C801" s="224"/>
      <c r="D801" s="224"/>
      <c r="E801" s="224"/>
      <c r="F801" s="224"/>
      <c r="G801" s="225"/>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E.P.E.T.N° 1 - ING. ROGELIO BOERO</v>
      </c>
      <c r="C804" s="149"/>
      <c r="D804" s="149"/>
      <c r="E804" s="149"/>
      <c r="F804" s="158" t="s">
        <v>40</v>
      </c>
      <c r="G804" s="160">
        <f>Fecha_Base</f>
        <v>0</v>
      </c>
    </row>
    <row r="805" spans="1:141" ht="24" customHeight="1" x14ac:dyDescent="0.2">
      <c r="A805" s="161" t="s">
        <v>725</v>
      </c>
      <c r="B805" s="150" t="str">
        <f>Ubicación</f>
        <v>Belgrano 250 este</v>
      </c>
      <c r="C805" s="150"/>
      <c r="D805" s="162"/>
      <c r="E805" s="163"/>
      <c r="F805" s="164"/>
      <c r="G805" s="165"/>
    </row>
    <row r="806" spans="1:141" ht="24" customHeight="1" x14ac:dyDescent="0.2">
      <c r="A806" s="161" t="s">
        <v>41</v>
      </c>
      <c r="B806" s="166" t="str">
        <f>IFERROR(VALUE(LEFT(B807,FIND("-",B807)-1)),"")</f>
        <v/>
      </c>
      <c r="C806" s="151" t="str">
        <f>IFERROR(VLOOKUP(B806,Tabla_CyP,2,FALSE),"")</f>
        <v/>
      </c>
      <c r="E806" s="163"/>
      <c r="F806" s="164"/>
      <c r="G806" s="165"/>
    </row>
    <row r="807" spans="1:141" ht="24" customHeight="1" x14ac:dyDescent="0.2">
      <c r="A807" s="161" t="s">
        <v>27</v>
      </c>
      <c r="B807" s="167" t="str">
        <f>IFERROR(VLOOKUP(COUNTIF($A$1:A807,"ANALISIS DE PRECIOS"),Tabla_NumeroItem,4,FALSE),"")</f>
        <v>8.1</v>
      </c>
      <c r="C807" s="151" t="str">
        <f>IFERROR(VLOOKUP(B807,Tabla_CyP,2,FALSE),"")</f>
        <v>Cubiertas de techo sobre losa de hormigón armado</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6" t="s">
        <v>588</v>
      </c>
      <c r="B809" s="357"/>
      <c r="C809" s="358" t="s">
        <v>0</v>
      </c>
      <c r="D809" s="358" t="s">
        <v>29</v>
      </c>
      <c r="E809" s="360" t="s">
        <v>30</v>
      </c>
      <c r="F809" s="362" t="s">
        <v>31</v>
      </c>
      <c r="G809" s="364" t="s">
        <v>32</v>
      </c>
    </row>
    <row r="810" spans="1:141" s="171" customFormat="1" ht="24" customHeight="1" x14ac:dyDescent="0.2">
      <c r="A810" s="169" t="s">
        <v>589</v>
      </c>
      <c r="B810" s="170" t="s">
        <v>590</v>
      </c>
      <c r="C810" s="359"/>
      <c r="D810" s="359"/>
      <c r="E810" s="361"/>
      <c r="F810" s="363"/>
      <c r="G810" s="365"/>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c r="AV810" s="334"/>
      <c r="AW810" s="334"/>
      <c r="AX810" s="334"/>
      <c r="AY810" s="334"/>
      <c r="AZ810" s="334"/>
      <c r="BA810" s="334"/>
      <c r="BB810" s="334"/>
      <c r="BC810" s="334"/>
      <c r="BD810" s="334"/>
      <c r="BE810" s="334"/>
      <c r="BF810" s="334"/>
      <c r="BG810" s="334"/>
      <c r="BH810" s="334"/>
      <c r="BI810" s="334"/>
      <c r="BJ810" s="334"/>
      <c r="BK810" s="334"/>
      <c r="BL810" s="334"/>
      <c r="BM810" s="334"/>
      <c r="BN810" s="334"/>
      <c r="BO810" s="334"/>
      <c r="BP810" s="334"/>
      <c r="BQ810" s="334"/>
      <c r="BR810" s="334"/>
      <c r="BS810" s="334"/>
      <c r="BT810" s="334"/>
      <c r="BU810" s="334"/>
      <c r="BV810" s="334"/>
      <c r="BW810" s="334"/>
      <c r="BX810" s="334"/>
      <c r="BY810" s="334"/>
      <c r="BZ810" s="334"/>
      <c r="CA810" s="334"/>
      <c r="CB810" s="334"/>
      <c r="CC810" s="334"/>
      <c r="CD810" s="334"/>
      <c r="CE810" s="334"/>
      <c r="CF810" s="334"/>
      <c r="CG810" s="334"/>
      <c r="CH810" s="334"/>
      <c r="CI810" s="334"/>
      <c r="CJ810" s="334"/>
      <c r="CK810" s="334"/>
      <c r="CL810" s="334"/>
      <c r="CM810" s="334"/>
      <c r="CN810" s="334"/>
      <c r="CO810" s="334"/>
      <c r="CP810" s="334"/>
      <c r="CQ810" s="334"/>
      <c r="CR810" s="334"/>
      <c r="CS810" s="334"/>
      <c r="CT810" s="334"/>
      <c r="CU810" s="334"/>
      <c r="CV810" s="334"/>
      <c r="CW810" s="334"/>
      <c r="CX810" s="334"/>
      <c r="CY810" s="334"/>
      <c r="CZ810" s="334"/>
      <c r="DA810" s="334"/>
      <c r="DB810" s="334"/>
      <c r="DC810" s="334"/>
      <c r="DD810" s="334"/>
      <c r="DE810" s="334"/>
      <c r="DF810" s="334"/>
      <c r="DG810" s="334"/>
      <c r="DH810" s="334"/>
      <c r="DI810" s="334"/>
      <c r="DJ810" s="334"/>
      <c r="DK810" s="334"/>
      <c r="DL810" s="334"/>
      <c r="DM810" s="334"/>
      <c r="DN810" s="334"/>
      <c r="DO810" s="334"/>
      <c r="DP810" s="334"/>
      <c r="DQ810" s="334"/>
      <c r="DR810" s="334"/>
      <c r="DS810" s="334"/>
      <c r="DT810" s="334"/>
      <c r="DU810" s="334"/>
      <c r="DV810" s="334"/>
      <c r="DW810" s="334"/>
      <c r="DX810" s="334"/>
      <c r="DY810" s="334"/>
      <c r="DZ810" s="334"/>
      <c r="EA810" s="334"/>
      <c r="EB810" s="334"/>
      <c r="EC810" s="334"/>
      <c r="ED810" s="334"/>
      <c r="EE810" s="334"/>
      <c r="EF810" s="334"/>
      <c r="EG810" s="334"/>
      <c r="EH810" s="334"/>
      <c r="EI810" s="334"/>
      <c r="EJ810" s="334"/>
      <c r="EK810" s="334"/>
    </row>
    <row r="811" spans="1:141" ht="24" customHeight="1" x14ac:dyDescent="0.2">
      <c r="A811" s="237"/>
      <c r="B811" s="172"/>
      <c r="C811" s="235" t="s">
        <v>728</v>
      </c>
      <c r="D811" s="173"/>
      <c r="E811" s="174"/>
      <c r="F811" s="175"/>
      <c r="G811" s="176"/>
    </row>
    <row r="812" spans="1:141" s="333" customFormat="1" ht="24" customHeight="1" x14ac:dyDescent="0.2">
      <c r="A812" s="324" t="str">
        <f t="shared" ref="A812:A825" si="241">IFERROR(VLOOKUP(C812,Tabla_Insumos,4,FALSE),"")</f>
        <v/>
      </c>
      <c r="B812" s="325" t="str">
        <f>IFERROR(VLOOKUP(C812,Tabla_Insumos,5,FALSE),"")</f>
        <v/>
      </c>
      <c r="C812" s="326"/>
      <c r="D812" s="327" t="str">
        <f t="shared" ref="D812:D825" si="242">IFERROR(VLOOKUP(C812,Tabla_Insumos,2,FALSE),"")</f>
        <v/>
      </c>
      <c r="E812" s="328"/>
      <c r="F812" s="329">
        <f t="shared" ref="F812:F825" si="243">IFERROR(VLOOKUP(C812,Tabla_Insumos,3,FALSE),0)</f>
        <v>0</v>
      </c>
      <c r="G812" s="332">
        <f>ROUND(E812*F812,2)</f>
        <v>0</v>
      </c>
    </row>
    <row r="813" spans="1:141" s="333" customFormat="1" ht="24" customHeight="1" x14ac:dyDescent="0.2">
      <c r="A813" s="324" t="str">
        <f t="shared" si="241"/>
        <v/>
      </c>
      <c r="B813" s="325" t="str">
        <f t="shared" ref="B813:B825" si="244">IFERROR(VLOOKUP(C813,Tabla_Insumos,5,FALSE),"")</f>
        <v/>
      </c>
      <c r="C813" s="326"/>
      <c r="D813" s="327" t="str">
        <f t="shared" si="242"/>
        <v/>
      </c>
      <c r="E813" s="328"/>
      <c r="F813" s="329">
        <f t="shared" si="243"/>
        <v>0</v>
      </c>
      <c r="G813" s="332">
        <f t="shared" ref="G813:G825" si="245">ROUND(E813*F813,2)</f>
        <v>0</v>
      </c>
    </row>
    <row r="814" spans="1:141" s="333" customFormat="1" ht="24" customHeight="1" x14ac:dyDescent="0.2">
      <c r="A814" s="324" t="str">
        <f t="shared" si="241"/>
        <v/>
      </c>
      <c r="B814" s="325" t="str">
        <f t="shared" si="244"/>
        <v/>
      </c>
      <c r="C814" s="326"/>
      <c r="D814" s="327" t="str">
        <f t="shared" si="242"/>
        <v/>
      </c>
      <c r="E814" s="328"/>
      <c r="F814" s="329">
        <f t="shared" si="243"/>
        <v>0</v>
      </c>
      <c r="G814" s="332">
        <f t="shared" si="245"/>
        <v>0</v>
      </c>
    </row>
    <row r="815" spans="1:141" s="333" customFormat="1" ht="24" customHeight="1" x14ac:dyDescent="0.2">
      <c r="A815" s="324" t="str">
        <f t="shared" si="241"/>
        <v/>
      </c>
      <c r="B815" s="325" t="str">
        <f t="shared" si="244"/>
        <v/>
      </c>
      <c r="C815" s="326"/>
      <c r="D815" s="327" t="str">
        <f t="shared" si="242"/>
        <v/>
      </c>
      <c r="E815" s="328"/>
      <c r="F815" s="329">
        <f t="shared" si="243"/>
        <v>0</v>
      </c>
      <c r="G815" s="332">
        <f t="shared" si="245"/>
        <v>0</v>
      </c>
    </row>
    <row r="816" spans="1:141" s="333" customFormat="1" ht="24" customHeight="1" x14ac:dyDescent="0.2">
      <c r="A816" s="324" t="str">
        <f t="shared" si="241"/>
        <v/>
      </c>
      <c r="B816" s="325" t="str">
        <f t="shared" si="244"/>
        <v/>
      </c>
      <c r="C816" s="326"/>
      <c r="D816" s="327" t="str">
        <f t="shared" si="242"/>
        <v/>
      </c>
      <c r="E816" s="328"/>
      <c r="F816" s="329">
        <f t="shared" si="243"/>
        <v>0</v>
      </c>
      <c r="G816" s="332">
        <f t="shared" si="245"/>
        <v>0</v>
      </c>
    </row>
    <row r="817" spans="1:7" s="333" customFormat="1" ht="24" customHeight="1" x14ac:dyDescent="0.2">
      <c r="A817" s="324" t="str">
        <f t="shared" si="241"/>
        <v/>
      </c>
      <c r="B817" s="325" t="str">
        <f t="shared" si="244"/>
        <v/>
      </c>
      <c r="C817" s="326"/>
      <c r="D817" s="327" t="str">
        <f t="shared" si="242"/>
        <v/>
      </c>
      <c r="E817" s="328"/>
      <c r="F817" s="329">
        <f t="shared" si="243"/>
        <v>0</v>
      </c>
      <c r="G817" s="332">
        <f t="shared" si="245"/>
        <v>0</v>
      </c>
    </row>
    <row r="818" spans="1:7" s="333" customFormat="1" ht="24" customHeight="1" x14ac:dyDescent="0.2">
      <c r="A818" s="324" t="str">
        <f t="shared" si="241"/>
        <v/>
      </c>
      <c r="B818" s="325" t="str">
        <f t="shared" si="244"/>
        <v/>
      </c>
      <c r="C818" s="326"/>
      <c r="D818" s="327" t="str">
        <f t="shared" si="242"/>
        <v/>
      </c>
      <c r="E818" s="328"/>
      <c r="F818" s="329">
        <f t="shared" si="243"/>
        <v>0</v>
      </c>
      <c r="G818" s="332">
        <f t="shared" si="245"/>
        <v>0</v>
      </c>
    </row>
    <row r="819" spans="1:7" s="333" customFormat="1" ht="24" customHeight="1" x14ac:dyDescent="0.2">
      <c r="A819" s="324" t="str">
        <f t="shared" si="241"/>
        <v/>
      </c>
      <c r="B819" s="325" t="str">
        <f t="shared" si="244"/>
        <v/>
      </c>
      <c r="C819" s="326"/>
      <c r="D819" s="327" t="str">
        <f t="shared" si="242"/>
        <v/>
      </c>
      <c r="E819" s="328"/>
      <c r="F819" s="329">
        <f t="shared" si="243"/>
        <v>0</v>
      </c>
      <c r="G819" s="332">
        <f t="shared" si="245"/>
        <v>0</v>
      </c>
    </row>
    <row r="820" spans="1:7" s="333" customFormat="1" ht="24" customHeight="1" x14ac:dyDescent="0.2">
      <c r="A820" s="324" t="str">
        <f t="shared" si="241"/>
        <v/>
      </c>
      <c r="B820" s="325" t="str">
        <f t="shared" si="244"/>
        <v/>
      </c>
      <c r="C820" s="326"/>
      <c r="D820" s="327" t="str">
        <f t="shared" si="242"/>
        <v/>
      </c>
      <c r="E820" s="328"/>
      <c r="F820" s="329">
        <f t="shared" si="243"/>
        <v>0</v>
      </c>
      <c r="G820" s="332">
        <f t="shared" si="245"/>
        <v>0</v>
      </c>
    </row>
    <row r="821" spans="1:7" s="333" customFormat="1" ht="24" customHeight="1" x14ac:dyDescent="0.2">
      <c r="A821" s="324" t="str">
        <f t="shared" si="241"/>
        <v/>
      </c>
      <c r="B821" s="325" t="str">
        <f t="shared" si="244"/>
        <v/>
      </c>
      <c r="C821" s="326"/>
      <c r="D821" s="327" t="str">
        <f t="shared" si="242"/>
        <v/>
      </c>
      <c r="E821" s="328"/>
      <c r="F821" s="329">
        <f t="shared" si="243"/>
        <v>0</v>
      </c>
      <c r="G821" s="332">
        <f t="shared" si="245"/>
        <v>0</v>
      </c>
    </row>
    <row r="822" spans="1:7" s="333" customFormat="1" ht="24" customHeight="1" x14ac:dyDescent="0.2">
      <c r="A822" s="324" t="str">
        <f t="shared" si="241"/>
        <v/>
      </c>
      <c r="B822" s="325" t="str">
        <f t="shared" si="244"/>
        <v/>
      </c>
      <c r="C822" s="326"/>
      <c r="D822" s="327" t="str">
        <f t="shared" si="242"/>
        <v/>
      </c>
      <c r="E822" s="328"/>
      <c r="F822" s="329">
        <f t="shared" si="243"/>
        <v>0</v>
      </c>
      <c r="G822" s="332">
        <f t="shared" si="245"/>
        <v>0</v>
      </c>
    </row>
    <row r="823" spans="1:7" s="333" customFormat="1" ht="24" customHeight="1" x14ac:dyDescent="0.2">
      <c r="A823" s="324" t="str">
        <f t="shared" si="241"/>
        <v/>
      </c>
      <c r="B823" s="325" t="str">
        <f t="shared" si="244"/>
        <v/>
      </c>
      <c r="C823" s="326"/>
      <c r="D823" s="327" t="str">
        <f t="shared" si="242"/>
        <v/>
      </c>
      <c r="E823" s="328"/>
      <c r="F823" s="329">
        <f t="shared" si="243"/>
        <v>0</v>
      </c>
      <c r="G823" s="332">
        <f t="shared" si="245"/>
        <v>0</v>
      </c>
    </row>
    <row r="824" spans="1:7" s="333" customFormat="1" ht="24" customHeight="1" x14ac:dyDescent="0.2">
      <c r="A824" s="324" t="str">
        <f t="shared" si="241"/>
        <v/>
      </c>
      <c r="B824" s="325" t="str">
        <f t="shared" si="244"/>
        <v/>
      </c>
      <c r="C824" s="326"/>
      <c r="D824" s="327" t="str">
        <f t="shared" si="242"/>
        <v/>
      </c>
      <c r="E824" s="328"/>
      <c r="F824" s="329">
        <f t="shared" si="243"/>
        <v>0</v>
      </c>
      <c r="G824" s="332">
        <f t="shared" si="245"/>
        <v>0</v>
      </c>
    </row>
    <row r="825" spans="1:7" s="333" customFormat="1" ht="24" customHeight="1" x14ac:dyDescent="0.2">
      <c r="A825" s="324" t="str">
        <f t="shared" si="241"/>
        <v/>
      </c>
      <c r="B825" s="325" t="str">
        <f t="shared" si="244"/>
        <v/>
      </c>
      <c r="C825" s="326"/>
      <c r="D825" s="327" t="str">
        <f t="shared" si="242"/>
        <v/>
      </c>
      <c r="E825" s="328"/>
      <c r="F825" s="330">
        <f t="shared" si="243"/>
        <v>0</v>
      </c>
      <c r="G825" s="332">
        <f t="shared" si="245"/>
        <v>0</v>
      </c>
    </row>
    <row r="826" spans="1:7" ht="24" customHeight="1" x14ac:dyDescent="0.2">
      <c r="A826" s="177"/>
      <c r="B826" s="151"/>
      <c r="C826" s="151"/>
      <c r="D826" s="162"/>
      <c r="E826" s="163"/>
      <c r="F826" s="238" t="s">
        <v>33</v>
      </c>
      <c r="G826" s="178">
        <f>SUBTOTAL(9,G812:G825)</f>
        <v>0</v>
      </c>
    </row>
    <row r="827" spans="1:7" ht="24" customHeight="1" x14ac:dyDescent="0.2">
      <c r="A827" s="177"/>
      <c r="B827" s="151"/>
      <c r="C827" s="179" t="s">
        <v>729</v>
      </c>
      <c r="D827" s="162"/>
      <c r="E827" s="163"/>
      <c r="F827" s="164"/>
      <c r="G827" s="180"/>
    </row>
    <row r="828" spans="1:7" s="333" customFormat="1" ht="24" customHeight="1" x14ac:dyDescent="0.2">
      <c r="A828" s="324" t="str">
        <f t="shared" ref="A828:A835" si="246">IFERROR(VLOOKUP(C828,Tabla_Insumos,4,FALSE),"")</f>
        <v/>
      </c>
      <c r="B828" s="325" t="str">
        <f t="shared" ref="B828:B835" si="247">IFERROR(VLOOKUP(C828,Tabla_Insumos,5,FALSE),"")</f>
        <v/>
      </c>
      <c r="C828" s="326"/>
      <c r="D828" s="327" t="str">
        <f t="shared" ref="D828:D835" si="248">IFERROR(VLOOKUP(C828,Tabla_Insumos,2,FALSE),"")</f>
        <v/>
      </c>
      <c r="E828" s="328"/>
      <c r="F828" s="331">
        <f t="shared" ref="F828:F835" si="249">IFERROR(VLOOKUP(C828,Tabla_Insumos,3,FALSE),0)</f>
        <v>0</v>
      </c>
      <c r="G828" s="332">
        <f>ROUND(E828*F828,2)</f>
        <v>0</v>
      </c>
    </row>
    <row r="829" spans="1:7" s="333" customFormat="1" ht="24" customHeight="1" x14ac:dyDescent="0.2">
      <c r="A829" s="324" t="str">
        <f t="shared" si="246"/>
        <v/>
      </c>
      <c r="B829" s="325" t="str">
        <f t="shared" si="247"/>
        <v/>
      </c>
      <c r="C829" s="326"/>
      <c r="D829" s="327" t="str">
        <f t="shared" si="248"/>
        <v/>
      </c>
      <c r="E829" s="328"/>
      <c r="F829" s="331">
        <f t="shared" si="249"/>
        <v>0</v>
      </c>
      <c r="G829" s="332">
        <f>ROUND(E829*F829,2)</f>
        <v>0</v>
      </c>
    </row>
    <row r="830" spans="1:7" s="333" customFormat="1" ht="24" customHeight="1" x14ac:dyDescent="0.2">
      <c r="A830" s="324" t="str">
        <f t="shared" si="246"/>
        <v/>
      </c>
      <c r="B830" s="325" t="str">
        <f t="shared" si="247"/>
        <v/>
      </c>
      <c r="C830" s="326"/>
      <c r="D830" s="327" t="str">
        <f t="shared" si="248"/>
        <v/>
      </c>
      <c r="E830" s="328"/>
      <c r="F830" s="331">
        <f t="shared" si="249"/>
        <v>0</v>
      </c>
      <c r="G830" s="332">
        <f t="shared" ref="G830:G835" si="250">ROUND(E830*F830,2)</f>
        <v>0</v>
      </c>
    </row>
    <row r="831" spans="1:7" s="333" customFormat="1" ht="24" customHeight="1" x14ac:dyDescent="0.2">
      <c r="A831" s="324" t="str">
        <f t="shared" si="246"/>
        <v/>
      </c>
      <c r="B831" s="325" t="str">
        <f t="shared" si="247"/>
        <v/>
      </c>
      <c r="C831" s="326"/>
      <c r="D831" s="327" t="str">
        <f t="shared" si="248"/>
        <v/>
      </c>
      <c r="E831" s="328"/>
      <c r="F831" s="331">
        <f t="shared" si="249"/>
        <v>0</v>
      </c>
      <c r="G831" s="332">
        <f t="shared" si="250"/>
        <v>0</v>
      </c>
    </row>
    <row r="832" spans="1:7" s="333" customFormat="1" ht="24" customHeight="1" x14ac:dyDescent="0.2">
      <c r="A832" s="324" t="str">
        <f t="shared" si="246"/>
        <v/>
      </c>
      <c r="B832" s="325" t="str">
        <f t="shared" si="247"/>
        <v/>
      </c>
      <c r="C832" s="326"/>
      <c r="D832" s="327" t="str">
        <f t="shared" si="248"/>
        <v/>
      </c>
      <c r="E832" s="328"/>
      <c r="F832" s="329">
        <f t="shared" si="249"/>
        <v>0</v>
      </c>
      <c r="G832" s="332">
        <f t="shared" si="250"/>
        <v>0</v>
      </c>
    </row>
    <row r="833" spans="1:7" s="333" customFormat="1" ht="24" customHeight="1" x14ac:dyDescent="0.2">
      <c r="A833" s="324" t="str">
        <f t="shared" si="246"/>
        <v/>
      </c>
      <c r="B833" s="325" t="str">
        <f t="shared" si="247"/>
        <v/>
      </c>
      <c r="C833" s="326"/>
      <c r="D833" s="327" t="str">
        <f t="shared" si="248"/>
        <v/>
      </c>
      <c r="E833" s="328"/>
      <c r="F833" s="329">
        <f t="shared" si="249"/>
        <v>0</v>
      </c>
      <c r="G833" s="332">
        <f t="shared" si="250"/>
        <v>0</v>
      </c>
    </row>
    <row r="834" spans="1:7" s="333" customFormat="1" ht="24" customHeight="1" x14ac:dyDescent="0.2">
      <c r="A834" s="324" t="str">
        <f t="shared" si="246"/>
        <v/>
      </c>
      <c r="B834" s="325" t="str">
        <f t="shared" si="247"/>
        <v/>
      </c>
      <c r="C834" s="326"/>
      <c r="D834" s="327" t="str">
        <f t="shared" si="248"/>
        <v/>
      </c>
      <c r="E834" s="328"/>
      <c r="F834" s="329">
        <f t="shared" si="249"/>
        <v>0</v>
      </c>
      <c r="G834" s="332">
        <f t="shared" si="250"/>
        <v>0</v>
      </c>
    </row>
    <row r="835" spans="1:7" s="333" customFormat="1" ht="24" customHeight="1" x14ac:dyDescent="0.2">
      <c r="A835" s="324" t="str">
        <f t="shared" si="246"/>
        <v/>
      </c>
      <c r="B835" s="325" t="str">
        <f t="shared" si="247"/>
        <v/>
      </c>
      <c r="C835" s="326"/>
      <c r="D835" s="327" t="str">
        <f t="shared" si="248"/>
        <v/>
      </c>
      <c r="E835" s="328"/>
      <c r="F835" s="329">
        <f t="shared" si="249"/>
        <v>0</v>
      </c>
      <c r="G835" s="332">
        <f t="shared" si="250"/>
        <v>0</v>
      </c>
    </row>
    <row r="836" spans="1:7" ht="24" customHeight="1" x14ac:dyDescent="0.2">
      <c r="A836" s="177"/>
      <c r="B836" s="151"/>
      <c r="C836" s="151"/>
      <c r="D836" s="162"/>
      <c r="E836" s="163"/>
      <c r="F836" s="238" t="s">
        <v>34</v>
      </c>
      <c r="G836" s="178">
        <f>SUBTOTAL(9,G828:G835)</f>
        <v>0</v>
      </c>
    </row>
    <row r="837" spans="1:7" ht="24" customHeight="1" x14ac:dyDescent="0.2">
      <c r="A837" s="177"/>
      <c r="B837" s="151"/>
      <c r="C837" s="179" t="s">
        <v>730</v>
      </c>
      <c r="D837" s="162"/>
      <c r="E837" s="163"/>
      <c r="F837" s="164"/>
      <c r="G837" s="180"/>
    </row>
    <row r="838" spans="1:7" s="333" customFormat="1" ht="24" customHeight="1" x14ac:dyDescent="0.2">
      <c r="A838" s="324" t="str">
        <f t="shared" ref="A838:A846" si="251">IFERROR(VLOOKUP(C838,Tabla_Insumos,4,FALSE),"")</f>
        <v/>
      </c>
      <c r="B838" s="325" t="str">
        <f t="shared" ref="B838:B846" si="252">IFERROR(VLOOKUP(C838,Tabla_Insumos,5,FALSE),"")</f>
        <v/>
      </c>
      <c r="C838" s="326"/>
      <c r="D838" s="327" t="str">
        <f t="shared" ref="D838:D846" si="253">IFERROR(VLOOKUP(C838,Tabla_Insumos,2,FALSE),"")</f>
        <v/>
      </c>
      <c r="E838" s="328"/>
      <c r="F838" s="329">
        <f t="shared" ref="F838:F846" si="254">IFERROR(VLOOKUP(C838,Tabla_Insumos,3,FALSE),0)</f>
        <v>0</v>
      </c>
      <c r="G838" s="332">
        <f t="shared" ref="G838:G846" si="255">ROUND(E838*F838,2)</f>
        <v>0</v>
      </c>
    </row>
    <row r="839" spans="1:7" s="333" customFormat="1" ht="24" customHeight="1" x14ac:dyDescent="0.2">
      <c r="A839" s="324" t="str">
        <f t="shared" si="251"/>
        <v/>
      </c>
      <c r="B839" s="325" t="str">
        <f t="shared" si="252"/>
        <v/>
      </c>
      <c r="C839" s="326"/>
      <c r="D839" s="327" t="str">
        <f t="shared" si="253"/>
        <v/>
      </c>
      <c r="E839" s="328"/>
      <c r="F839" s="329">
        <f t="shared" si="254"/>
        <v>0</v>
      </c>
      <c r="G839" s="332">
        <f t="shared" si="255"/>
        <v>0</v>
      </c>
    </row>
    <row r="840" spans="1:7" s="333" customFormat="1" ht="24" customHeight="1" x14ac:dyDescent="0.2">
      <c r="A840" s="324" t="str">
        <f t="shared" si="251"/>
        <v/>
      </c>
      <c r="B840" s="325" t="str">
        <f t="shared" si="252"/>
        <v/>
      </c>
      <c r="C840" s="326"/>
      <c r="D840" s="327" t="str">
        <f t="shared" si="253"/>
        <v/>
      </c>
      <c r="E840" s="328"/>
      <c r="F840" s="329">
        <f t="shared" si="254"/>
        <v>0</v>
      </c>
      <c r="G840" s="332">
        <f t="shared" si="255"/>
        <v>0</v>
      </c>
    </row>
    <row r="841" spans="1:7" s="333" customFormat="1" ht="24" customHeight="1" x14ac:dyDescent="0.2">
      <c r="A841" s="324" t="str">
        <f t="shared" si="251"/>
        <v/>
      </c>
      <c r="B841" s="325" t="str">
        <f t="shared" si="252"/>
        <v/>
      </c>
      <c r="C841" s="326"/>
      <c r="D841" s="327" t="str">
        <f t="shared" si="253"/>
        <v/>
      </c>
      <c r="E841" s="328"/>
      <c r="F841" s="329">
        <f t="shared" si="254"/>
        <v>0</v>
      </c>
      <c r="G841" s="332">
        <f t="shared" si="255"/>
        <v>0</v>
      </c>
    </row>
    <row r="842" spans="1:7" s="333" customFormat="1" ht="24" customHeight="1" x14ac:dyDescent="0.2">
      <c r="A842" s="324" t="str">
        <f t="shared" si="251"/>
        <v/>
      </c>
      <c r="B842" s="325" t="str">
        <f t="shared" si="252"/>
        <v/>
      </c>
      <c r="C842" s="326"/>
      <c r="D842" s="327" t="str">
        <f t="shared" si="253"/>
        <v/>
      </c>
      <c r="E842" s="328"/>
      <c r="F842" s="329">
        <f t="shared" si="254"/>
        <v>0</v>
      </c>
      <c r="G842" s="332">
        <f t="shared" si="255"/>
        <v>0</v>
      </c>
    </row>
    <row r="843" spans="1:7" s="333" customFormat="1" ht="24" customHeight="1" x14ac:dyDescent="0.2">
      <c r="A843" s="324" t="str">
        <f t="shared" si="251"/>
        <v/>
      </c>
      <c r="B843" s="325" t="str">
        <f t="shared" si="252"/>
        <v/>
      </c>
      <c r="C843" s="326"/>
      <c r="D843" s="327" t="str">
        <f t="shared" si="253"/>
        <v/>
      </c>
      <c r="E843" s="328"/>
      <c r="F843" s="329">
        <f t="shared" si="254"/>
        <v>0</v>
      </c>
      <c r="G843" s="332">
        <f t="shared" si="255"/>
        <v>0</v>
      </c>
    </row>
    <row r="844" spans="1:7" s="333" customFormat="1" ht="24" customHeight="1" x14ac:dyDescent="0.2">
      <c r="A844" s="324" t="str">
        <f t="shared" si="251"/>
        <v/>
      </c>
      <c r="B844" s="325" t="str">
        <f t="shared" si="252"/>
        <v/>
      </c>
      <c r="C844" s="326"/>
      <c r="D844" s="327" t="str">
        <f t="shared" si="253"/>
        <v/>
      </c>
      <c r="E844" s="328"/>
      <c r="F844" s="329">
        <f t="shared" si="254"/>
        <v>0</v>
      </c>
      <c r="G844" s="332">
        <f t="shared" si="255"/>
        <v>0</v>
      </c>
    </row>
    <row r="845" spans="1:7" s="333" customFormat="1" ht="24" customHeight="1" x14ac:dyDescent="0.2">
      <c r="A845" s="324" t="str">
        <f t="shared" si="251"/>
        <v/>
      </c>
      <c r="B845" s="325" t="str">
        <f t="shared" si="252"/>
        <v/>
      </c>
      <c r="C845" s="326"/>
      <c r="D845" s="327" t="str">
        <f t="shared" si="253"/>
        <v/>
      </c>
      <c r="E845" s="328"/>
      <c r="F845" s="329">
        <f t="shared" si="254"/>
        <v>0</v>
      </c>
      <c r="G845" s="332">
        <f t="shared" si="255"/>
        <v>0</v>
      </c>
    </row>
    <row r="846" spans="1:7" s="333" customFormat="1" ht="24" customHeight="1" x14ac:dyDescent="0.2">
      <c r="A846" s="324" t="str">
        <f t="shared" si="251"/>
        <v/>
      </c>
      <c r="B846" s="325" t="str">
        <f t="shared" si="252"/>
        <v/>
      </c>
      <c r="C846" s="326"/>
      <c r="D846" s="327" t="str">
        <f t="shared" si="253"/>
        <v/>
      </c>
      <c r="E846" s="328"/>
      <c r="F846" s="329">
        <f t="shared" si="254"/>
        <v>0</v>
      </c>
      <c r="G846" s="332">
        <f t="shared" si="255"/>
        <v>0</v>
      </c>
    </row>
    <row r="847" spans="1:7" ht="24" customHeight="1" x14ac:dyDescent="0.2">
      <c r="A847" s="181"/>
      <c r="B847" s="162"/>
      <c r="C847" s="151"/>
      <c r="D847" s="162"/>
      <c r="E847" s="163"/>
      <c r="F847" s="238"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8.1</v>
      </c>
      <c r="B849" s="189" t="str">
        <f>C807</f>
        <v>Cubiertas de techo sobre losa de hormigón armado</v>
      </c>
      <c r="C849" s="190"/>
      <c r="D849" s="190" t="s">
        <v>36</v>
      </c>
      <c r="E849" s="191"/>
      <c r="F849" s="192" t="s">
        <v>37</v>
      </c>
      <c r="G849" s="193">
        <f>SUBTOTAL(9,G812:G848)</f>
        <v>0</v>
      </c>
    </row>
    <row r="850" spans="1:141" ht="24" customHeight="1" thickTop="1" thickBot="1" x14ac:dyDescent="0.25"/>
    <row r="851" spans="1:141" ht="24" customHeight="1" thickTop="1" x14ac:dyDescent="0.2">
      <c r="A851" s="223" t="s">
        <v>39</v>
      </c>
      <c r="B851" s="224"/>
      <c r="C851" s="224"/>
      <c r="D851" s="224"/>
      <c r="E851" s="224"/>
      <c r="F851" s="224"/>
      <c r="G851" s="225"/>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E.P.E.T.N° 1 - ING. ROGELIO BOERO</v>
      </c>
      <c r="C854" s="149"/>
      <c r="D854" s="149"/>
      <c r="E854" s="149"/>
      <c r="F854" s="158" t="s">
        <v>40</v>
      </c>
      <c r="G854" s="160">
        <f>Fecha_Base</f>
        <v>0</v>
      </c>
    </row>
    <row r="855" spans="1:141" ht="24" customHeight="1" x14ac:dyDescent="0.2">
      <c r="A855" s="161" t="s">
        <v>725</v>
      </c>
      <c r="B855" s="150" t="str">
        <f>Ubicación</f>
        <v>Belgrano 250 este</v>
      </c>
      <c r="C855" s="150"/>
      <c r="D855" s="162"/>
      <c r="E855" s="163"/>
      <c r="F855" s="164"/>
      <c r="G855" s="165"/>
    </row>
    <row r="856" spans="1:141" ht="24" customHeight="1" x14ac:dyDescent="0.2">
      <c r="A856" s="161" t="s">
        <v>41</v>
      </c>
      <c r="B856" s="166" t="str">
        <f>IFERROR(VALUE(LEFT(B857,FIND("-",B857)-1)),"")</f>
        <v/>
      </c>
      <c r="C856" s="151" t="str">
        <f>IFERROR(VLOOKUP(B856,Tabla_CyP,2,FALSE),"")</f>
        <v/>
      </c>
      <c r="E856" s="163"/>
      <c r="F856" s="164"/>
      <c r="G856" s="165"/>
    </row>
    <row r="857" spans="1:141" ht="24" customHeight="1" x14ac:dyDescent="0.2">
      <c r="A857" s="161" t="s">
        <v>27</v>
      </c>
      <c r="B857" s="167" t="str">
        <f>IFERROR(VLOOKUP(COUNTIF($A$1:A857,"ANALISIS DE PRECIOS"),Tabla_NumeroItem,4,FALSE),"")</f>
        <v>9.2.1</v>
      </c>
      <c r="C857" s="151" t="str">
        <f>IFERROR(VLOOKUP(B857,Tabla_CyP,2,FALSE),"")</f>
        <v>De P.V.C.</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6" t="s">
        <v>588</v>
      </c>
      <c r="B859" s="357"/>
      <c r="C859" s="358" t="s">
        <v>0</v>
      </c>
      <c r="D859" s="358" t="s">
        <v>29</v>
      </c>
      <c r="E859" s="360" t="s">
        <v>30</v>
      </c>
      <c r="F859" s="362" t="s">
        <v>31</v>
      </c>
      <c r="G859" s="364" t="s">
        <v>32</v>
      </c>
    </row>
    <row r="860" spans="1:141" s="171" customFormat="1" ht="24" customHeight="1" x14ac:dyDescent="0.2">
      <c r="A860" s="169" t="s">
        <v>589</v>
      </c>
      <c r="B860" s="170" t="s">
        <v>590</v>
      </c>
      <c r="C860" s="359"/>
      <c r="D860" s="359"/>
      <c r="E860" s="361"/>
      <c r="F860" s="363"/>
      <c r="G860" s="365"/>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c r="AU860" s="334"/>
      <c r="AV860" s="334"/>
      <c r="AW860" s="334"/>
      <c r="AX860" s="334"/>
      <c r="AY860" s="334"/>
      <c r="AZ860" s="334"/>
      <c r="BA860" s="334"/>
      <c r="BB860" s="334"/>
      <c r="BC860" s="334"/>
      <c r="BD860" s="334"/>
      <c r="BE860" s="334"/>
      <c r="BF860" s="334"/>
      <c r="BG860" s="334"/>
      <c r="BH860" s="334"/>
      <c r="BI860" s="334"/>
      <c r="BJ860" s="334"/>
      <c r="BK860" s="334"/>
      <c r="BL860" s="334"/>
      <c r="BM860" s="334"/>
      <c r="BN860" s="334"/>
      <c r="BO860" s="334"/>
      <c r="BP860" s="334"/>
      <c r="BQ860" s="334"/>
      <c r="BR860" s="334"/>
      <c r="BS860" s="334"/>
      <c r="BT860" s="334"/>
      <c r="BU860" s="334"/>
      <c r="BV860" s="334"/>
      <c r="BW860" s="334"/>
      <c r="BX860" s="334"/>
      <c r="BY860" s="334"/>
      <c r="BZ860" s="334"/>
      <c r="CA860" s="334"/>
      <c r="CB860" s="334"/>
      <c r="CC860" s="334"/>
      <c r="CD860" s="334"/>
      <c r="CE860" s="334"/>
      <c r="CF860" s="334"/>
      <c r="CG860" s="334"/>
      <c r="CH860" s="334"/>
      <c r="CI860" s="334"/>
      <c r="CJ860" s="334"/>
      <c r="CK860" s="334"/>
      <c r="CL860" s="334"/>
      <c r="CM860" s="334"/>
      <c r="CN860" s="334"/>
      <c r="CO860" s="334"/>
      <c r="CP860" s="334"/>
      <c r="CQ860" s="334"/>
      <c r="CR860" s="334"/>
      <c r="CS860" s="334"/>
      <c r="CT860" s="334"/>
      <c r="CU860" s="334"/>
      <c r="CV860" s="334"/>
      <c r="CW860" s="334"/>
      <c r="CX860" s="334"/>
      <c r="CY860" s="334"/>
      <c r="CZ860" s="334"/>
      <c r="DA860" s="334"/>
      <c r="DB860" s="334"/>
      <c r="DC860" s="334"/>
      <c r="DD860" s="334"/>
      <c r="DE860" s="334"/>
      <c r="DF860" s="334"/>
      <c r="DG860" s="334"/>
      <c r="DH860" s="334"/>
      <c r="DI860" s="334"/>
      <c r="DJ860" s="334"/>
      <c r="DK860" s="334"/>
      <c r="DL860" s="334"/>
      <c r="DM860" s="334"/>
      <c r="DN860" s="334"/>
      <c r="DO860" s="334"/>
      <c r="DP860" s="334"/>
      <c r="DQ860" s="334"/>
      <c r="DR860" s="334"/>
      <c r="DS860" s="334"/>
      <c r="DT860" s="334"/>
      <c r="DU860" s="334"/>
      <c r="DV860" s="334"/>
      <c r="DW860" s="334"/>
      <c r="DX860" s="334"/>
      <c r="DY860" s="334"/>
      <c r="DZ860" s="334"/>
      <c r="EA860" s="334"/>
      <c r="EB860" s="334"/>
      <c r="EC860" s="334"/>
      <c r="ED860" s="334"/>
      <c r="EE860" s="334"/>
      <c r="EF860" s="334"/>
      <c r="EG860" s="334"/>
      <c r="EH860" s="334"/>
      <c r="EI860" s="334"/>
      <c r="EJ860" s="334"/>
      <c r="EK860" s="334"/>
    </row>
    <row r="861" spans="1:141" ht="24" customHeight="1" x14ac:dyDescent="0.2">
      <c r="A861" s="237"/>
      <c r="B861" s="172"/>
      <c r="C861" s="235" t="s">
        <v>728</v>
      </c>
      <c r="D861" s="173"/>
      <c r="E861" s="174"/>
      <c r="F861" s="175"/>
      <c r="G861" s="176"/>
    </row>
    <row r="862" spans="1:141" s="333" customFormat="1" ht="24" customHeight="1" x14ac:dyDescent="0.2">
      <c r="A862" s="324" t="str">
        <f t="shared" ref="A862:A875" si="256">IFERROR(VLOOKUP(C862,Tabla_Insumos,4,FALSE),"")</f>
        <v/>
      </c>
      <c r="B862" s="325" t="str">
        <f>IFERROR(VLOOKUP(C862,Tabla_Insumos,5,FALSE),"")</f>
        <v/>
      </c>
      <c r="C862" s="326"/>
      <c r="D862" s="327" t="str">
        <f t="shared" ref="D862:D875" si="257">IFERROR(VLOOKUP(C862,Tabla_Insumos,2,FALSE),"")</f>
        <v/>
      </c>
      <c r="E862" s="328"/>
      <c r="F862" s="329">
        <f t="shared" ref="F862:F875" si="258">IFERROR(VLOOKUP(C862,Tabla_Insumos,3,FALSE),0)</f>
        <v>0</v>
      </c>
      <c r="G862" s="332">
        <f>ROUND(E862*F862,2)</f>
        <v>0</v>
      </c>
    </row>
    <row r="863" spans="1:141" s="333" customFormat="1" ht="24" customHeight="1" x14ac:dyDescent="0.2">
      <c r="A863" s="324" t="str">
        <f t="shared" si="256"/>
        <v/>
      </c>
      <c r="B863" s="325" t="str">
        <f t="shared" ref="B863:B875" si="259">IFERROR(VLOOKUP(C863,Tabla_Insumos,5,FALSE),"")</f>
        <v/>
      </c>
      <c r="C863" s="326"/>
      <c r="D863" s="327" t="str">
        <f t="shared" si="257"/>
        <v/>
      </c>
      <c r="E863" s="328"/>
      <c r="F863" s="329">
        <f t="shared" si="258"/>
        <v>0</v>
      </c>
      <c r="G863" s="332">
        <f t="shared" ref="G863:G875" si="260">ROUND(E863*F863,2)</f>
        <v>0</v>
      </c>
    </row>
    <row r="864" spans="1:141" s="333" customFormat="1" ht="24" customHeight="1" x14ac:dyDescent="0.2">
      <c r="A864" s="324" t="str">
        <f t="shared" si="256"/>
        <v/>
      </c>
      <c r="B864" s="325" t="str">
        <f t="shared" si="259"/>
        <v/>
      </c>
      <c r="C864" s="326"/>
      <c r="D864" s="327" t="str">
        <f t="shared" si="257"/>
        <v/>
      </c>
      <c r="E864" s="328"/>
      <c r="F864" s="329">
        <f t="shared" si="258"/>
        <v>0</v>
      </c>
      <c r="G864" s="332">
        <f t="shared" si="260"/>
        <v>0</v>
      </c>
    </row>
    <row r="865" spans="1:7" s="333" customFormat="1" ht="24" customHeight="1" x14ac:dyDescent="0.2">
      <c r="A865" s="324" t="str">
        <f t="shared" si="256"/>
        <v/>
      </c>
      <c r="B865" s="325" t="str">
        <f t="shared" si="259"/>
        <v/>
      </c>
      <c r="C865" s="326"/>
      <c r="D865" s="327" t="str">
        <f t="shared" si="257"/>
        <v/>
      </c>
      <c r="E865" s="328"/>
      <c r="F865" s="329">
        <f t="shared" si="258"/>
        <v>0</v>
      </c>
      <c r="G865" s="332">
        <f t="shared" si="260"/>
        <v>0</v>
      </c>
    </row>
    <row r="866" spans="1:7" s="333" customFormat="1" ht="24" customHeight="1" x14ac:dyDescent="0.2">
      <c r="A866" s="324" t="str">
        <f t="shared" si="256"/>
        <v/>
      </c>
      <c r="B866" s="325" t="str">
        <f t="shared" si="259"/>
        <v/>
      </c>
      <c r="C866" s="326"/>
      <c r="D866" s="327" t="str">
        <f t="shared" si="257"/>
        <v/>
      </c>
      <c r="E866" s="328"/>
      <c r="F866" s="329">
        <f t="shared" si="258"/>
        <v>0</v>
      </c>
      <c r="G866" s="332">
        <f t="shared" si="260"/>
        <v>0</v>
      </c>
    </row>
    <row r="867" spans="1:7" s="333" customFormat="1" ht="24" customHeight="1" x14ac:dyDescent="0.2">
      <c r="A867" s="324" t="str">
        <f t="shared" si="256"/>
        <v/>
      </c>
      <c r="B867" s="325" t="str">
        <f t="shared" si="259"/>
        <v/>
      </c>
      <c r="C867" s="326"/>
      <c r="D867" s="327" t="str">
        <f t="shared" si="257"/>
        <v/>
      </c>
      <c r="E867" s="328"/>
      <c r="F867" s="329">
        <f t="shared" si="258"/>
        <v>0</v>
      </c>
      <c r="G867" s="332">
        <f t="shared" si="260"/>
        <v>0</v>
      </c>
    </row>
    <row r="868" spans="1:7" s="333" customFormat="1" ht="24" customHeight="1" x14ac:dyDescent="0.2">
      <c r="A868" s="324" t="str">
        <f t="shared" si="256"/>
        <v/>
      </c>
      <c r="B868" s="325" t="str">
        <f t="shared" si="259"/>
        <v/>
      </c>
      <c r="C868" s="326"/>
      <c r="D868" s="327" t="str">
        <f t="shared" si="257"/>
        <v/>
      </c>
      <c r="E868" s="328"/>
      <c r="F868" s="329">
        <f t="shared" si="258"/>
        <v>0</v>
      </c>
      <c r="G868" s="332">
        <f t="shared" si="260"/>
        <v>0</v>
      </c>
    </row>
    <row r="869" spans="1:7" s="333" customFormat="1" ht="24" customHeight="1" x14ac:dyDescent="0.2">
      <c r="A869" s="324" t="str">
        <f t="shared" si="256"/>
        <v/>
      </c>
      <c r="B869" s="325" t="str">
        <f t="shared" si="259"/>
        <v/>
      </c>
      <c r="C869" s="326"/>
      <c r="D869" s="327" t="str">
        <f t="shared" si="257"/>
        <v/>
      </c>
      <c r="E869" s="328"/>
      <c r="F869" s="329">
        <f t="shared" si="258"/>
        <v>0</v>
      </c>
      <c r="G869" s="332">
        <f t="shared" si="260"/>
        <v>0</v>
      </c>
    </row>
    <row r="870" spans="1:7" s="333" customFormat="1" ht="24" customHeight="1" x14ac:dyDescent="0.2">
      <c r="A870" s="324" t="str">
        <f t="shared" si="256"/>
        <v/>
      </c>
      <c r="B870" s="325" t="str">
        <f t="shared" si="259"/>
        <v/>
      </c>
      <c r="C870" s="326"/>
      <c r="D870" s="327" t="str">
        <f t="shared" si="257"/>
        <v/>
      </c>
      <c r="E870" s="328"/>
      <c r="F870" s="329">
        <f t="shared" si="258"/>
        <v>0</v>
      </c>
      <c r="G870" s="332">
        <f t="shared" si="260"/>
        <v>0</v>
      </c>
    </row>
    <row r="871" spans="1:7" s="333" customFormat="1" ht="24" customHeight="1" x14ac:dyDescent="0.2">
      <c r="A871" s="324" t="str">
        <f t="shared" si="256"/>
        <v/>
      </c>
      <c r="B871" s="325" t="str">
        <f t="shared" si="259"/>
        <v/>
      </c>
      <c r="C871" s="326"/>
      <c r="D871" s="327" t="str">
        <f t="shared" si="257"/>
        <v/>
      </c>
      <c r="E871" s="328"/>
      <c r="F871" s="329">
        <f t="shared" si="258"/>
        <v>0</v>
      </c>
      <c r="G871" s="332">
        <f t="shared" si="260"/>
        <v>0</v>
      </c>
    </row>
    <row r="872" spans="1:7" s="333" customFormat="1" ht="24" customHeight="1" x14ac:dyDescent="0.2">
      <c r="A872" s="324" t="str">
        <f t="shared" si="256"/>
        <v/>
      </c>
      <c r="B872" s="325" t="str">
        <f t="shared" si="259"/>
        <v/>
      </c>
      <c r="C872" s="326"/>
      <c r="D872" s="327" t="str">
        <f t="shared" si="257"/>
        <v/>
      </c>
      <c r="E872" s="328"/>
      <c r="F872" s="329">
        <f t="shared" si="258"/>
        <v>0</v>
      </c>
      <c r="G872" s="332">
        <f t="shared" si="260"/>
        <v>0</v>
      </c>
    </row>
    <row r="873" spans="1:7" s="333" customFormat="1" ht="24" customHeight="1" x14ac:dyDescent="0.2">
      <c r="A873" s="324" t="str">
        <f t="shared" si="256"/>
        <v/>
      </c>
      <c r="B873" s="325" t="str">
        <f t="shared" si="259"/>
        <v/>
      </c>
      <c r="C873" s="326"/>
      <c r="D873" s="327" t="str">
        <f t="shared" si="257"/>
        <v/>
      </c>
      <c r="E873" s="328"/>
      <c r="F873" s="329">
        <f t="shared" si="258"/>
        <v>0</v>
      </c>
      <c r="G873" s="332">
        <f t="shared" si="260"/>
        <v>0</v>
      </c>
    </row>
    <row r="874" spans="1:7" s="333" customFormat="1" ht="24" customHeight="1" x14ac:dyDescent="0.2">
      <c r="A874" s="324" t="str">
        <f t="shared" si="256"/>
        <v/>
      </c>
      <c r="B874" s="325" t="str">
        <f t="shared" si="259"/>
        <v/>
      </c>
      <c r="C874" s="326"/>
      <c r="D874" s="327" t="str">
        <f t="shared" si="257"/>
        <v/>
      </c>
      <c r="E874" s="328"/>
      <c r="F874" s="329">
        <f t="shared" si="258"/>
        <v>0</v>
      </c>
      <c r="G874" s="332">
        <f t="shared" si="260"/>
        <v>0</v>
      </c>
    </row>
    <row r="875" spans="1:7" s="333" customFormat="1" ht="24" customHeight="1" x14ac:dyDescent="0.2">
      <c r="A875" s="324" t="str">
        <f t="shared" si="256"/>
        <v/>
      </c>
      <c r="B875" s="325" t="str">
        <f t="shared" si="259"/>
        <v/>
      </c>
      <c r="C875" s="326"/>
      <c r="D875" s="327" t="str">
        <f t="shared" si="257"/>
        <v/>
      </c>
      <c r="E875" s="328"/>
      <c r="F875" s="330">
        <f t="shared" si="258"/>
        <v>0</v>
      </c>
      <c r="G875" s="332">
        <f t="shared" si="260"/>
        <v>0</v>
      </c>
    </row>
    <row r="876" spans="1:7" ht="24" customHeight="1" x14ac:dyDescent="0.2">
      <c r="A876" s="177"/>
      <c r="B876" s="151"/>
      <c r="C876" s="151"/>
      <c r="D876" s="162"/>
      <c r="E876" s="163"/>
      <c r="F876" s="238" t="s">
        <v>33</v>
      </c>
      <c r="G876" s="178">
        <f>SUBTOTAL(9,G862:G875)</f>
        <v>0</v>
      </c>
    </row>
    <row r="877" spans="1:7" ht="24" customHeight="1" x14ac:dyDescent="0.2">
      <c r="A877" s="177"/>
      <c r="B877" s="151"/>
      <c r="C877" s="179" t="s">
        <v>729</v>
      </c>
      <c r="D877" s="162"/>
      <c r="E877" s="163"/>
      <c r="F877" s="164"/>
      <c r="G877" s="180"/>
    </row>
    <row r="878" spans="1:7" s="333" customFormat="1" ht="24" customHeight="1" x14ac:dyDescent="0.2">
      <c r="A878" s="324" t="str">
        <f t="shared" ref="A878:A885" si="261">IFERROR(VLOOKUP(C878,Tabla_Insumos,4,FALSE),"")</f>
        <v/>
      </c>
      <c r="B878" s="325" t="str">
        <f t="shared" ref="B878:B885" si="262">IFERROR(VLOOKUP(C878,Tabla_Insumos,5,FALSE),"")</f>
        <v/>
      </c>
      <c r="C878" s="326"/>
      <c r="D878" s="327" t="str">
        <f t="shared" ref="D878:D885" si="263">IFERROR(VLOOKUP(C878,Tabla_Insumos,2,FALSE),"")</f>
        <v/>
      </c>
      <c r="E878" s="328"/>
      <c r="F878" s="331">
        <f t="shared" ref="F878:F885" si="264">IFERROR(VLOOKUP(C878,Tabla_Insumos,3,FALSE),0)</f>
        <v>0</v>
      </c>
      <c r="G878" s="332">
        <f>ROUND(E878*F878,2)</f>
        <v>0</v>
      </c>
    </row>
    <row r="879" spans="1:7" s="333" customFormat="1" ht="24" customHeight="1" x14ac:dyDescent="0.2">
      <c r="A879" s="324" t="str">
        <f t="shared" si="261"/>
        <v/>
      </c>
      <c r="B879" s="325" t="str">
        <f t="shared" si="262"/>
        <v/>
      </c>
      <c r="C879" s="326"/>
      <c r="D879" s="327" t="str">
        <f t="shared" si="263"/>
        <v/>
      </c>
      <c r="E879" s="328"/>
      <c r="F879" s="331">
        <f t="shared" si="264"/>
        <v>0</v>
      </c>
      <c r="G879" s="332">
        <f>ROUND(E879*F879,2)</f>
        <v>0</v>
      </c>
    </row>
    <row r="880" spans="1:7" s="333" customFormat="1" ht="24" customHeight="1" x14ac:dyDescent="0.2">
      <c r="A880" s="324" t="str">
        <f t="shared" si="261"/>
        <v/>
      </c>
      <c r="B880" s="325" t="str">
        <f t="shared" si="262"/>
        <v/>
      </c>
      <c r="C880" s="326"/>
      <c r="D880" s="327" t="str">
        <f t="shared" si="263"/>
        <v/>
      </c>
      <c r="E880" s="328"/>
      <c r="F880" s="331">
        <f t="shared" si="264"/>
        <v>0</v>
      </c>
      <c r="G880" s="332">
        <f t="shared" ref="G880:G885" si="265">ROUND(E880*F880,2)</f>
        <v>0</v>
      </c>
    </row>
    <row r="881" spans="1:7" s="333" customFormat="1" ht="24" customHeight="1" x14ac:dyDescent="0.2">
      <c r="A881" s="324" t="str">
        <f t="shared" si="261"/>
        <v/>
      </c>
      <c r="B881" s="325" t="str">
        <f t="shared" si="262"/>
        <v/>
      </c>
      <c r="C881" s="326"/>
      <c r="D881" s="327" t="str">
        <f t="shared" si="263"/>
        <v/>
      </c>
      <c r="E881" s="328"/>
      <c r="F881" s="331">
        <f t="shared" si="264"/>
        <v>0</v>
      </c>
      <c r="G881" s="332">
        <f t="shared" si="265"/>
        <v>0</v>
      </c>
    </row>
    <row r="882" spans="1:7" s="333" customFormat="1" ht="24" customHeight="1" x14ac:dyDescent="0.2">
      <c r="A882" s="324" t="str">
        <f t="shared" si="261"/>
        <v/>
      </c>
      <c r="B882" s="325" t="str">
        <f t="shared" si="262"/>
        <v/>
      </c>
      <c r="C882" s="326"/>
      <c r="D882" s="327" t="str">
        <f t="shared" si="263"/>
        <v/>
      </c>
      <c r="E882" s="328"/>
      <c r="F882" s="329">
        <f t="shared" si="264"/>
        <v>0</v>
      </c>
      <c r="G882" s="332">
        <f t="shared" si="265"/>
        <v>0</v>
      </c>
    </row>
    <row r="883" spans="1:7" s="333" customFormat="1" ht="24" customHeight="1" x14ac:dyDescent="0.2">
      <c r="A883" s="324" t="str">
        <f t="shared" si="261"/>
        <v/>
      </c>
      <c r="B883" s="325" t="str">
        <f t="shared" si="262"/>
        <v/>
      </c>
      <c r="C883" s="326"/>
      <c r="D883" s="327" t="str">
        <f t="shared" si="263"/>
        <v/>
      </c>
      <c r="E883" s="328"/>
      <c r="F883" s="329">
        <f t="shared" si="264"/>
        <v>0</v>
      </c>
      <c r="G883" s="332">
        <f t="shared" si="265"/>
        <v>0</v>
      </c>
    </row>
    <row r="884" spans="1:7" s="333" customFormat="1" ht="24" customHeight="1" x14ac:dyDescent="0.2">
      <c r="A884" s="324" t="str">
        <f t="shared" si="261"/>
        <v/>
      </c>
      <c r="B884" s="325" t="str">
        <f t="shared" si="262"/>
        <v/>
      </c>
      <c r="C884" s="326"/>
      <c r="D884" s="327" t="str">
        <f t="shared" si="263"/>
        <v/>
      </c>
      <c r="E884" s="328"/>
      <c r="F884" s="329">
        <f t="shared" si="264"/>
        <v>0</v>
      </c>
      <c r="G884" s="332">
        <f t="shared" si="265"/>
        <v>0</v>
      </c>
    </row>
    <row r="885" spans="1:7" s="333" customFormat="1" ht="24" customHeight="1" x14ac:dyDescent="0.2">
      <c r="A885" s="324" t="str">
        <f t="shared" si="261"/>
        <v/>
      </c>
      <c r="B885" s="325" t="str">
        <f t="shared" si="262"/>
        <v/>
      </c>
      <c r="C885" s="326"/>
      <c r="D885" s="327" t="str">
        <f t="shared" si="263"/>
        <v/>
      </c>
      <c r="E885" s="328"/>
      <c r="F885" s="329">
        <f t="shared" si="264"/>
        <v>0</v>
      </c>
      <c r="G885" s="332">
        <f t="shared" si="265"/>
        <v>0</v>
      </c>
    </row>
    <row r="886" spans="1:7" ht="24" customHeight="1" x14ac:dyDescent="0.2">
      <c r="A886" s="177"/>
      <c r="B886" s="151"/>
      <c r="C886" s="151"/>
      <c r="D886" s="162"/>
      <c r="E886" s="163"/>
      <c r="F886" s="238" t="s">
        <v>34</v>
      </c>
      <c r="G886" s="178">
        <f>SUBTOTAL(9,G878:G885)</f>
        <v>0</v>
      </c>
    </row>
    <row r="887" spans="1:7" ht="24" customHeight="1" x14ac:dyDescent="0.2">
      <c r="A887" s="177"/>
      <c r="B887" s="151"/>
      <c r="C887" s="179" t="s">
        <v>730</v>
      </c>
      <c r="D887" s="162"/>
      <c r="E887" s="163"/>
      <c r="F887" s="164"/>
      <c r="G887" s="180"/>
    </row>
    <row r="888" spans="1:7" s="333" customFormat="1" ht="24" customHeight="1" x14ac:dyDescent="0.2">
      <c r="A888" s="324" t="str">
        <f t="shared" ref="A888:A896" si="266">IFERROR(VLOOKUP(C888,Tabla_Insumos,4,FALSE),"")</f>
        <v/>
      </c>
      <c r="B888" s="325" t="str">
        <f t="shared" ref="B888:B896" si="267">IFERROR(VLOOKUP(C888,Tabla_Insumos,5,FALSE),"")</f>
        <v/>
      </c>
      <c r="C888" s="326"/>
      <c r="D888" s="327" t="str">
        <f t="shared" ref="D888:D896" si="268">IFERROR(VLOOKUP(C888,Tabla_Insumos,2,FALSE),"")</f>
        <v/>
      </c>
      <c r="E888" s="328"/>
      <c r="F888" s="329">
        <f t="shared" ref="F888:F896" si="269">IFERROR(VLOOKUP(C888,Tabla_Insumos,3,FALSE),0)</f>
        <v>0</v>
      </c>
      <c r="G888" s="332">
        <f t="shared" ref="G888:G896" si="270">ROUND(E888*F888,2)</f>
        <v>0</v>
      </c>
    </row>
    <row r="889" spans="1:7" s="333" customFormat="1" ht="24" customHeight="1" x14ac:dyDescent="0.2">
      <c r="A889" s="324" t="str">
        <f t="shared" si="266"/>
        <v/>
      </c>
      <c r="B889" s="325" t="str">
        <f t="shared" si="267"/>
        <v/>
      </c>
      <c r="C889" s="326"/>
      <c r="D889" s="327" t="str">
        <f t="shared" si="268"/>
        <v/>
      </c>
      <c r="E889" s="328"/>
      <c r="F889" s="329">
        <f t="shared" si="269"/>
        <v>0</v>
      </c>
      <c r="G889" s="332">
        <f t="shared" si="270"/>
        <v>0</v>
      </c>
    </row>
    <row r="890" spans="1:7" s="333" customFormat="1" ht="24" customHeight="1" x14ac:dyDescent="0.2">
      <c r="A890" s="324" t="str">
        <f t="shared" si="266"/>
        <v/>
      </c>
      <c r="B890" s="325" t="str">
        <f t="shared" si="267"/>
        <v/>
      </c>
      <c r="C890" s="326"/>
      <c r="D890" s="327" t="str">
        <f t="shared" si="268"/>
        <v/>
      </c>
      <c r="E890" s="328"/>
      <c r="F890" s="329">
        <f t="shared" si="269"/>
        <v>0</v>
      </c>
      <c r="G890" s="332">
        <f t="shared" si="270"/>
        <v>0</v>
      </c>
    </row>
    <row r="891" spans="1:7" s="333" customFormat="1" ht="24" customHeight="1" x14ac:dyDescent="0.2">
      <c r="A891" s="324" t="str">
        <f t="shared" si="266"/>
        <v/>
      </c>
      <c r="B891" s="325" t="str">
        <f t="shared" si="267"/>
        <v/>
      </c>
      <c r="C891" s="326"/>
      <c r="D891" s="327" t="str">
        <f t="shared" si="268"/>
        <v/>
      </c>
      <c r="E891" s="328"/>
      <c r="F891" s="329">
        <f t="shared" si="269"/>
        <v>0</v>
      </c>
      <c r="G891" s="332">
        <f t="shared" si="270"/>
        <v>0</v>
      </c>
    </row>
    <row r="892" spans="1:7" s="333" customFormat="1" ht="24" customHeight="1" x14ac:dyDescent="0.2">
      <c r="A892" s="324" t="str">
        <f t="shared" si="266"/>
        <v/>
      </c>
      <c r="B892" s="325" t="str">
        <f t="shared" si="267"/>
        <v/>
      </c>
      <c r="C892" s="326"/>
      <c r="D892" s="327" t="str">
        <f t="shared" si="268"/>
        <v/>
      </c>
      <c r="E892" s="328"/>
      <c r="F892" s="329">
        <f t="shared" si="269"/>
        <v>0</v>
      </c>
      <c r="G892" s="332">
        <f t="shared" si="270"/>
        <v>0</v>
      </c>
    </row>
    <row r="893" spans="1:7" s="333" customFormat="1" ht="24" customHeight="1" x14ac:dyDescent="0.2">
      <c r="A893" s="324" t="str">
        <f t="shared" si="266"/>
        <v/>
      </c>
      <c r="B893" s="325" t="str">
        <f t="shared" si="267"/>
        <v/>
      </c>
      <c r="C893" s="326"/>
      <c r="D893" s="327" t="str">
        <f t="shared" si="268"/>
        <v/>
      </c>
      <c r="E893" s="328"/>
      <c r="F893" s="329">
        <f t="shared" si="269"/>
        <v>0</v>
      </c>
      <c r="G893" s="332">
        <f t="shared" si="270"/>
        <v>0</v>
      </c>
    </row>
    <row r="894" spans="1:7" s="333" customFormat="1" ht="24" customHeight="1" x14ac:dyDescent="0.2">
      <c r="A894" s="324" t="str">
        <f t="shared" si="266"/>
        <v/>
      </c>
      <c r="B894" s="325" t="str">
        <f t="shared" si="267"/>
        <v/>
      </c>
      <c r="C894" s="326"/>
      <c r="D894" s="327" t="str">
        <f t="shared" si="268"/>
        <v/>
      </c>
      <c r="E894" s="328"/>
      <c r="F894" s="329">
        <f t="shared" si="269"/>
        <v>0</v>
      </c>
      <c r="G894" s="332">
        <f t="shared" si="270"/>
        <v>0</v>
      </c>
    </row>
    <row r="895" spans="1:7" s="333" customFormat="1" ht="24" customHeight="1" x14ac:dyDescent="0.2">
      <c r="A895" s="324" t="str">
        <f t="shared" si="266"/>
        <v/>
      </c>
      <c r="B895" s="325" t="str">
        <f t="shared" si="267"/>
        <v/>
      </c>
      <c r="C895" s="326"/>
      <c r="D895" s="327" t="str">
        <f t="shared" si="268"/>
        <v/>
      </c>
      <c r="E895" s="328"/>
      <c r="F895" s="329">
        <f t="shared" si="269"/>
        <v>0</v>
      </c>
      <c r="G895" s="332">
        <f t="shared" si="270"/>
        <v>0</v>
      </c>
    </row>
    <row r="896" spans="1:7" s="333" customFormat="1" ht="24" customHeight="1" x14ac:dyDescent="0.2">
      <c r="A896" s="324" t="str">
        <f t="shared" si="266"/>
        <v/>
      </c>
      <c r="B896" s="325" t="str">
        <f t="shared" si="267"/>
        <v/>
      </c>
      <c r="C896" s="326"/>
      <c r="D896" s="327" t="str">
        <f t="shared" si="268"/>
        <v/>
      </c>
      <c r="E896" s="328"/>
      <c r="F896" s="329">
        <f t="shared" si="269"/>
        <v>0</v>
      </c>
      <c r="G896" s="332">
        <f t="shared" si="270"/>
        <v>0</v>
      </c>
    </row>
    <row r="897" spans="1:141" ht="24" customHeight="1" x14ac:dyDescent="0.2">
      <c r="A897" s="181"/>
      <c r="B897" s="162"/>
      <c r="C897" s="151"/>
      <c r="D897" s="162"/>
      <c r="E897" s="163"/>
      <c r="F897" s="238"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9.2.1</v>
      </c>
      <c r="B899" s="189" t="str">
        <f>C857</f>
        <v>De P.V.C.</v>
      </c>
      <c r="C899" s="190"/>
      <c r="D899" s="190" t="s">
        <v>36</v>
      </c>
      <c r="E899" s="191"/>
      <c r="F899" s="192" t="s">
        <v>37</v>
      </c>
      <c r="G899" s="193">
        <f>SUBTOTAL(9,G862:G898)</f>
        <v>0</v>
      </c>
    </row>
    <row r="900" spans="1:141" ht="24" customHeight="1" thickTop="1" thickBot="1" x14ac:dyDescent="0.25"/>
    <row r="901" spans="1:141" ht="24" customHeight="1" thickTop="1" x14ac:dyDescent="0.2">
      <c r="A901" s="223" t="s">
        <v>39</v>
      </c>
      <c r="B901" s="224"/>
      <c r="C901" s="224"/>
      <c r="D901" s="224"/>
      <c r="E901" s="224"/>
      <c r="F901" s="224"/>
      <c r="G901" s="225"/>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E.P.E.T.N° 1 - ING. ROGELIO BOERO</v>
      </c>
      <c r="C904" s="149"/>
      <c r="D904" s="149"/>
      <c r="E904" s="149"/>
      <c r="F904" s="158" t="s">
        <v>40</v>
      </c>
      <c r="G904" s="160">
        <f>Fecha_Base</f>
        <v>0</v>
      </c>
    </row>
    <row r="905" spans="1:141" ht="24" customHeight="1" x14ac:dyDescent="0.2">
      <c r="A905" s="161" t="s">
        <v>725</v>
      </c>
      <c r="B905" s="150" t="str">
        <f>Ubicación</f>
        <v>Belgrano 250 este</v>
      </c>
      <c r="C905" s="150"/>
      <c r="D905" s="162"/>
      <c r="E905" s="163"/>
      <c r="F905" s="164"/>
      <c r="G905" s="165"/>
    </row>
    <row r="906" spans="1:141" ht="24" customHeight="1" x14ac:dyDescent="0.2">
      <c r="A906" s="161" t="s">
        <v>41</v>
      </c>
      <c r="B906" s="166" t="str">
        <f>IFERROR(VALUE(LEFT(B907,FIND("-",B907)-1)),"")</f>
        <v/>
      </c>
      <c r="C906" s="151" t="str">
        <f>IFERROR(VLOOKUP(B906,Tabla_CyP,2,FALSE),"")</f>
        <v/>
      </c>
      <c r="E906" s="163"/>
      <c r="F906" s="164"/>
      <c r="G906" s="165"/>
    </row>
    <row r="907" spans="1:141" ht="24" customHeight="1" x14ac:dyDescent="0.2">
      <c r="A907" s="161" t="s">
        <v>27</v>
      </c>
      <c r="B907" s="167" t="str">
        <f>IFERROR(VLOOKUP(COUNTIF($A$1:A907,"ANALISIS DE PRECIOS"),Tabla_NumeroItem,4,FALSE),"")</f>
        <v>10.1</v>
      </c>
      <c r="C907" s="151" t="str">
        <f>IFERROR(VLOOKUP(B907,Tabla_CyP,2,FALSE),"")</f>
        <v>Carpinteria metalica</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6" t="s">
        <v>588</v>
      </c>
      <c r="B909" s="357"/>
      <c r="C909" s="358" t="s">
        <v>0</v>
      </c>
      <c r="D909" s="358" t="s">
        <v>29</v>
      </c>
      <c r="E909" s="360" t="s">
        <v>30</v>
      </c>
      <c r="F909" s="362" t="s">
        <v>31</v>
      </c>
      <c r="G909" s="364" t="s">
        <v>32</v>
      </c>
    </row>
    <row r="910" spans="1:141" s="171" customFormat="1" ht="24" customHeight="1" x14ac:dyDescent="0.2">
      <c r="A910" s="169" t="s">
        <v>589</v>
      </c>
      <c r="B910" s="170" t="s">
        <v>590</v>
      </c>
      <c r="C910" s="359"/>
      <c r="D910" s="359"/>
      <c r="E910" s="361"/>
      <c r="F910" s="363"/>
      <c r="G910" s="365"/>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c r="AU910" s="334"/>
      <c r="AV910" s="334"/>
      <c r="AW910" s="334"/>
      <c r="AX910" s="334"/>
      <c r="AY910" s="334"/>
      <c r="AZ910" s="334"/>
      <c r="BA910" s="334"/>
      <c r="BB910" s="334"/>
      <c r="BC910" s="334"/>
      <c r="BD910" s="334"/>
      <c r="BE910" s="334"/>
      <c r="BF910" s="334"/>
      <c r="BG910" s="334"/>
      <c r="BH910" s="334"/>
      <c r="BI910" s="334"/>
      <c r="BJ910" s="334"/>
      <c r="BK910" s="334"/>
      <c r="BL910" s="334"/>
      <c r="BM910" s="334"/>
      <c r="BN910" s="334"/>
      <c r="BO910" s="334"/>
      <c r="BP910" s="334"/>
      <c r="BQ910" s="334"/>
      <c r="BR910" s="334"/>
      <c r="BS910" s="334"/>
      <c r="BT910" s="334"/>
      <c r="BU910" s="334"/>
      <c r="BV910" s="334"/>
      <c r="BW910" s="334"/>
      <c r="BX910" s="334"/>
      <c r="BY910" s="334"/>
      <c r="BZ910" s="334"/>
      <c r="CA910" s="334"/>
      <c r="CB910" s="334"/>
      <c r="CC910" s="334"/>
      <c r="CD910" s="334"/>
      <c r="CE910" s="334"/>
      <c r="CF910" s="334"/>
      <c r="CG910" s="334"/>
      <c r="CH910" s="334"/>
      <c r="CI910" s="334"/>
      <c r="CJ910" s="334"/>
      <c r="CK910" s="334"/>
      <c r="CL910" s="334"/>
      <c r="CM910" s="334"/>
      <c r="CN910" s="334"/>
      <c r="CO910" s="334"/>
      <c r="CP910" s="334"/>
      <c r="CQ910" s="334"/>
      <c r="CR910" s="334"/>
      <c r="CS910" s="334"/>
      <c r="CT910" s="334"/>
      <c r="CU910" s="334"/>
      <c r="CV910" s="334"/>
      <c r="CW910" s="334"/>
      <c r="CX910" s="334"/>
      <c r="CY910" s="334"/>
      <c r="CZ910" s="334"/>
      <c r="DA910" s="334"/>
      <c r="DB910" s="334"/>
      <c r="DC910" s="334"/>
      <c r="DD910" s="334"/>
      <c r="DE910" s="334"/>
      <c r="DF910" s="334"/>
      <c r="DG910" s="334"/>
      <c r="DH910" s="334"/>
      <c r="DI910" s="334"/>
      <c r="DJ910" s="334"/>
      <c r="DK910" s="334"/>
      <c r="DL910" s="334"/>
      <c r="DM910" s="334"/>
      <c r="DN910" s="334"/>
      <c r="DO910" s="334"/>
      <c r="DP910" s="334"/>
      <c r="DQ910" s="334"/>
      <c r="DR910" s="334"/>
      <c r="DS910" s="334"/>
      <c r="DT910" s="334"/>
      <c r="DU910" s="334"/>
      <c r="DV910" s="334"/>
      <c r="DW910" s="334"/>
      <c r="DX910" s="334"/>
      <c r="DY910" s="334"/>
      <c r="DZ910" s="334"/>
      <c r="EA910" s="334"/>
      <c r="EB910" s="334"/>
      <c r="EC910" s="334"/>
      <c r="ED910" s="334"/>
      <c r="EE910" s="334"/>
      <c r="EF910" s="334"/>
      <c r="EG910" s="334"/>
      <c r="EH910" s="334"/>
      <c r="EI910" s="334"/>
      <c r="EJ910" s="334"/>
      <c r="EK910" s="334"/>
    </row>
    <row r="911" spans="1:141" ht="24" customHeight="1" x14ac:dyDescent="0.2">
      <c r="A911" s="237"/>
      <c r="B911" s="172"/>
      <c r="C911" s="235" t="s">
        <v>728</v>
      </c>
      <c r="D911" s="173"/>
      <c r="E911" s="174"/>
      <c r="F911" s="175"/>
      <c r="G911" s="176"/>
    </row>
    <row r="912" spans="1:141" s="333" customFormat="1" ht="24" customHeight="1" x14ac:dyDescent="0.2">
      <c r="A912" s="324" t="str">
        <f t="shared" ref="A912:A925" si="271">IFERROR(VLOOKUP(C912,Tabla_Insumos,4,FALSE),"")</f>
        <v/>
      </c>
      <c r="B912" s="325" t="str">
        <f>IFERROR(VLOOKUP(C912,Tabla_Insumos,5,FALSE),"")</f>
        <v/>
      </c>
      <c r="C912" s="326"/>
      <c r="D912" s="327" t="str">
        <f t="shared" ref="D912:D925" si="272">IFERROR(VLOOKUP(C912,Tabla_Insumos,2,FALSE),"")</f>
        <v/>
      </c>
      <c r="E912" s="328"/>
      <c r="F912" s="329">
        <f t="shared" ref="F912:F925" si="273">IFERROR(VLOOKUP(C912,Tabla_Insumos,3,FALSE),0)</f>
        <v>0</v>
      </c>
      <c r="G912" s="332">
        <f>ROUND(E912*F912,2)</f>
        <v>0</v>
      </c>
    </row>
    <row r="913" spans="1:7" s="333" customFormat="1" ht="24" customHeight="1" x14ac:dyDescent="0.2">
      <c r="A913" s="324" t="str">
        <f t="shared" si="271"/>
        <v/>
      </c>
      <c r="B913" s="325" t="str">
        <f t="shared" ref="B913:B925" si="274">IFERROR(VLOOKUP(C913,Tabla_Insumos,5,FALSE),"")</f>
        <v/>
      </c>
      <c r="C913" s="326"/>
      <c r="D913" s="327" t="str">
        <f t="shared" si="272"/>
        <v/>
      </c>
      <c r="E913" s="328"/>
      <c r="F913" s="329">
        <f t="shared" si="273"/>
        <v>0</v>
      </c>
      <c r="G913" s="332">
        <f t="shared" ref="G913:G925" si="275">ROUND(E913*F913,2)</f>
        <v>0</v>
      </c>
    </row>
    <row r="914" spans="1:7" s="333" customFormat="1" ht="24" customHeight="1" x14ac:dyDescent="0.2">
      <c r="A914" s="324" t="str">
        <f t="shared" si="271"/>
        <v/>
      </c>
      <c r="B914" s="325" t="str">
        <f t="shared" si="274"/>
        <v/>
      </c>
      <c r="C914" s="326"/>
      <c r="D914" s="327" t="str">
        <f t="shared" si="272"/>
        <v/>
      </c>
      <c r="E914" s="328"/>
      <c r="F914" s="329">
        <f t="shared" si="273"/>
        <v>0</v>
      </c>
      <c r="G914" s="332">
        <f t="shared" si="275"/>
        <v>0</v>
      </c>
    </row>
    <row r="915" spans="1:7" s="333" customFormat="1" ht="24" customHeight="1" x14ac:dyDescent="0.2">
      <c r="A915" s="324" t="str">
        <f t="shared" si="271"/>
        <v/>
      </c>
      <c r="B915" s="325" t="str">
        <f t="shared" si="274"/>
        <v/>
      </c>
      <c r="C915" s="326"/>
      <c r="D915" s="327" t="str">
        <f t="shared" si="272"/>
        <v/>
      </c>
      <c r="E915" s="328"/>
      <c r="F915" s="329">
        <f t="shared" si="273"/>
        <v>0</v>
      </c>
      <c r="G915" s="332">
        <f t="shared" si="275"/>
        <v>0</v>
      </c>
    </row>
    <row r="916" spans="1:7" s="333" customFormat="1" ht="24" customHeight="1" x14ac:dyDescent="0.2">
      <c r="A916" s="324" t="str">
        <f t="shared" si="271"/>
        <v/>
      </c>
      <c r="B916" s="325" t="str">
        <f t="shared" si="274"/>
        <v/>
      </c>
      <c r="C916" s="326"/>
      <c r="D916" s="327" t="str">
        <f t="shared" si="272"/>
        <v/>
      </c>
      <c r="E916" s="328"/>
      <c r="F916" s="329">
        <f t="shared" si="273"/>
        <v>0</v>
      </c>
      <c r="G916" s="332">
        <f t="shared" si="275"/>
        <v>0</v>
      </c>
    </row>
    <row r="917" spans="1:7" s="333" customFormat="1" ht="24" customHeight="1" x14ac:dyDescent="0.2">
      <c r="A917" s="324" t="str">
        <f t="shared" si="271"/>
        <v/>
      </c>
      <c r="B917" s="325" t="str">
        <f t="shared" si="274"/>
        <v/>
      </c>
      <c r="C917" s="326"/>
      <c r="D917" s="327" t="str">
        <f t="shared" si="272"/>
        <v/>
      </c>
      <c r="E917" s="328"/>
      <c r="F917" s="329">
        <f t="shared" si="273"/>
        <v>0</v>
      </c>
      <c r="G917" s="332">
        <f t="shared" si="275"/>
        <v>0</v>
      </c>
    </row>
    <row r="918" spans="1:7" s="333" customFormat="1" ht="24" customHeight="1" x14ac:dyDescent="0.2">
      <c r="A918" s="324" t="str">
        <f t="shared" si="271"/>
        <v/>
      </c>
      <c r="B918" s="325" t="str">
        <f t="shared" si="274"/>
        <v/>
      </c>
      <c r="C918" s="326"/>
      <c r="D918" s="327" t="str">
        <f t="shared" si="272"/>
        <v/>
      </c>
      <c r="E918" s="328"/>
      <c r="F918" s="329">
        <f t="shared" si="273"/>
        <v>0</v>
      </c>
      <c r="G918" s="332">
        <f t="shared" si="275"/>
        <v>0</v>
      </c>
    </row>
    <row r="919" spans="1:7" s="333" customFormat="1" ht="24" customHeight="1" x14ac:dyDescent="0.2">
      <c r="A919" s="324" t="str">
        <f t="shared" si="271"/>
        <v/>
      </c>
      <c r="B919" s="325" t="str">
        <f t="shared" si="274"/>
        <v/>
      </c>
      <c r="C919" s="326"/>
      <c r="D919" s="327" t="str">
        <f t="shared" si="272"/>
        <v/>
      </c>
      <c r="E919" s="328"/>
      <c r="F919" s="329">
        <f t="shared" si="273"/>
        <v>0</v>
      </c>
      <c r="G919" s="332">
        <f t="shared" si="275"/>
        <v>0</v>
      </c>
    </row>
    <row r="920" spans="1:7" s="333" customFormat="1" ht="24" customHeight="1" x14ac:dyDescent="0.2">
      <c r="A920" s="324" t="str">
        <f t="shared" si="271"/>
        <v/>
      </c>
      <c r="B920" s="325" t="str">
        <f t="shared" si="274"/>
        <v/>
      </c>
      <c r="C920" s="326"/>
      <c r="D920" s="327" t="str">
        <f t="shared" si="272"/>
        <v/>
      </c>
      <c r="E920" s="328"/>
      <c r="F920" s="329">
        <f t="shared" si="273"/>
        <v>0</v>
      </c>
      <c r="G920" s="332">
        <f t="shared" si="275"/>
        <v>0</v>
      </c>
    </row>
    <row r="921" spans="1:7" s="333" customFormat="1" ht="24" customHeight="1" x14ac:dyDescent="0.2">
      <c r="A921" s="324" t="str">
        <f t="shared" si="271"/>
        <v/>
      </c>
      <c r="B921" s="325" t="str">
        <f t="shared" si="274"/>
        <v/>
      </c>
      <c r="C921" s="326"/>
      <c r="D921" s="327" t="str">
        <f t="shared" si="272"/>
        <v/>
      </c>
      <c r="E921" s="328"/>
      <c r="F921" s="329">
        <f t="shared" si="273"/>
        <v>0</v>
      </c>
      <c r="G921" s="332">
        <f t="shared" si="275"/>
        <v>0</v>
      </c>
    </row>
    <row r="922" spans="1:7" s="333" customFormat="1" ht="24" customHeight="1" x14ac:dyDescent="0.2">
      <c r="A922" s="324" t="str">
        <f t="shared" si="271"/>
        <v/>
      </c>
      <c r="B922" s="325" t="str">
        <f t="shared" si="274"/>
        <v/>
      </c>
      <c r="C922" s="326"/>
      <c r="D922" s="327" t="str">
        <f t="shared" si="272"/>
        <v/>
      </c>
      <c r="E922" s="328"/>
      <c r="F922" s="329">
        <f t="shared" si="273"/>
        <v>0</v>
      </c>
      <c r="G922" s="332">
        <f t="shared" si="275"/>
        <v>0</v>
      </c>
    </row>
    <row r="923" spans="1:7" s="333" customFormat="1" ht="24" customHeight="1" x14ac:dyDescent="0.2">
      <c r="A923" s="324" t="str">
        <f t="shared" si="271"/>
        <v/>
      </c>
      <c r="B923" s="325" t="str">
        <f t="shared" si="274"/>
        <v/>
      </c>
      <c r="C923" s="326"/>
      <c r="D923" s="327" t="str">
        <f t="shared" si="272"/>
        <v/>
      </c>
      <c r="E923" s="328"/>
      <c r="F923" s="329">
        <f t="shared" si="273"/>
        <v>0</v>
      </c>
      <c r="G923" s="332">
        <f t="shared" si="275"/>
        <v>0</v>
      </c>
    </row>
    <row r="924" spans="1:7" s="333" customFormat="1" ht="24" customHeight="1" x14ac:dyDescent="0.2">
      <c r="A924" s="324" t="str">
        <f t="shared" si="271"/>
        <v/>
      </c>
      <c r="B924" s="325" t="str">
        <f t="shared" si="274"/>
        <v/>
      </c>
      <c r="C924" s="326"/>
      <c r="D924" s="327" t="str">
        <f t="shared" si="272"/>
        <v/>
      </c>
      <c r="E924" s="328"/>
      <c r="F924" s="329">
        <f t="shared" si="273"/>
        <v>0</v>
      </c>
      <c r="G924" s="332">
        <f t="shared" si="275"/>
        <v>0</v>
      </c>
    </row>
    <row r="925" spans="1:7" s="333" customFormat="1" ht="24" customHeight="1" x14ac:dyDescent="0.2">
      <c r="A925" s="324" t="str">
        <f t="shared" si="271"/>
        <v/>
      </c>
      <c r="B925" s="325" t="str">
        <f t="shared" si="274"/>
        <v/>
      </c>
      <c r="C925" s="326"/>
      <c r="D925" s="327" t="str">
        <f t="shared" si="272"/>
        <v/>
      </c>
      <c r="E925" s="328"/>
      <c r="F925" s="330">
        <f t="shared" si="273"/>
        <v>0</v>
      </c>
      <c r="G925" s="332">
        <f t="shared" si="275"/>
        <v>0</v>
      </c>
    </row>
    <row r="926" spans="1:7" ht="24" customHeight="1" x14ac:dyDescent="0.2">
      <c r="A926" s="177"/>
      <c r="B926" s="151"/>
      <c r="C926" s="151"/>
      <c r="D926" s="162"/>
      <c r="E926" s="163"/>
      <c r="F926" s="238" t="s">
        <v>33</v>
      </c>
      <c r="G926" s="178">
        <f>SUBTOTAL(9,G912:G925)</f>
        <v>0</v>
      </c>
    </row>
    <row r="927" spans="1:7" ht="24" customHeight="1" x14ac:dyDescent="0.2">
      <c r="A927" s="177"/>
      <c r="B927" s="151"/>
      <c r="C927" s="179" t="s">
        <v>729</v>
      </c>
      <c r="D927" s="162"/>
      <c r="E927" s="163"/>
      <c r="F927" s="164"/>
      <c r="G927" s="180"/>
    </row>
    <row r="928" spans="1:7" s="333" customFormat="1" ht="24" customHeight="1" x14ac:dyDescent="0.2">
      <c r="A928" s="324" t="str">
        <f t="shared" ref="A928:A935" si="276">IFERROR(VLOOKUP(C928,Tabla_Insumos,4,FALSE),"")</f>
        <v/>
      </c>
      <c r="B928" s="325" t="str">
        <f t="shared" ref="B928:B935" si="277">IFERROR(VLOOKUP(C928,Tabla_Insumos,5,FALSE),"")</f>
        <v/>
      </c>
      <c r="C928" s="326"/>
      <c r="D928" s="327" t="str">
        <f t="shared" ref="D928:D935" si="278">IFERROR(VLOOKUP(C928,Tabla_Insumos,2,FALSE),"")</f>
        <v/>
      </c>
      <c r="E928" s="328"/>
      <c r="F928" s="331">
        <f t="shared" ref="F928:F935" si="279">IFERROR(VLOOKUP(C928,Tabla_Insumos,3,FALSE),0)</f>
        <v>0</v>
      </c>
      <c r="G928" s="332">
        <f>ROUND(E928*F928,2)</f>
        <v>0</v>
      </c>
    </row>
    <row r="929" spans="1:7" s="333" customFormat="1" ht="24" customHeight="1" x14ac:dyDescent="0.2">
      <c r="A929" s="324" t="str">
        <f t="shared" si="276"/>
        <v/>
      </c>
      <c r="B929" s="325" t="str">
        <f t="shared" si="277"/>
        <v/>
      </c>
      <c r="C929" s="326"/>
      <c r="D929" s="327" t="str">
        <f t="shared" si="278"/>
        <v/>
      </c>
      <c r="E929" s="328"/>
      <c r="F929" s="331">
        <f t="shared" si="279"/>
        <v>0</v>
      </c>
      <c r="G929" s="332">
        <f>ROUND(E929*F929,2)</f>
        <v>0</v>
      </c>
    </row>
    <row r="930" spans="1:7" s="333" customFormat="1" ht="24" customHeight="1" x14ac:dyDescent="0.2">
      <c r="A930" s="324" t="str">
        <f t="shared" si="276"/>
        <v/>
      </c>
      <c r="B930" s="325" t="str">
        <f t="shared" si="277"/>
        <v/>
      </c>
      <c r="C930" s="326"/>
      <c r="D930" s="327" t="str">
        <f t="shared" si="278"/>
        <v/>
      </c>
      <c r="E930" s="328"/>
      <c r="F930" s="331">
        <f t="shared" si="279"/>
        <v>0</v>
      </c>
      <c r="G930" s="332">
        <f t="shared" ref="G930:G935" si="280">ROUND(E930*F930,2)</f>
        <v>0</v>
      </c>
    </row>
    <row r="931" spans="1:7" s="333" customFormat="1" ht="24" customHeight="1" x14ac:dyDescent="0.2">
      <c r="A931" s="324" t="str">
        <f t="shared" si="276"/>
        <v/>
      </c>
      <c r="B931" s="325" t="str">
        <f t="shared" si="277"/>
        <v/>
      </c>
      <c r="C931" s="326"/>
      <c r="D931" s="327" t="str">
        <f t="shared" si="278"/>
        <v/>
      </c>
      <c r="E931" s="328"/>
      <c r="F931" s="331">
        <f t="shared" si="279"/>
        <v>0</v>
      </c>
      <c r="G931" s="332">
        <f t="shared" si="280"/>
        <v>0</v>
      </c>
    </row>
    <row r="932" spans="1:7" s="333" customFormat="1" ht="24" customHeight="1" x14ac:dyDescent="0.2">
      <c r="A932" s="324" t="str">
        <f t="shared" si="276"/>
        <v/>
      </c>
      <c r="B932" s="325" t="str">
        <f t="shared" si="277"/>
        <v/>
      </c>
      <c r="C932" s="326"/>
      <c r="D932" s="327" t="str">
        <f t="shared" si="278"/>
        <v/>
      </c>
      <c r="E932" s="328"/>
      <c r="F932" s="329">
        <f t="shared" si="279"/>
        <v>0</v>
      </c>
      <c r="G932" s="332">
        <f t="shared" si="280"/>
        <v>0</v>
      </c>
    </row>
    <row r="933" spans="1:7" s="333" customFormat="1" ht="24" customHeight="1" x14ac:dyDescent="0.2">
      <c r="A933" s="324" t="str">
        <f t="shared" si="276"/>
        <v/>
      </c>
      <c r="B933" s="325" t="str">
        <f t="shared" si="277"/>
        <v/>
      </c>
      <c r="C933" s="326"/>
      <c r="D933" s="327" t="str">
        <f t="shared" si="278"/>
        <v/>
      </c>
      <c r="E933" s="328"/>
      <c r="F933" s="329">
        <f t="shared" si="279"/>
        <v>0</v>
      </c>
      <c r="G933" s="332">
        <f t="shared" si="280"/>
        <v>0</v>
      </c>
    </row>
    <row r="934" spans="1:7" s="333" customFormat="1" ht="24" customHeight="1" x14ac:dyDescent="0.2">
      <c r="A934" s="324" t="str">
        <f t="shared" si="276"/>
        <v/>
      </c>
      <c r="B934" s="325" t="str">
        <f t="shared" si="277"/>
        <v/>
      </c>
      <c r="C934" s="326"/>
      <c r="D934" s="327" t="str">
        <f t="shared" si="278"/>
        <v/>
      </c>
      <c r="E934" s="328"/>
      <c r="F934" s="329">
        <f t="shared" si="279"/>
        <v>0</v>
      </c>
      <c r="G934" s="332">
        <f t="shared" si="280"/>
        <v>0</v>
      </c>
    </row>
    <row r="935" spans="1:7" s="333" customFormat="1" ht="24" customHeight="1" x14ac:dyDescent="0.2">
      <c r="A935" s="324" t="str">
        <f t="shared" si="276"/>
        <v/>
      </c>
      <c r="B935" s="325" t="str">
        <f t="shared" si="277"/>
        <v/>
      </c>
      <c r="C935" s="326"/>
      <c r="D935" s="327" t="str">
        <f t="shared" si="278"/>
        <v/>
      </c>
      <c r="E935" s="328"/>
      <c r="F935" s="329">
        <f t="shared" si="279"/>
        <v>0</v>
      </c>
      <c r="G935" s="332">
        <f t="shared" si="280"/>
        <v>0</v>
      </c>
    </row>
    <row r="936" spans="1:7" ht="24" customHeight="1" x14ac:dyDescent="0.2">
      <c r="A936" s="177"/>
      <c r="B936" s="151"/>
      <c r="C936" s="151"/>
      <c r="D936" s="162"/>
      <c r="E936" s="163"/>
      <c r="F936" s="238" t="s">
        <v>34</v>
      </c>
      <c r="G936" s="178">
        <f>SUBTOTAL(9,G928:G935)</f>
        <v>0</v>
      </c>
    </row>
    <row r="937" spans="1:7" ht="24" customHeight="1" x14ac:dyDescent="0.2">
      <c r="A937" s="177"/>
      <c r="B937" s="151"/>
      <c r="C937" s="179" t="s">
        <v>730</v>
      </c>
      <c r="D937" s="162"/>
      <c r="E937" s="163"/>
      <c r="F937" s="164"/>
      <c r="G937" s="180"/>
    </row>
    <row r="938" spans="1:7" s="333" customFormat="1" ht="24" customHeight="1" x14ac:dyDescent="0.2">
      <c r="A938" s="324" t="str">
        <f t="shared" ref="A938:A946" si="281">IFERROR(VLOOKUP(C938,Tabla_Insumos,4,FALSE),"")</f>
        <v/>
      </c>
      <c r="B938" s="325" t="str">
        <f t="shared" ref="B938:B946" si="282">IFERROR(VLOOKUP(C938,Tabla_Insumos,5,FALSE),"")</f>
        <v/>
      </c>
      <c r="C938" s="326"/>
      <c r="D938" s="327" t="str">
        <f t="shared" ref="D938:D946" si="283">IFERROR(VLOOKUP(C938,Tabla_Insumos,2,FALSE),"")</f>
        <v/>
      </c>
      <c r="E938" s="328"/>
      <c r="F938" s="329">
        <f t="shared" ref="F938:F946" si="284">IFERROR(VLOOKUP(C938,Tabla_Insumos,3,FALSE),0)</f>
        <v>0</v>
      </c>
      <c r="G938" s="332">
        <f t="shared" ref="G938:G946" si="285">ROUND(E938*F938,2)</f>
        <v>0</v>
      </c>
    </row>
    <row r="939" spans="1:7" s="333" customFormat="1" ht="24" customHeight="1" x14ac:dyDescent="0.2">
      <c r="A939" s="324" t="str">
        <f t="shared" si="281"/>
        <v/>
      </c>
      <c r="B939" s="325" t="str">
        <f t="shared" si="282"/>
        <v/>
      </c>
      <c r="C939" s="326"/>
      <c r="D939" s="327" t="str">
        <f t="shared" si="283"/>
        <v/>
      </c>
      <c r="E939" s="328"/>
      <c r="F939" s="329">
        <f t="shared" si="284"/>
        <v>0</v>
      </c>
      <c r="G939" s="332">
        <f t="shared" si="285"/>
        <v>0</v>
      </c>
    </row>
    <row r="940" spans="1:7" s="333" customFormat="1" ht="24" customHeight="1" x14ac:dyDescent="0.2">
      <c r="A940" s="324" t="str">
        <f t="shared" si="281"/>
        <v/>
      </c>
      <c r="B940" s="325" t="str">
        <f t="shared" si="282"/>
        <v/>
      </c>
      <c r="C940" s="326"/>
      <c r="D940" s="327" t="str">
        <f t="shared" si="283"/>
        <v/>
      </c>
      <c r="E940" s="328"/>
      <c r="F940" s="329">
        <f t="shared" si="284"/>
        <v>0</v>
      </c>
      <c r="G940" s="332">
        <f t="shared" si="285"/>
        <v>0</v>
      </c>
    </row>
    <row r="941" spans="1:7" s="333" customFormat="1" ht="24" customHeight="1" x14ac:dyDescent="0.2">
      <c r="A941" s="324" t="str">
        <f t="shared" si="281"/>
        <v/>
      </c>
      <c r="B941" s="325" t="str">
        <f t="shared" si="282"/>
        <v/>
      </c>
      <c r="C941" s="326"/>
      <c r="D941" s="327" t="str">
        <f t="shared" si="283"/>
        <v/>
      </c>
      <c r="E941" s="328"/>
      <c r="F941" s="329">
        <f t="shared" si="284"/>
        <v>0</v>
      </c>
      <c r="G941" s="332">
        <f t="shared" si="285"/>
        <v>0</v>
      </c>
    </row>
    <row r="942" spans="1:7" s="333" customFormat="1" ht="24" customHeight="1" x14ac:dyDescent="0.2">
      <c r="A942" s="324" t="str">
        <f t="shared" si="281"/>
        <v/>
      </c>
      <c r="B942" s="325" t="str">
        <f t="shared" si="282"/>
        <v/>
      </c>
      <c r="C942" s="326"/>
      <c r="D942" s="327" t="str">
        <f t="shared" si="283"/>
        <v/>
      </c>
      <c r="E942" s="328"/>
      <c r="F942" s="329">
        <f t="shared" si="284"/>
        <v>0</v>
      </c>
      <c r="G942" s="332">
        <f t="shared" si="285"/>
        <v>0</v>
      </c>
    </row>
    <row r="943" spans="1:7" s="333" customFormat="1" ht="24" customHeight="1" x14ac:dyDescent="0.2">
      <c r="A943" s="324" t="str">
        <f t="shared" si="281"/>
        <v/>
      </c>
      <c r="B943" s="325" t="str">
        <f t="shared" si="282"/>
        <v/>
      </c>
      <c r="C943" s="326"/>
      <c r="D943" s="327" t="str">
        <f t="shared" si="283"/>
        <v/>
      </c>
      <c r="E943" s="328"/>
      <c r="F943" s="329">
        <f t="shared" si="284"/>
        <v>0</v>
      </c>
      <c r="G943" s="332">
        <f t="shared" si="285"/>
        <v>0</v>
      </c>
    </row>
    <row r="944" spans="1:7" s="333" customFormat="1" ht="24" customHeight="1" x14ac:dyDescent="0.2">
      <c r="A944" s="324" t="str">
        <f t="shared" si="281"/>
        <v/>
      </c>
      <c r="B944" s="325" t="str">
        <f t="shared" si="282"/>
        <v/>
      </c>
      <c r="C944" s="326"/>
      <c r="D944" s="327" t="str">
        <f t="shared" si="283"/>
        <v/>
      </c>
      <c r="E944" s="328"/>
      <c r="F944" s="329">
        <f t="shared" si="284"/>
        <v>0</v>
      </c>
      <c r="G944" s="332">
        <f t="shared" si="285"/>
        <v>0</v>
      </c>
    </row>
    <row r="945" spans="1:141" s="333" customFormat="1" ht="24" customHeight="1" x14ac:dyDescent="0.2">
      <c r="A945" s="324" t="str">
        <f t="shared" si="281"/>
        <v/>
      </c>
      <c r="B945" s="325" t="str">
        <f t="shared" si="282"/>
        <v/>
      </c>
      <c r="C945" s="326"/>
      <c r="D945" s="327" t="str">
        <f t="shared" si="283"/>
        <v/>
      </c>
      <c r="E945" s="328"/>
      <c r="F945" s="329">
        <f t="shared" si="284"/>
        <v>0</v>
      </c>
      <c r="G945" s="332">
        <f t="shared" si="285"/>
        <v>0</v>
      </c>
    </row>
    <row r="946" spans="1:141" s="333" customFormat="1" ht="24" customHeight="1" x14ac:dyDescent="0.2">
      <c r="A946" s="324" t="str">
        <f t="shared" si="281"/>
        <v/>
      </c>
      <c r="B946" s="325" t="str">
        <f t="shared" si="282"/>
        <v/>
      </c>
      <c r="C946" s="326"/>
      <c r="D946" s="327" t="str">
        <f t="shared" si="283"/>
        <v/>
      </c>
      <c r="E946" s="328"/>
      <c r="F946" s="329">
        <f t="shared" si="284"/>
        <v>0</v>
      </c>
      <c r="G946" s="332">
        <f t="shared" si="285"/>
        <v>0</v>
      </c>
    </row>
    <row r="947" spans="1:141" ht="24" customHeight="1" x14ac:dyDescent="0.2">
      <c r="A947" s="181"/>
      <c r="B947" s="162"/>
      <c r="C947" s="151"/>
      <c r="D947" s="162"/>
      <c r="E947" s="163"/>
      <c r="F947" s="238"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10.1</v>
      </c>
      <c r="B949" s="189" t="str">
        <f>C907</f>
        <v>Carpinteria metalica</v>
      </c>
      <c r="C949" s="190"/>
      <c r="D949" s="190" t="s">
        <v>36</v>
      </c>
      <c r="E949" s="191"/>
      <c r="F949" s="192" t="s">
        <v>37</v>
      </c>
      <c r="G949" s="193">
        <f>SUBTOTAL(9,G912:G948)</f>
        <v>0</v>
      </c>
    </row>
    <row r="950" spans="1:141" ht="24" customHeight="1" thickTop="1" thickBot="1" x14ac:dyDescent="0.25"/>
    <row r="951" spans="1:141" ht="24" customHeight="1" thickTop="1" x14ac:dyDescent="0.2">
      <c r="A951" s="223" t="s">
        <v>39</v>
      </c>
      <c r="B951" s="224"/>
      <c r="C951" s="224"/>
      <c r="D951" s="224"/>
      <c r="E951" s="224"/>
      <c r="F951" s="224"/>
      <c r="G951" s="225"/>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E.P.E.T.N° 1 - ING. ROGELIO BOERO</v>
      </c>
      <c r="C954" s="149"/>
      <c r="D954" s="149"/>
      <c r="E954" s="149"/>
      <c r="F954" s="158" t="s">
        <v>40</v>
      </c>
      <c r="G954" s="160">
        <f>Fecha_Base</f>
        <v>0</v>
      </c>
    </row>
    <row r="955" spans="1:141" ht="24" customHeight="1" x14ac:dyDescent="0.2">
      <c r="A955" s="161" t="s">
        <v>725</v>
      </c>
      <c r="B955" s="150" t="str">
        <f>Ubicación</f>
        <v>Belgrano 250 este</v>
      </c>
      <c r="C955" s="150"/>
      <c r="D955" s="162"/>
      <c r="E955" s="163"/>
      <c r="F955" s="164"/>
      <c r="G955" s="165"/>
    </row>
    <row r="956" spans="1:141" ht="24" customHeight="1" x14ac:dyDescent="0.2">
      <c r="A956" s="161" t="s">
        <v>41</v>
      </c>
      <c r="B956" s="166" t="str">
        <f>IFERROR(VALUE(LEFT(B957,FIND("-",B957)-1)),"")</f>
        <v/>
      </c>
      <c r="C956" s="151" t="str">
        <f>IFERROR(VLOOKUP(B956,Tabla_CyP,2,FALSE),"")</f>
        <v/>
      </c>
      <c r="E956" s="163"/>
      <c r="F956" s="164"/>
      <c r="G956" s="165"/>
    </row>
    <row r="957" spans="1:141" ht="24" customHeight="1" x14ac:dyDescent="0.2">
      <c r="A957" s="161" t="s">
        <v>27</v>
      </c>
      <c r="B957" s="167" t="str">
        <f>IFERROR(VLOOKUP(COUNTIF($A$1:A957,"ANALISIS DE PRECIOS"),Tabla_NumeroItem,4,FALSE),"")</f>
        <v>10.2</v>
      </c>
      <c r="C957" s="151" t="str">
        <f>IFERROR(VLOOKUP(B957,Tabla_CyP,2,FALSE),"")</f>
        <v>Aluminio</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6" t="s">
        <v>588</v>
      </c>
      <c r="B959" s="357"/>
      <c r="C959" s="358" t="s">
        <v>0</v>
      </c>
      <c r="D959" s="358" t="s">
        <v>29</v>
      </c>
      <c r="E959" s="360" t="s">
        <v>30</v>
      </c>
      <c r="F959" s="362" t="s">
        <v>31</v>
      </c>
      <c r="G959" s="364" t="s">
        <v>32</v>
      </c>
    </row>
    <row r="960" spans="1:141" s="171" customFormat="1" ht="24" customHeight="1" x14ac:dyDescent="0.2">
      <c r="A960" s="169" t="s">
        <v>589</v>
      </c>
      <c r="B960" s="170" t="s">
        <v>590</v>
      </c>
      <c r="C960" s="359"/>
      <c r="D960" s="359"/>
      <c r="E960" s="361"/>
      <c r="F960" s="363"/>
      <c r="G960" s="365"/>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c r="AU960" s="334"/>
      <c r="AV960" s="334"/>
      <c r="AW960" s="334"/>
      <c r="AX960" s="334"/>
      <c r="AY960" s="334"/>
      <c r="AZ960" s="334"/>
      <c r="BA960" s="334"/>
      <c r="BB960" s="334"/>
      <c r="BC960" s="334"/>
      <c r="BD960" s="334"/>
      <c r="BE960" s="334"/>
      <c r="BF960" s="334"/>
      <c r="BG960" s="334"/>
      <c r="BH960" s="334"/>
      <c r="BI960" s="334"/>
      <c r="BJ960" s="334"/>
      <c r="BK960" s="334"/>
      <c r="BL960" s="334"/>
      <c r="BM960" s="334"/>
      <c r="BN960" s="334"/>
      <c r="BO960" s="334"/>
      <c r="BP960" s="334"/>
      <c r="BQ960" s="334"/>
      <c r="BR960" s="334"/>
      <c r="BS960" s="334"/>
      <c r="BT960" s="334"/>
      <c r="BU960" s="334"/>
      <c r="BV960" s="334"/>
      <c r="BW960" s="334"/>
      <c r="BX960" s="334"/>
      <c r="BY960" s="334"/>
      <c r="BZ960" s="334"/>
      <c r="CA960" s="334"/>
      <c r="CB960" s="334"/>
      <c r="CC960" s="334"/>
      <c r="CD960" s="334"/>
      <c r="CE960" s="334"/>
      <c r="CF960" s="334"/>
      <c r="CG960" s="334"/>
      <c r="CH960" s="334"/>
      <c r="CI960" s="334"/>
      <c r="CJ960" s="334"/>
      <c r="CK960" s="334"/>
      <c r="CL960" s="334"/>
      <c r="CM960" s="334"/>
      <c r="CN960" s="334"/>
      <c r="CO960" s="334"/>
      <c r="CP960" s="334"/>
      <c r="CQ960" s="334"/>
      <c r="CR960" s="334"/>
      <c r="CS960" s="334"/>
      <c r="CT960" s="334"/>
      <c r="CU960" s="334"/>
      <c r="CV960" s="334"/>
      <c r="CW960" s="334"/>
      <c r="CX960" s="334"/>
      <c r="CY960" s="334"/>
      <c r="CZ960" s="334"/>
      <c r="DA960" s="334"/>
      <c r="DB960" s="334"/>
      <c r="DC960" s="334"/>
      <c r="DD960" s="334"/>
      <c r="DE960" s="334"/>
      <c r="DF960" s="334"/>
      <c r="DG960" s="334"/>
      <c r="DH960" s="334"/>
      <c r="DI960" s="334"/>
      <c r="DJ960" s="334"/>
      <c r="DK960" s="334"/>
      <c r="DL960" s="334"/>
      <c r="DM960" s="334"/>
      <c r="DN960" s="334"/>
      <c r="DO960" s="334"/>
      <c r="DP960" s="334"/>
      <c r="DQ960" s="334"/>
      <c r="DR960" s="334"/>
      <c r="DS960" s="334"/>
      <c r="DT960" s="334"/>
      <c r="DU960" s="334"/>
      <c r="DV960" s="334"/>
      <c r="DW960" s="334"/>
      <c r="DX960" s="334"/>
      <c r="DY960" s="334"/>
      <c r="DZ960" s="334"/>
      <c r="EA960" s="334"/>
      <c r="EB960" s="334"/>
      <c r="EC960" s="334"/>
      <c r="ED960" s="334"/>
      <c r="EE960" s="334"/>
      <c r="EF960" s="334"/>
      <c r="EG960" s="334"/>
      <c r="EH960" s="334"/>
      <c r="EI960" s="334"/>
      <c r="EJ960" s="334"/>
      <c r="EK960" s="334"/>
    </row>
    <row r="961" spans="1:7" ht="24" customHeight="1" x14ac:dyDescent="0.2">
      <c r="A961" s="237"/>
      <c r="B961" s="172"/>
      <c r="C961" s="235" t="s">
        <v>728</v>
      </c>
      <c r="D961" s="173"/>
      <c r="E961" s="174"/>
      <c r="F961" s="175"/>
      <c r="G961" s="176"/>
    </row>
    <row r="962" spans="1:7" s="333" customFormat="1" ht="24" customHeight="1" x14ac:dyDescent="0.2">
      <c r="A962" s="324" t="str">
        <f t="shared" ref="A962:A975" si="286">IFERROR(VLOOKUP(C962,Tabla_Insumos,4,FALSE),"")</f>
        <v/>
      </c>
      <c r="B962" s="325" t="str">
        <f>IFERROR(VLOOKUP(C962,Tabla_Insumos,5,FALSE),"")</f>
        <v/>
      </c>
      <c r="C962" s="326"/>
      <c r="D962" s="327" t="str">
        <f t="shared" ref="D962:D975" si="287">IFERROR(VLOOKUP(C962,Tabla_Insumos,2,FALSE),"")</f>
        <v/>
      </c>
      <c r="E962" s="328"/>
      <c r="F962" s="329">
        <f t="shared" ref="F962:F975" si="288">IFERROR(VLOOKUP(C962,Tabla_Insumos,3,FALSE),0)</f>
        <v>0</v>
      </c>
      <c r="G962" s="332">
        <f>ROUND(E962*F962,2)</f>
        <v>0</v>
      </c>
    </row>
    <row r="963" spans="1:7" s="333" customFormat="1" ht="24" customHeight="1" x14ac:dyDescent="0.2">
      <c r="A963" s="324" t="str">
        <f t="shared" si="286"/>
        <v/>
      </c>
      <c r="B963" s="325" t="str">
        <f t="shared" ref="B963:B975" si="289">IFERROR(VLOOKUP(C963,Tabla_Insumos,5,FALSE),"")</f>
        <v/>
      </c>
      <c r="C963" s="326"/>
      <c r="D963" s="327" t="str">
        <f t="shared" si="287"/>
        <v/>
      </c>
      <c r="E963" s="328"/>
      <c r="F963" s="329">
        <f t="shared" si="288"/>
        <v>0</v>
      </c>
      <c r="G963" s="332">
        <f t="shared" ref="G963:G975" si="290">ROUND(E963*F963,2)</f>
        <v>0</v>
      </c>
    </row>
    <row r="964" spans="1:7" s="333" customFormat="1" ht="24" customHeight="1" x14ac:dyDescent="0.2">
      <c r="A964" s="324" t="str">
        <f t="shared" si="286"/>
        <v/>
      </c>
      <c r="B964" s="325" t="str">
        <f t="shared" si="289"/>
        <v/>
      </c>
      <c r="C964" s="326"/>
      <c r="D964" s="327" t="str">
        <f t="shared" si="287"/>
        <v/>
      </c>
      <c r="E964" s="328"/>
      <c r="F964" s="329">
        <f t="shared" si="288"/>
        <v>0</v>
      </c>
      <c r="G964" s="332">
        <f t="shared" si="290"/>
        <v>0</v>
      </c>
    </row>
    <row r="965" spans="1:7" s="333" customFormat="1" ht="24" customHeight="1" x14ac:dyDescent="0.2">
      <c r="A965" s="324" t="str">
        <f t="shared" si="286"/>
        <v/>
      </c>
      <c r="B965" s="325" t="str">
        <f t="shared" si="289"/>
        <v/>
      </c>
      <c r="C965" s="326"/>
      <c r="D965" s="327" t="str">
        <f t="shared" si="287"/>
        <v/>
      </c>
      <c r="E965" s="328"/>
      <c r="F965" s="329">
        <f t="shared" si="288"/>
        <v>0</v>
      </c>
      <c r="G965" s="332">
        <f t="shared" si="290"/>
        <v>0</v>
      </c>
    </row>
    <row r="966" spans="1:7" s="333" customFormat="1" ht="24" customHeight="1" x14ac:dyDescent="0.2">
      <c r="A966" s="324" t="str">
        <f t="shared" si="286"/>
        <v/>
      </c>
      <c r="B966" s="325" t="str">
        <f t="shared" si="289"/>
        <v/>
      </c>
      <c r="C966" s="326"/>
      <c r="D966" s="327" t="str">
        <f t="shared" si="287"/>
        <v/>
      </c>
      <c r="E966" s="328"/>
      <c r="F966" s="329">
        <f t="shared" si="288"/>
        <v>0</v>
      </c>
      <c r="G966" s="332">
        <f t="shared" si="290"/>
        <v>0</v>
      </c>
    </row>
    <row r="967" spans="1:7" s="333" customFormat="1" ht="24" customHeight="1" x14ac:dyDescent="0.2">
      <c r="A967" s="324" t="str">
        <f t="shared" si="286"/>
        <v/>
      </c>
      <c r="B967" s="325" t="str">
        <f t="shared" si="289"/>
        <v/>
      </c>
      <c r="C967" s="326"/>
      <c r="D967" s="327" t="str">
        <f t="shared" si="287"/>
        <v/>
      </c>
      <c r="E967" s="328"/>
      <c r="F967" s="329">
        <f t="shared" si="288"/>
        <v>0</v>
      </c>
      <c r="G967" s="332">
        <f t="shared" si="290"/>
        <v>0</v>
      </c>
    </row>
    <row r="968" spans="1:7" s="333" customFormat="1" ht="24" customHeight="1" x14ac:dyDescent="0.2">
      <c r="A968" s="324" t="str">
        <f t="shared" si="286"/>
        <v/>
      </c>
      <c r="B968" s="325" t="str">
        <f t="shared" si="289"/>
        <v/>
      </c>
      <c r="C968" s="326"/>
      <c r="D968" s="327" t="str">
        <f t="shared" si="287"/>
        <v/>
      </c>
      <c r="E968" s="328"/>
      <c r="F968" s="329">
        <f t="shared" si="288"/>
        <v>0</v>
      </c>
      <c r="G968" s="332">
        <f t="shared" si="290"/>
        <v>0</v>
      </c>
    </row>
    <row r="969" spans="1:7" s="333" customFormat="1" ht="24" customHeight="1" x14ac:dyDescent="0.2">
      <c r="A969" s="324" t="str">
        <f t="shared" si="286"/>
        <v/>
      </c>
      <c r="B969" s="325" t="str">
        <f t="shared" si="289"/>
        <v/>
      </c>
      <c r="C969" s="326"/>
      <c r="D969" s="327" t="str">
        <f t="shared" si="287"/>
        <v/>
      </c>
      <c r="E969" s="328"/>
      <c r="F969" s="329">
        <f t="shared" si="288"/>
        <v>0</v>
      </c>
      <c r="G969" s="332">
        <f t="shared" si="290"/>
        <v>0</v>
      </c>
    </row>
    <row r="970" spans="1:7" s="333" customFormat="1" ht="24" customHeight="1" x14ac:dyDescent="0.2">
      <c r="A970" s="324" t="str">
        <f t="shared" si="286"/>
        <v/>
      </c>
      <c r="B970" s="325" t="str">
        <f t="shared" si="289"/>
        <v/>
      </c>
      <c r="C970" s="326"/>
      <c r="D970" s="327" t="str">
        <f t="shared" si="287"/>
        <v/>
      </c>
      <c r="E970" s="328"/>
      <c r="F970" s="329">
        <f t="shared" si="288"/>
        <v>0</v>
      </c>
      <c r="G970" s="332">
        <f t="shared" si="290"/>
        <v>0</v>
      </c>
    </row>
    <row r="971" spans="1:7" s="333" customFormat="1" ht="24" customHeight="1" x14ac:dyDescent="0.2">
      <c r="A971" s="324" t="str">
        <f t="shared" si="286"/>
        <v/>
      </c>
      <c r="B971" s="325" t="str">
        <f t="shared" si="289"/>
        <v/>
      </c>
      <c r="C971" s="326"/>
      <c r="D971" s="327" t="str">
        <f t="shared" si="287"/>
        <v/>
      </c>
      <c r="E971" s="328"/>
      <c r="F971" s="329">
        <f t="shared" si="288"/>
        <v>0</v>
      </c>
      <c r="G971" s="332">
        <f t="shared" si="290"/>
        <v>0</v>
      </c>
    </row>
    <row r="972" spans="1:7" s="333" customFormat="1" ht="24" customHeight="1" x14ac:dyDescent="0.2">
      <c r="A972" s="324" t="str">
        <f t="shared" si="286"/>
        <v/>
      </c>
      <c r="B972" s="325" t="str">
        <f t="shared" si="289"/>
        <v/>
      </c>
      <c r="C972" s="326"/>
      <c r="D972" s="327" t="str">
        <f t="shared" si="287"/>
        <v/>
      </c>
      <c r="E972" s="328"/>
      <c r="F972" s="329">
        <f t="shared" si="288"/>
        <v>0</v>
      </c>
      <c r="G972" s="332">
        <f t="shared" si="290"/>
        <v>0</v>
      </c>
    </row>
    <row r="973" spans="1:7" s="333" customFormat="1" ht="24" customHeight="1" x14ac:dyDescent="0.2">
      <c r="A973" s="324" t="str">
        <f t="shared" si="286"/>
        <v/>
      </c>
      <c r="B973" s="325" t="str">
        <f t="shared" si="289"/>
        <v/>
      </c>
      <c r="C973" s="326"/>
      <c r="D973" s="327" t="str">
        <f t="shared" si="287"/>
        <v/>
      </c>
      <c r="E973" s="328"/>
      <c r="F973" s="329">
        <f t="shared" si="288"/>
        <v>0</v>
      </c>
      <c r="G973" s="332">
        <f t="shared" si="290"/>
        <v>0</v>
      </c>
    </row>
    <row r="974" spans="1:7" s="333" customFormat="1" ht="24" customHeight="1" x14ac:dyDescent="0.2">
      <c r="A974" s="324" t="str">
        <f t="shared" si="286"/>
        <v/>
      </c>
      <c r="B974" s="325" t="str">
        <f t="shared" si="289"/>
        <v/>
      </c>
      <c r="C974" s="326"/>
      <c r="D974" s="327" t="str">
        <f t="shared" si="287"/>
        <v/>
      </c>
      <c r="E974" s="328"/>
      <c r="F974" s="329">
        <f t="shared" si="288"/>
        <v>0</v>
      </c>
      <c r="G974" s="332">
        <f t="shared" si="290"/>
        <v>0</v>
      </c>
    </row>
    <row r="975" spans="1:7" s="333" customFormat="1" ht="24" customHeight="1" x14ac:dyDescent="0.2">
      <c r="A975" s="324" t="str">
        <f t="shared" si="286"/>
        <v/>
      </c>
      <c r="B975" s="325" t="str">
        <f t="shared" si="289"/>
        <v/>
      </c>
      <c r="C975" s="326"/>
      <c r="D975" s="327" t="str">
        <f t="shared" si="287"/>
        <v/>
      </c>
      <c r="E975" s="328"/>
      <c r="F975" s="330">
        <f t="shared" si="288"/>
        <v>0</v>
      </c>
      <c r="G975" s="332">
        <f t="shared" si="290"/>
        <v>0</v>
      </c>
    </row>
    <row r="976" spans="1:7" ht="24" customHeight="1" x14ac:dyDescent="0.2">
      <c r="A976" s="177"/>
      <c r="B976" s="151"/>
      <c r="C976" s="151"/>
      <c r="D976" s="162"/>
      <c r="E976" s="163"/>
      <c r="F976" s="238" t="s">
        <v>33</v>
      </c>
      <c r="G976" s="178">
        <f>SUBTOTAL(9,G962:G975)</f>
        <v>0</v>
      </c>
    </row>
    <row r="977" spans="1:7" ht="24" customHeight="1" x14ac:dyDescent="0.2">
      <c r="A977" s="177"/>
      <c r="B977" s="151"/>
      <c r="C977" s="179" t="s">
        <v>729</v>
      </c>
      <c r="D977" s="162"/>
      <c r="E977" s="163"/>
      <c r="F977" s="164"/>
      <c r="G977" s="180"/>
    </row>
    <row r="978" spans="1:7" s="333" customFormat="1" ht="24" customHeight="1" x14ac:dyDescent="0.2">
      <c r="A978" s="324" t="str">
        <f t="shared" ref="A978:A985" si="291">IFERROR(VLOOKUP(C978,Tabla_Insumos,4,FALSE),"")</f>
        <v/>
      </c>
      <c r="B978" s="325" t="str">
        <f t="shared" ref="B978:B985" si="292">IFERROR(VLOOKUP(C978,Tabla_Insumos,5,FALSE),"")</f>
        <v/>
      </c>
      <c r="C978" s="326"/>
      <c r="D978" s="327" t="str">
        <f t="shared" ref="D978:D985" si="293">IFERROR(VLOOKUP(C978,Tabla_Insumos,2,FALSE),"")</f>
        <v/>
      </c>
      <c r="E978" s="328"/>
      <c r="F978" s="331">
        <f t="shared" ref="F978:F985" si="294">IFERROR(VLOOKUP(C978,Tabla_Insumos,3,FALSE),0)</f>
        <v>0</v>
      </c>
      <c r="G978" s="332">
        <f>ROUND(E978*F978,2)</f>
        <v>0</v>
      </c>
    </row>
    <row r="979" spans="1:7" s="333" customFormat="1" ht="24" customHeight="1" x14ac:dyDescent="0.2">
      <c r="A979" s="324" t="str">
        <f t="shared" si="291"/>
        <v/>
      </c>
      <c r="B979" s="325" t="str">
        <f t="shared" si="292"/>
        <v/>
      </c>
      <c r="C979" s="326"/>
      <c r="D979" s="327" t="str">
        <f t="shared" si="293"/>
        <v/>
      </c>
      <c r="E979" s="328"/>
      <c r="F979" s="331">
        <f t="shared" si="294"/>
        <v>0</v>
      </c>
      <c r="G979" s="332">
        <f>ROUND(E979*F979,2)</f>
        <v>0</v>
      </c>
    </row>
    <row r="980" spans="1:7" s="333" customFormat="1" ht="24" customHeight="1" x14ac:dyDescent="0.2">
      <c r="A980" s="324" t="str">
        <f t="shared" si="291"/>
        <v/>
      </c>
      <c r="B980" s="325" t="str">
        <f t="shared" si="292"/>
        <v/>
      </c>
      <c r="C980" s="326"/>
      <c r="D980" s="327" t="str">
        <f t="shared" si="293"/>
        <v/>
      </c>
      <c r="E980" s="328"/>
      <c r="F980" s="331">
        <f t="shared" si="294"/>
        <v>0</v>
      </c>
      <c r="G980" s="332">
        <f t="shared" ref="G980:G985" si="295">ROUND(E980*F980,2)</f>
        <v>0</v>
      </c>
    </row>
    <row r="981" spans="1:7" s="333" customFormat="1" ht="24" customHeight="1" x14ac:dyDescent="0.2">
      <c r="A981" s="324" t="str">
        <f t="shared" si="291"/>
        <v/>
      </c>
      <c r="B981" s="325" t="str">
        <f t="shared" si="292"/>
        <v/>
      </c>
      <c r="C981" s="326"/>
      <c r="D981" s="327" t="str">
        <f t="shared" si="293"/>
        <v/>
      </c>
      <c r="E981" s="328"/>
      <c r="F981" s="331">
        <f t="shared" si="294"/>
        <v>0</v>
      </c>
      <c r="G981" s="332">
        <f t="shared" si="295"/>
        <v>0</v>
      </c>
    </row>
    <row r="982" spans="1:7" s="333" customFormat="1" ht="24" customHeight="1" x14ac:dyDescent="0.2">
      <c r="A982" s="324" t="str">
        <f t="shared" si="291"/>
        <v/>
      </c>
      <c r="B982" s="325" t="str">
        <f t="shared" si="292"/>
        <v/>
      </c>
      <c r="C982" s="326"/>
      <c r="D982" s="327" t="str">
        <f t="shared" si="293"/>
        <v/>
      </c>
      <c r="E982" s="328"/>
      <c r="F982" s="329">
        <f t="shared" si="294"/>
        <v>0</v>
      </c>
      <c r="G982" s="332">
        <f t="shared" si="295"/>
        <v>0</v>
      </c>
    </row>
    <row r="983" spans="1:7" s="333" customFormat="1" ht="24" customHeight="1" x14ac:dyDescent="0.2">
      <c r="A983" s="324" t="str">
        <f t="shared" si="291"/>
        <v/>
      </c>
      <c r="B983" s="325" t="str">
        <f t="shared" si="292"/>
        <v/>
      </c>
      <c r="C983" s="326"/>
      <c r="D983" s="327" t="str">
        <f t="shared" si="293"/>
        <v/>
      </c>
      <c r="E983" s="328"/>
      <c r="F983" s="329">
        <f t="shared" si="294"/>
        <v>0</v>
      </c>
      <c r="G983" s="332">
        <f t="shared" si="295"/>
        <v>0</v>
      </c>
    </row>
    <row r="984" spans="1:7" s="333" customFormat="1" ht="24" customHeight="1" x14ac:dyDescent="0.2">
      <c r="A984" s="324" t="str">
        <f t="shared" si="291"/>
        <v/>
      </c>
      <c r="B984" s="325" t="str">
        <f t="shared" si="292"/>
        <v/>
      </c>
      <c r="C984" s="326"/>
      <c r="D984" s="327" t="str">
        <f t="shared" si="293"/>
        <v/>
      </c>
      <c r="E984" s="328"/>
      <c r="F984" s="329">
        <f t="shared" si="294"/>
        <v>0</v>
      </c>
      <c r="G984" s="332">
        <f t="shared" si="295"/>
        <v>0</v>
      </c>
    </row>
    <row r="985" spans="1:7" s="333" customFormat="1" ht="24" customHeight="1" x14ac:dyDescent="0.2">
      <c r="A985" s="324" t="str">
        <f t="shared" si="291"/>
        <v/>
      </c>
      <c r="B985" s="325" t="str">
        <f t="shared" si="292"/>
        <v/>
      </c>
      <c r="C985" s="326"/>
      <c r="D985" s="327" t="str">
        <f t="shared" si="293"/>
        <v/>
      </c>
      <c r="E985" s="328"/>
      <c r="F985" s="329">
        <f t="shared" si="294"/>
        <v>0</v>
      </c>
      <c r="G985" s="332">
        <f t="shared" si="295"/>
        <v>0</v>
      </c>
    </row>
    <row r="986" spans="1:7" ht="24" customHeight="1" x14ac:dyDescent="0.2">
      <c r="A986" s="177"/>
      <c r="B986" s="151"/>
      <c r="C986" s="151"/>
      <c r="D986" s="162"/>
      <c r="E986" s="163"/>
      <c r="F986" s="238" t="s">
        <v>34</v>
      </c>
      <c r="G986" s="178">
        <f>SUBTOTAL(9,G978:G985)</f>
        <v>0</v>
      </c>
    </row>
    <row r="987" spans="1:7" ht="24" customHeight="1" x14ac:dyDescent="0.2">
      <c r="A987" s="177"/>
      <c r="B987" s="151"/>
      <c r="C987" s="179" t="s">
        <v>730</v>
      </c>
      <c r="D987" s="162"/>
      <c r="E987" s="163"/>
      <c r="F987" s="164"/>
      <c r="G987" s="180"/>
    </row>
    <row r="988" spans="1:7" s="333" customFormat="1" ht="24" customHeight="1" x14ac:dyDescent="0.2">
      <c r="A988" s="324" t="str">
        <f t="shared" ref="A988:A996" si="296">IFERROR(VLOOKUP(C988,Tabla_Insumos,4,FALSE),"")</f>
        <v/>
      </c>
      <c r="B988" s="325" t="str">
        <f t="shared" ref="B988:B996" si="297">IFERROR(VLOOKUP(C988,Tabla_Insumos,5,FALSE),"")</f>
        <v/>
      </c>
      <c r="C988" s="326"/>
      <c r="D988" s="327" t="str">
        <f t="shared" ref="D988:D996" si="298">IFERROR(VLOOKUP(C988,Tabla_Insumos,2,FALSE),"")</f>
        <v/>
      </c>
      <c r="E988" s="328"/>
      <c r="F988" s="329">
        <f t="shared" ref="F988:F996" si="299">IFERROR(VLOOKUP(C988,Tabla_Insumos,3,FALSE),0)</f>
        <v>0</v>
      </c>
      <c r="G988" s="332">
        <f t="shared" ref="G988:G996" si="300">ROUND(E988*F988,2)</f>
        <v>0</v>
      </c>
    </row>
    <row r="989" spans="1:7" s="333" customFormat="1" ht="24" customHeight="1" x14ac:dyDescent="0.2">
      <c r="A989" s="324" t="str">
        <f t="shared" si="296"/>
        <v/>
      </c>
      <c r="B989" s="325" t="str">
        <f t="shared" si="297"/>
        <v/>
      </c>
      <c r="C989" s="326"/>
      <c r="D989" s="327" t="str">
        <f t="shared" si="298"/>
        <v/>
      </c>
      <c r="E989" s="328"/>
      <c r="F989" s="329">
        <f t="shared" si="299"/>
        <v>0</v>
      </c>
      <c r="G989" s="332">
        <f t="shared" si="300"/>
        <v>0</v>
      </c>
    </row>
    <row r="990" spans="1:7" s="333" customFormat="1" ht="24" customHeight="1" x14ac:dyDescent="0.2">
      <c r="A990" s="324" t="str">
        <f t="shared" si="296"/>
        <v/>
      </c>
      <c r="B990" s="325" t="str">
        <f t="shared" si="297"/>
        <v/>
      </c>
      <c r="C990" s="326"/>
      <c r="D990" s="327" t="str">
        <f t="shared" si="298"/>
        <v/>
      </c>
      <c r="E990" s="328"/>
      <c r="F990" s="329">
        <f t="shared" si="299"/>
        <v>0</v>
      </c>
      <c r="G990" s="332">
        <f t="shared" si="300"/>
        <v>0</v>
      </c>
    </row>
    <row r="991" spans="1:7" s="333" customFormat="1" ht="24" customHeight="1" x14ac:dyDescent="0.2">
      <c r="A991" s="324" t="str">
        <f t="shared" si="296"/>
        <v/>
      </c>
      <c r="B991" s="325" t="str">
        <f t="shared" si="297"/>
        <v/>
      </c>
      <c r="C991" s="326"/>
      <c r="D991" s="327" t="str">
        <f t="shared" si="298"/>
        <v/>
      </c>
      <c r="E991" s="328"/>
      <c r="F991" s="329">
        <f t="shared" si="299"/>
        <v>0</v>
      </c>
      <c r="G991" s="332">
        <f t="shared" si="300"/>
        <v>0</v>
      </c>
    </row>
    <row r="992" spans="1:7" s="333" customFormat="1" ht="24" customHeight="1" x14ac:dyDescent="0.2">
      <c r="A992" s="324" t="str">
        <f t="shared" si="296"/>
        <v/>
      </c>
      <c r="B992" s="325" t="str">
        <f t="shared" si="297"/>
        <v/>
      </c>
      <c r="C992" s="326"/>
      <c r="D992" s="327" t="str">
        <f t="shared" si="298"/>
        <v/>
      </c>
      <c r="E992" s="328"/>
      <c r="F992" s="329">
        <f t="shared" si="299"/>
        <v>0</v>
      </c>
      <c r="G992" s="332">
        <f t="shared" si="300"/>
        <v>0</v>
      </c>
    </row>
    <row r="993" spans="1:8" s="333" customFormat="1" ht="24" customHeight="1" x14ac:dyDescent="0.2">
      <c r="A993" s="324" t="str">
        <f t="shared" si="296"/>
        <v/>
      </c>
      <c r="B993" s="325" t="str">
        <f t="shared" si="297"/>
        <v/>
      </c>
      <c r="C993" s="326"/>
      <c r="D993" s="327" t="str">
        <f t="shared" si="298"/>
        <v/>
      </c>
      <c r="E993" s="328"/>
      <c r="F993" s="329">
        <f t="shared" si="299"/>
        <v>0</v>
      </c>
      <c r="G993" s="332">
        <f t="shared" si="300"/>
        <v>0</v>
      </c>
    </row>
    <row r="994" spans="1:8" s="333" customFormat="1" ht="24" customHeight="1" x14ac:dyDescent="0.2">
      <c r="A994" s="324" t="str">
        <f t="shared" si="296"/>
        <v/>
      </c>
      <c r="B994" s="325" t="str">
        <f t="shared" si="297"/>
        <v/>
      </c>
      <c r="C994" s="326"/>
      <c r="D994" s="327" t="str">
        <f t="shared" si="298"/>
        <v/>
      </c>
      <c r="E994" s="328"/>
      <c r="F994" s="329">
        <f t="shared" si="299"/>
        <v>0</v>
      </c>
      <c r="G994" s="332">
        <f t="shared" si="300"/>
        <v>0</v>
      </c>
    </row>
    <row r="995" spans="1:8" s="333" customFormat="1" ht="24" customHeight="1" x14ac:dyDescent="0.2">
      <c r="A995" s="324" t="str">
        <f t="shared" si="296"/>
        <v/>
      </c>
      <c r="B995" s="325" t="str">
        <f t="shared" si="297"/>
        <v/>
      </c>
      <c r="C995" s="326"/>
      <c r="D995" s="327" t="str">
        <f t="shared" si="298"/>
        <v/>
      </c>
      <c r="E995" s="328"/>
      <c r="F995" s="329">
        <f t="shared" si="299"/>
        <v>0</v>
      </c>
      <c r="G995" s="332">
        <f t="shared" si="300"/>
        <v>0</v>
      </c>
    </row>
    <row r="996" spans="1:8" s="333" customFormat="1" ht="24" customHeight="1" x14ac:dyDescent="0.2">
      <c r="A996" s="324" t="str">
        <f t="shared" si="296"/>
        <v/>
      </c>
      <c r="B996" s="325" t="str">
        <f t="shared" si="297"/>
        <v/>
      </c>
      <c r="C996" s="326"/>
      <c r="D996" s="327" t="str">
        <f t="shared" si="298"/>
        <v/>
      </c>
      <c r="E996" s="328"/>
      <c r="F996" s="329">
        <f t="shared" si="299"/>
        <v>0</v>
      </c>
      <c r="G996" s="332">
        <f t="shared" si="300"/>
        <v>0</v>
      </c>
    </row>
    <row r="997" spans="1:8" ht="24" customHeight="1" x14ac:dyDescent="0.2">
      <c r="A997" s="181"/>
      <c r="B997" s="162"/>
      <c r="C997" s="151"/>
      <c r="D997" s="162"/>
      <c r="E997" s="163"/>
      <c r="F997" s="238"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10.2</v>
      </c>
      <c r="B999" s="189" t="str">
        <f>C957</f>
        <v>Aluminio</v>
      </c>
      <c r="C999" s="190"/>
      <c r="D999" s="190" t="s">
        <v>36</v>
      </c>
      <c r="E999" s="191"/>
      <c r="F999" s="192" t="s">
        <v>37</v>
      </c>
      <c r="G999" s="193">
        <f>SUBTOTAL(9,G962:G998)</f>
        <v>0</v>
      </c>
    </row>
    <row r="1000" spans="1:8" ht="24" customHeight="1" thickTop="1" thickBot="1" x14ac:dyDescent="0.25"/>
    <row r="1001" spans="1:8" ht="24" customHeight="1" thickTop="1" x14ac:dyDescent="0.2">
      <c r="A1001" s="223" t="s">
        <v>39</v>
      </c>
      <c r="B1001" s="224"/>
      <c r="C1001" s="224"/>
      <c r="D1001" s="224"/>
      <c r="E1001" s="224"/>
      <c r="F1001" s="224"/>
      <c r="G1001" s="225"/>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E.P.E.T.N° 1 - ING. ROGELIO BOERO</v>
      </c>
      <c r="C1004" s="149"/>
      <c r="D1004" s="149"/>
      <c r="E1004" s="149"/>
      <c r="F1004" s="158" t="s">
        <v>40</v>
      </c>
      <c r="G1004" s="160">
        <f>Fecha_Base</f>
        <v>0</v>
      </c>
    </row>
    <row r="1005" spans="1:8" ht="24" customHeight="1" x14ac:dyDescent="0.2">
      <c r="A1005" s="161" t="s">
        <v>725</v>
      </c>
      <c r="B1005" s="150" t="str">
        <f>Ubicación</f>
        <v>Belgrano 250 este</v>
      </c>
      <c r="C1005" s="150"/>
      <c r="D1005" s="162"/>
      <c r="E1005" s="163"/>
      <c r="F1005" s="164"/>
      <c r="G1005" s="165"/>
    </row>
    <row r="1006" spans="1:8" ht="24" customHeight="1" x14ac:dyDescent="0.2">
      <c r="A1006" s="161" t="s">
        <v>41</v>
      </c>
      <c r="B1006" s="166" t="str">
        <f>IFERROR(VALUE(LEFT(B1007,FIND("-",B1007)-1)),"")</f>
        <v/>
      </c>
      <c r="C1006" s="151" t="str">
        <f>IFERROR(VLOOKUP(B1006,Tabla_CyP,2,FALSE),"")</f>
        <v/>
      </c>
      <c r="E1006" s="163"/>
      <c r="F1006" s="164"/>
      <c r="G1006" s="165"/>
    </row>
    <row r="1007" spans="1:8" ht="24" customHeight="1" x14ac:dyDescent="0.2">
      <c r="A1007" s="161" t="s">
        <v>27</v>
      </c>
      <c r="B1007" s="167" t="str">
        <f>IFERROR(VLOOKUP(COUNTIF($A$1:A1007,"ANALISIS DE PRECIOS"),Tabla_NumeroItem,4,FALSE),"")</f>
        <v>11.1</v>
      </c>
      <c r="C1007" s="151" t="str">
        <f>IFERROR(VLOOKUP(B1007,Tabla_CyP,2,FALSE),"")</f>
        <v>Fuerza motriz</v>
      </c>
      <c r="D1007" s="162"/>
      <c r="E1007" s="163"/>
      <c r="F1007" s="158" t="s">
        <v>28</v>
      </c>
      <c r="G1007" s="168" t="str">
        <f>IFERROR(VLOOKUP(B1007,Tabla_CyP,4,FALSE),"")</f>
        <v>gl</v>
      </c>
    </row>
    <row r="1008" spans="1:8" ht="24" customHeight="1" x14ac:dyDescent="0.2">
      <c r="A1008" s="161"/>
      <c r="B1008" s="150"/>
      <c r="C1008" s="151"/>
      <c r="D1008" s="162"/>
      <c r="E1008" s="163"/>
      <c r="F1008" s="164"/>
      <c r="G1008" s="165"/>
    </row>
    <row r="1009" spans="1:141" ht="24" customHeight="1" x14ac:dyDescent="0.2">
      <c r="A1009" s="356" t="s">
        <v>588</v>
      </c>
      <c r="B1009" s="357"/>
      <c r="C1009" s="358" t="s">
        <v>0</v>
      </c>
      <c r="D1009" s="358" t="s">
        <v>29</v>
      </c>
      <c r="E1009" s="360" t="s">
        <v>30</v>
      </c>
      <c r="F1009" s="362" t="s">
        <v>31</v>
      </c>
      <c r="G1009" s="364" t="s">
        <v>32</v>
      </c>
    </row>
    <row r="1010" spans="1:141" s="171" customFormat="1" ht="24" customHeight="1" x14ac:dyDescent="0.2">
      <c r="A1010" s="169" t="s">
        <v>589</v>
      </c>
      <c r="B1010" s="170" t="s">
        <v>590</v>
      </c>
      <c r="C1010" s="359"/>
      <c r="D1010" s="359"/>
      <c r="E1010" s="361"/>
      <c r="F1010" s="363"/>
      <c r="G1010" s="365"/>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334"/>
      <c r="AE1010" s="334"/>
      <c r="AF1010" s="334"/>
      <c r="AG1010" s="334"/>
      <c r="AH1010" s="334"/>
      <c r="AI1010" s="334"/>
      <c r="AJ1010" s="334"/>
      <c r="AK1010" s="334"/>
      <c r="AL1010" s="334"/>
      <c r="AM1010" s="334"/>
      <c r="AN1010" s="334"/>
      <c r="AO1010" s="334"/>
      <c r="AP1010" s="334"/>
      <c r="AQ1010" s="334"/>
      <c r="AR1010" s="334"/>
      <c r="AS1010" s="334"/>
      <c r="AT1010" s="334"/>
      <c r="AU1010" s="334"/>
      <c r="AV1010" s="334"/>
      <c r="AW1010" s="334"/>
      <c r="AX1010" s="334"/>
      <c r="AY1010" s="334"/>
      <c r="AZ1010" s="334"/>
      <c r="BA1010" s="334"/>
      <c r="BB1010" s="334"/>
      <c r="BC1010" s="334"/>
      <c r="BD1010" s="334"/>
      <c r="BE1010" s="334"/>
      <c r="BF1010" s="334"/>
      <c r="BG1010" s="334"/>
      <c r="BH1010" s="334"/>
      <c r="BI1010" s="334"/>
      <c r="BJ1010" s="334"/>
      <c r="BK1010" s="334"/>
      <c r="BL1010" s="334"/>
      <c r="BM1010" s="334"/>
      <c r="BN1010" s="334"/>
      <c r="BO1010" s="334"/>
      <c r="BP1010" s="334"/>
      <c r="BQ1010" s="334"/>
      <c r="BR1010" s="334"/>
      <c r="BS1010" s="334"/>
      <c r="BT1010" s="334"/>
      <c r="BU1010" s="334"/>
      <c r="BV1010" s="334"/>
      <c r="BW1010" s="334"/>
      <c r="BX1010" s="334"/>
      <c r="BY1010" s="334"/>
      <c r="BZ1010" s="334"/>
      <c r="CA1010" s="334"/>
      <c r="CB1010" s="334"/>
      <c r="CC1010" s="334"/>
      <c r="CD1010" s="334"/>
      <c r="CE1010" s="334"/>
      <c r="CF1010" s="334"/>
      <c r="CG1010" s="334"/>
      <c r="CH1010" s="334"/>
      <c r="CI1010" s="334"/>
      <c r="CJ1010" s="334"/>
      <c r="CK1010" s="334"/>
      <c r="CL1010" s="334"/>
      <c r="CM1010" s="334"/>
      <c r="CN1010" s="334"/>
      <c r="CO1010" s="334"/>
      <c r="CP1010" s="334"/>
      <c r="CQ1010" s="334"/>
      <c r="CR1010" s="334"/>
      <c r="CS1010" s="334"/>
      <c r="CT1010" s="334"/>
      <c r="CU1010" s="334"/>
      <c r="CV1010" s="334"/>
      <c r="CW1010" s="334"/>
      <c r="CX1010" s="334"/>
      <c r="CY1010" s="334"/>
      <c r="CZ1010" s="334"/>
      <c r="DA1010" s="334"/>
      <c r="DB1010" s="334"/>
      <c r="DC1010" s="334"/>
      <c r="DD1010" s="334"/>
      <c r="DE1010" s="334"/>
      <c r="DF1010" s="334"/>
      <c r="DG1010" s="334"/>
      <c r="DH1010" s="334"/>
      <c r="DI1010" s="334"/>
      <c r="DJ1010" s="334"/>
      <c r="DK1010" s="334"/>
      <c r="DL1010" s="334"/>
      <c r="DM1010" s="334"/>
      <c r="DN1010" s="334"/>
      <c r="DO1010" s="334"/>
      <c r="DP1010" s="334"/>
      <c r="DQ1010" s="334"/>
      <c r="DR1010" s="334"/>
      <c r="DS1010" s="334"/>
      <c r="DT1010" s="334"/>
      <c r="DU1010" s="334"/>
      <c r="DV1010" s="334"/>
      <c r="DW1010" s="334"/>
      <c r="DX1010" s="334"/>
      <c r="DY1010" s="334"/>
      <c r="DZ1010" s="334"/>
      <c r="EA1010" s="334"/>
      <c r="EB1010" s="334"/>
      <c r="EC1010" s="334"/>
      <c r="ED1010" s="334"/>
      <c r="EE1010" s="334"/>
      <c r="EF1010" s="334"/>
      <c r="EG1010" s="334"/>
      <c r="EH1010" s="334"/>
      <c r="EI1010" s="334"/>
      <c r="EJ1010" s="334"/>
      <c r="EK1010" s="334"/>
    </row>
    <row r="1011" spans="1:141" ht="24" customHeight="1" x14ac:dyDescent="0.2">
      <c r="A1011" s="237"/>
      <c r="B1011" s="172"/>
      <c r="C1011" s="235" t="s">
        <v>728</v>
      </c>
      <c r="D1011" s="173"/>
      <c r="E1011" s="174"/>
      <c r="F1011" s="175"/>
      <c r="G1011" s="176"/>
    </row>
    <row r="1012" spans="1:141" s="333" customFormat="1" ht="24" customHeight="1" x14ac:dyDescent="0.2">
      <c r="A1012" s="324" t="str">
        <f t="shared" ref="A1012:A1025" si="301">IFERROR(VLOOKUP(C1012,Tabla_Insumos,4,FALSE),"")</f>
        <v/>
      </c>
      <c r="B1012" s="325" t="str">
        <f>IFERROR(VLOOKUP(C1012,Tabla_Insumos,5,FALSE),"")</f>
        <v/>
      </c>
      <c r="C1012" s="326"/>
      <c r="D1012" s="327" t="str">
        <f t="shared" ref="D1012:D1025" si="302">IFERROR(VLOOKUP(C1012,Tabla_Insumos,2,FALSE),"")</f>
        <v/>
      </c>
      <c r="E1012" s="328"/>
      <c r="F1012" s="329">
        <f t="shared" ref="F1012:F1025" si="303">IFERROR(VLOOKUP(C1012,Tabla_Insumos,3,FALSE),0)</f>
        <v>0</v>
      </c>
      <c r="G1012" s="332">
        <f>ROUND(E1012*F1012,2)</f>
        <v>0</v>
      </c>
    </row>
    <row r="1013" spans="1:141" s="333" customFormat="1" ht="24" customHeight="1" x14ac:dyDescent="0.2">
      <c r="A1013" s="324" t="str">
        <f t="shared" si="301"/>
        <v/>
      </c>
      <c r="B1013" s="325" t="str">
        <f t="shared" ref="B1013:B1025" si="304">IFERROR(VLOOKUP(C1013,Tabla_Insumos,5,FALSE),"")</f>
        <v/>
      </c>
      <c r="C1013" s="326"/>
      <c r="D1013" s="327" t="str">
        <f t="shared" si="302"/>
        <v/>
      </c>
      <c r="E1013" s="328"/>
      <c r="F1013" s="329">
        <f t="shared" si="303"/>
        <v>0</v>
      </c>
      <c r="G1013" s="332">
        <f t="shared" ref="G1013:G1025" si="305">ROUND(E1013*F1013,2)</f>
        <v>0</v>
      </c>
    </row>
    <row r="1014" spans="1:141" s="333" customFormat="1" ht="24" customHeight="1" x14ac:dyDescent="0.2">
      <c r="A1014" s="324" t="str">
        <f t="shared" si="301"/>
        <v/>
      </c>
      <c r="B1014" s="325" t="str">
        <f t="shared" si="304"/>
        <v/>
      </c>
      <c r="C1014" s="326"/>
      <c r="D1014" s="327" t="str">
        <f t="shared" si="302"/>
        <v/>
      </c>
      <c r="E1014" s="328"/>
      <c r="F1014" s="329">
        <f t="shared" si="303"/>
        <v>0</v>
      </c>
      <c r="G1014" s="332">
        <f t="shared" si="305"/>
        <v>0</v>
      </c>
    </row>
    <row r="1015" spans="1:141" s="333" customFormat="1" ht="24" customHeight="1" x14ac:dyDescent="0.2">
      <c r="A1015" s="324" t="str">
        <f t="shared" si="301"/>
        <v/>
      </c>
      <c r="B1015" s="325" t="str">
        <f t="shared" si="304"/>
        <v/>
      </c>
      <c r="C1015" s="326"/>
      <c r="D1015" s="327" t="str">
        <f t="shared" si="302"/>
        <v/>
      </c>
      <c r="E1015" s="328"/>
      <c r="F1015" s="329">
        <f t="shared" si="303"/>
        <v>0</v>
      </c>
      <c r="G1015" s="332">
        <f t="shared" si="305"/>
        <v>0</v>
      </c>
    </row>
    <row r="1016" spans="1:141" s="333" customFormat="1" ht="24" customHeight="1" x14ac:dyDescent="0.2">
      <c r="A1016" s="324" t="str">
        <f t="shared" si="301"/>
        <v/>
      </c>
      <c r="B1016" s="325" t="str">
        <f t="shared" si="304"/>
        <v/>
      </c>
      <c r="C1016" s="326"/>
      <c r="D1016" s="327" t="str">
        <f t="shared" si="302"/>
        <v/>
      </c>
      <c r="E1016" s="328"/>
      <c r="F1016" s="329">
        <f t="shared" si="303"/>
        <v>0</v>
      </c>
      <c r="G1016" s="332">
        <f t="shared" si="305"/>
        <v>0</v>
      </c>
    </row>
    <row r="1017" spans="1:141" s="333" customFormat="1" ht="24" customHeight="1" x14ac:dyDescent="0.2">
      <c r="A1017" s="324" t="str">
        <f t="shared" si="301"/>
        <v/>
      </c>
      <c r="B1017" s="325" t="str">
        <f t="shared" si="304"/>
        <v/>
      </c>
      <c r="C1017" s="326"/>
      <c r="D1017" s="327" t="str">
        <f t="shared" si="302"/>
        <v/>
      </c>
      <c r="E1017" s="328"/>
      <c r="F1017" s="329">
        <f t="shared" si="303"/>
        <v>0</v>
      </c>
      <c r="G1017" s="332">
        <f t="shared" si="305"/>
        <v>0</v>
      </c>
    </row>
    <row r="1018" spans="1:141" s="333" customFormat="1" ht="24" customHeight="1" x14ac:dyDescent="0.2">
      <c r="A1018" s="324" t="str">
        <f t="shared" si="301"/>
        <v/>
      </c>
      <c r="B1018" s="325" t="str">
        <f t="shared" si="304"/>
        <v/>
      </c>
      <c r="C1018" s="326"/>
      <c r="D1018" s="327" t="str">
        <f t="shared" si="302"/>
        <v/>
      </c>
      <c r="E1018" s="328"/>
      <c r="F1018" s="329">
        <f t="shared" si="303"/>
        <v>0</v>
      </c>
      <c r="G1018" s="332">
        <f t="shared" si="305"/>
        <v>0</v>
      </c>
    </row>
    <row r="1019" spans="1:141" s="333" customFormat="1" ht="24" customHeight="1" x14ac:dyDescent="0.2">
      <c r="A1019" s="324" t="str">
        <f t="shared" si="301"/>
        <v/>
      </c>
      <c r="B1019" s="325" t="str">
        <f t="shared" si="304"/>
        <v/>
      </c>
      <c r="C1019" s="326"/>
      <c r="D1019" s="327" t="str">
        <f t="shared" si="302"/>
        <v/>
      </c>
      <c r="E1019" s="328"/>
      <c r="F1019" s="329">
        <f t="shared" si="303"/>
        <v>0</v>
      </c>
      <c r="G1019" s="332">
        <f t="shared" si="305"/>
        <v>0</v>
      </c>
    </row>
    <row r="1020" spans="1:141" s="333" customFormat="1" ht="24" customHeight="1" x14ac:dyDescent="0.2">
      <c r="A1020" s="324" t="str">
        <f t="shared" si="301"/>
        <v/>
      </c>
      <c r="B1020" s="325" t="str">
        <f t="shared" si="304"/>
        <v/>
      </c>
      <c r="C1020" s="326"/>
      <c r="D1020" s="327" t="str">
        <f t="shared" si="302"/>
        <v/>
      </c>
      <c r="E1020" s="328"/>
      <c r="F1020" s="329">
        <f t="shared" si="303"/>
        <v>0</v>
      </c>
      <c r="G1020" s="332">
        <f t="shared" si="305"/>
        <v>0</v>
      </c>
    </row>
    <row r="1021" spans="1:141" s="333" customFormat="1" ht="24" customHeight="1" x14ac:dyDescent="0.2">
      <c r="A1021" s="324" t="str">
        <f t="shared" si="301"/>
        <v/>
      </c>
      <c r="B1021" s="325" t="str">
        <f t="shared" si="304"/>
        <v/>
      </c>
      <c r="C1021" s="326"/>
      <c r="D1021" s="327" t="str">
        <f t="shared" si="302"/>
        <v/>
      </c>
      <c r="E1021" s="328"/>
      <c r="F1021" s="329">
        <f t="shared" si="303"/>
        <v>0</v>
      </c>
      <c r="G1021" s="332">
        <f t="shared" si="305"/>
        <v>0</v>
      </c>
    </row>
    <row r="1022" spans="1:141" s="333" customFormat="1" ht="24" customHeight="1" x14ac:dyDescent="0.2">
      <c r="A1022" s="324" t="str">
        <f t="shared" si="301"/>
        <v/>
      </c>
      <c r="B1022" s="325" t="str">
        <f t="shared" si="304"/>
        <v/>
      </c>
      <c r="C1022" s="326"/>
      <c r="D1022" s="327" t="str">
        <f t="shared" si="302"/>
        <v/>
      </c>
      <c r="E1022" s="328"/>
      <c r="F1022" s="329">
        <f t="shared" si="303"/>
        <v>0</v>
      </c>
      <c r="G1022" s="332">
        <f t="shared" si="305"/>
        <v>0</v>
      </c>
    </row>
    <row r="1023" spans="1:141" s="333" customFormat="1" ht="24" customHeight="1" x14ac:dyDescent="0.2">
      <c r="A1023" s="324" t="str">
        <f t="shared" si="301"/>
        <v/>
      </c>
      <c r="B1023" s="325" t="str">
        <f t="shared" si="304"/>
        <v/>
      </c>
      <c r="C1023" s="326"/>
      <c r="D1023" s="327" t="str">
        <f t="shared" si="302"/>
        <v/>
      </c>
      <c r="E1023" s="328"/>
      <c r="F1023" s="329">
        <f t="shared" si="303"/>
        <v>0</v>
      </c>
      <c r="G1023" s="332">
        <f t="shared" si="305"/>
        <v>0</v>
      </c>
    </row>
    <row r="1024" spans="1:141" s="333" customFormat="1" ht="24" customHeight="1" x14ac:dyDescent="0.2">
      <c r="A1024" s="324" t="str">
        <f t="shared" si="301"/>
        <v/>
      </c>
      <c r="B1024" s="325" t="str">
        <f t="shared" si="304"/>
        <v/>
      </c>
      <c r="C1024" s="326"/>
      <c r="D1024" s="327" t="str">
        <f t="shared" si="302"/>
        <v/>
      </c>
      <c r="E1024" s="328"/>
      <c r="F1024" s="329">
        <f t="shared" si="303"/>
        <v>0</v>
      </c>
      <c r="G1024" s="332">
        <f t="shared" si="305"/>
        <v>0</v>
      </c>
    </row>
    <row r="1025" spans="1:7" s="333" customFormat="1" ht="24" customHeight="1" x14ac:dyDescent="0.2">
      <c r="A1025" s="324" t="str">
        <f t="shared" si="301"/>
        <v/>
      </c>
      <c r="B1025" s="325" t="str">
        <f t="shared" si="304"/>
        <v/>
      </c>
      <c r="C1025" s="326"/>
      <c r="D1025" s="327" t="str">
        <f t="shared" si="302"/>
        <v/>
      </c>
      <c r="E1025" s="328"/>
      <c r="F1025" s="330">
        <f t="shared" si="303"/>
        <v>0</v>
      </c>
      <c r="G1025" s="332">
        <f t="shared" si="305"/>
        <v>0</v>
      </c>
    </row>
    <row r="1026" spans="1:7" ht="24" customHeight="1" x14ac:dyDescent="0.2">
      <c r="A1026" s="177"/>
      <c r="B1026" s="151"/>
      <c r="C1026" s="151"/>
      <c r="D1026" s="162"/>
      <c r="E1026" s="163"/>
      <c r="F1026" s="238" t="s">
        <v>33</v>
      </c>
      <c r="G1026" s="178">
        <f>SUBTOTAL(9,G1012:G1025)</f>
        <v>0</v>
      </c>
    </row>
    <row r="1027" spans="1:7" ht="24" customHeight="1" x14ac:dyDescent="0.2">
      <c r="A1027" s="177"/>
      <c r="B1027" s="151"/>
      <c r="C1027" s="179" t="s">
        <v>729</v>
      </c>
      <c r="D1027" s="162"/>
      <c r="E1027" s="163"/>
      <c r="F1027" s="164"/>
      <c r="G1027" s="180"/>
    </row>
    <row r="1028" spans="1:7" s="333" customFormat="1" ht="24" customHeight="1" x14ac:dyDescent="0.2">
      <c r="A1028" s="324" t="str">
        <f t="shared" ref="A1028:A1035" si="306">IFERROR(VLOOKUP(C1028,Tabla_Insumos,4,FALSE),"")</f>
        <v/>
      </c>
      <c r="B1028" s="325" t="str">
        <f t="shared" ref="B1028:B1035" si="307">IFERROR(VLOOKUP(C1028,Tabla_Insumos,5,FALSE),"")</f>
        <v/>
      </c>
      <c r="C1028" s="326"/>
      <c r="D1028" s="327" t="str">
        <f t="shared" ref="D1028:D1035" si="308">IFERROR(VLOOKUP(C1028,Tabla_Insumos,2,FALSE),"")</f>
        <v/>
      </c>
      <c r="E1028" s="328"/>
      <c r="F1028" s="331">
        <f t="shared" ref="F1028:F1035" si="309">IFERROR(VLOOKUP(C1028,Tabla_Insumos,3,FALSE),0)</f>
        <v>0</v>
      </c>
      <c r="G1028" s="332">
        <f>ROUND(E1028*F1028,2)</f>
        <v>0</v>
      </c>
    </row>
    <row r="1029" spans="1:7" s="333" customFormat="1" ht="24" customHeight="1" x14ac:dyDescent="0.2">
      <c r="A1029" s="324" t="str">
        <f t="shared" si="306"/>
        <v/>
      </c>
      <c r="B1029" s="325" t="str">
        <f t="shared" si="307"/>
        <v/>
      </c>
      <c r="C1029" s="326"/>
      <c r="D1029" s="327" t="str">
        <f t="shared" si="308"/>
        <v/>
      </c>
      <c r="E1029" s="328"/>
      <c r="F1029" s="331">
        <f t="shared" si="309"/>
        <v>0</v>
      </c>
      <c r="G1029" s="332">
        <f>ROUND(E1029*F1029,2)</f>
        <v>0</v>
      </c>
    </row>
    <row r="1030" spans="1:7" s="333" customFormat="1" ht="24" customHeight="1" x14ac:dyDescent="0.2">
      <c r="A1030" s="324" t="str">
        <f t="shared" si="306"/>
        <v/>
      </c>
      <c r="B1030" s="325" t="str">
        <f t="shared" si="307"/>
        <v/>
      </c>
      <c r="C1030" s="326"/>
      <c r="D1030" s="327" t="str">
        <f t="shared" si="308"/>
        <v/>
      </c>
      <c r="E1030" s="328"/>
      <c r="F1030" s="331">
        <f t="shared" si="309"/>
        <v>0</v>
      </c>
      <c r="G1030" s="332">
        <f t="shared" ref="G1030:G1035" si="310">ROUND(E1030*F1030,2)</f>
        <v>0</v>
      </c>
    </row>
    <row r="1031" spans="1:7" s="333" customFormat="1" ht="24" customHeight="1" x14ac:dyDescent="0.2">
      <c r="A1031" s="324" t="str">
        <f t="shared" si="306"/>
        <v/>
      </c>
      <c r="B1031" s="325" t="str">
        <f t="shared" si="307"/>
        <v/>
      </c>
      <c r="C1031" s="326"/>
      <c r="D1031" s="327" t="str">
        <f t="shared" si="308"/>
        <v/>
      </c>
      <c r="E1031" s="328"/>
      <c r="F1031" s="331">
        <f t="shared" si="309"/>
        <v>0</v>
      </c>
      <c r="G1031" s="332">
        <f t="shared" si="310"/>
        <v>0</v>
      </c>
    </row>
    <row r="1032" spans="1:7" s="333" customFormat="1" ht="24" customHeight="1" x14ac:dyDescent="0.2">
      <c r="A1032" s="324" t="str">
        <f t="shared" si="306"/>
        <v/>
      </c>
      <c r="B1032" s="325" t="str">
        <f t="shared" si="307"/>
        <v/>
      </c>
      <c r="C1032" s="326"/>
      <c r="D1032" s="327" t="str">
        <f t="shared" si="308"/>
        <v/>
      </c>
      <c r="E1032" s="328"/>
      <c r="F1032" s="329">
        <f t="shared" si="309"/>
        <v>0</v>
      </c>
      <c r="G1032" s="332">
        <f t="shared" si="310"/>
        <v>0</v>
      </c>
    </row>
    <row r="1033" spans="1:7" s="333" customFormat="1" ht="24" customHeight="1" x14ac:dyDescent="0.2">
      <c r="A1033" s="324" t="str">
        <f t="shared" si="306"/>
        <v/>
      </c>
      <c r="B1033" s="325" t="str">
        <f t="shared" si="307"/>
        <v/>
      </c>
      <c r="C1033" s="326"/>
      <c r="D1033" s="327" t="str">
        <f t="shared" si="308"/>
        <v/>
      </c>
      <c r="E1033" s="328"/>
      <c r="F1033" s="329">
        <f t="shared" si="309"/>
        <v>0</v>
      </c>
      <c r="G1033" s="332">
        <f t="shared" si="310"/>
        <v>0</v>
      </c>
    </row>
    <row r="1034" spans="1:7" s="333" customFormat="1" ht="24" customHeight="1" x14ac:dyDescent="0.2">
      <c r="A1034" s="324" t="str">
        <f t="shared" si="306"/>
        <v/>
      </c>
      <c r="B1034" s="325" t="str">
        <f t="shared" si="307"/>
        <v/>
      </c>
      <c r="C1034" s="326"/>
      <c r="D1034" s="327" t="str">
        <f t="shared" si="308"/>
        <v/>
      </c>
      <c r="E1034" s="328"/>
      <c r="F1034" s="329">
        <f t="shared" si="309"/>
        <v>0</v>
      </c>
      <c r="G1034" s="332">
        <f t="shared" si="310"/>
        <v>0</v>
      </c>
    </row>
    <row r="1035" spans="1:7" s="333" customFormat="1" ht="24" customHeight="1" x14ac:dyDescent="0.2">
      <c r="A1035" s="324" t="str">
        <f t="shared" si="306"/>
        <v/>
      </c>
      <c r="B1035" s="325" t="str">
        <f t="shared" si="307"/>
        <v/>
      </c>
      <c r="C1035" s="326"/>
      <c r="D1035" s="327" t="str">
        <f t="shared" si="308"/>
        <v/>
      </c>
      <c r="E1035" s="328"/>
      <c r="F1035" s="329">
        <f t="shared" si="309"/>
        <v>0</v>
      </c>
      <c r="G1035" s="332">
        <f t="shared" si="310"/>
        <v>0</v>
      </c>
    </row>
    <row r="1036" spans="1:7" ht="24" customHeight="1" x14ac:dyDescent="0.2">
      <c r="A1036" s="177"/>
      <c r="B1036" s="151"/>
      <c r="C1036" s="151"/>
      <c r="D1036" s="162"/>
      <c r="E1036" s="163"/>
      <c r="F1036" s="238" t="s">
        <v>34</v>
      </c>
      <c r="G1036" s="178">
        <f>SUBTOTAL(9,G1028:G1035)</f>
        <v>0</v>
      </c>
    </row>
    <row r="1037" spans="1:7" ht="24" customHeight="1" x14ac:dyDescent="0.2">
      <c r="A1037" s="177"/>
      <c r="B1037" s="151"/>
      <c r="C1037" s="179" t="s">
        <v>730</v>
      </c>
      <c r="D1037" s="162"/>
      <c r="E1037" s="163"/>
      <c r="F1037" s="164"/>
      <c r="G1037" s="180"/>
    </row>
    <row r="1038" spans="1:7" s="333" customFormat="1" ht="24" customHeight="1" x14ac:dyDescent="0.2">
      <c r="A1038" s="324" t="str">
        <f t="shared" ref="A1038:A1046" si="311">IFERROR(VLOOKUP(C1038,Tabla_Insumos,4,FALSE),"")</f>
        <v/>
      </c>
      <c r="B1038" s="325" t="str">
        <f t="shared" ref="B1038:B1046" si="312">IFERROR(VLOOKUP(C1038,Tabla_Insumos,5,FALSE),"")</f>
        <v/>
      </c>
      <c r="C1038" s="326"/>
      <c r="D1038" s="327" t="str">
        <f t="shared" ref="D1038:D1046" si="313">IFERROR(VLOOKUP(C1038,Tabla_Insumos,2,FALSE),"")</f>
        <v/>
      </c>
      <c r="E1038" s="328"/>
      <c r="F1038" s="329">
        <f t="shared" ref="F1038:F1046" si="314">IFERROR(VLOOKUP(C1038,Tabla_Insumos,3,FALSE),0)</f>
        <v>0</v>
      </c>
      <c r="G1038" s="332">
        <f t="shared" ref="G1038:G1046" si="315">ROUND(E1038*F1038,2)</f>
        <v>0</v>
      </c>
    </row>
    <row r="1039" spans="1:7" s="333" customFormat="1" ht="24" customHeight="1" x14ac:dyDescent="0.2">
      <c r="A1039" s="324" t="str">
        <f t="shared" si="311"/>
        <v/>
      </c>
      <c r="B1039" s="325" t="str">
        <f t="shared" si="312"/>
        <v/>
      </c>
      <c r="C1039" s="326"/>
      <c r="D1039" s="327" t="str">
        <f t="shared" si="313"/>
        <v/>
      </c>
      <c r="E1039" s="328"/>
      <c r="F1039" s="329">
        <f t="shared" si="314"/>
        <v>0</v>
      </c>
      <c r="G1039" s="332">
        <f t="shared" si="315"/>
        <v>0</v>
      </c>
    </row>
    <row r="1040" spans="1:7" s="333" customFormat="1" ht="24" customHeight="1" x14ac:dyDescent="0.2">
      <c r="A1040" s="324" t="str">
        <f t="shared" si="311"/>
        <v/>
      </c>
      <c r="B1040" s="325" t="str">
        <f t="shared" si="312"/>
        <v/>
      </c>
      <c r="C1040" s="326"/>
      <c r="D1040" s="327" t="str">
        <f t="shared" si="313"/>
        <v/>
      </c>
      <c r="E1040" s="328"/>
      <c r="F1040" s="329">
        <f t="shared" si="314"/>
        <v>0</v>
      </c>
      <c r="G1040" s="332">
        <f t="shared" si="315"/>
        <v>0</v>
      </c>
    </row>
    <row r="1041" spans="1:8" s="333" customFormat="1" ht="24" customHeight="1" x14ac:dyDescent="0.2">
      <c r="A1041" s="324" t="str">
        <f t="shared" si="311"/>
        <v/>
      </c>
      <c r="B1041" s="325" t="str">
        <f t="shared" si="312"/>
        <v/>
      </c>
      <c r="C1041" s="326"/>
      <c r="D1041" s="327" t="str">
        <f t="shared" si="313"/>
        <v/>
      </c>
      <c r="E1041" s="328"/>
      <c r="F1041" s="329">
        <f t="shared" si="314"/>
        <v>0</v>
      </c>
      <c r="G1041" s="332">
        <f t="shared" si="315"/>
        <v>0</v>
      </c>
    </row>
    <row r="1042" spans="1:8" s="333" customFormat="1" ht="24" customHeight="1" x14ac:dyDescent="0.2">
      <c r="A1042" s="324" t="str">
        <f t="shared" si="311"/>
        <v/>
      </c>
      <c r="B1042" s="325" t="str">
        <f t="shared" si="312"/>
        <v/>
      </c>
      <c r="C1042" s="326"/>
      <c r="D1042" s="327" t="str">
        <f t="shared" si="313"/>
        <v/>
      </c>
      <c r="E1042" s="328"/>
      <c r="F1042" s="329">
        <f t="shared" si="314"/>
        <v>0</v>
      </c>
      <c r="G1042" s="332">
        <f t="shared" si="315"/>
        <v>0</v>
      </c>
    </row>
    <row r="1043" spans="1:8" s="333" customFormat="1" ht="24" customHeight="1" x14ac:dyDescent="0.2">
      <c r="A1043" s="324" t="str">
        <f t="shared" si="311"/>
        <v/>
      </c>
      <c r="B1043" s="325" t="str">
        <f t="shared" si="312"/>
        <v/>
      </c>
      <c r="C1043" s="326"/>
      <c r="D1043" s="327" t="str">
        <f t="shared" si="313"/>
        <v/>
      </c>
      <c r="E1043" s="328"/>
      <c r="F1043" s="329">
        <f t="shared" si="314"/>
        <v>0</v>
      </c>
      <c r="G1043" s="332">
        <f t="shared" si="315"/>
        <v>0</v>
      </c>
    </row>
    <row r="1044" spans="1:8" s="333" customFormat="1" ht="24" customHeight="1" x14ac:dyDescent="0.2">
      <c r="A1044" s="324" t="str">
        <f t="shared" si="311"/>
        <v/>
      </c>
      <c r="B1044" s="325" t="str">
        <f t="shared" si="312"/>
        <v/>
      </c>
      <c r="C1044" s="326"/>
      <c r="D1044" s="327" t="str">
        <f t="shared" si="313"/>
        <v/>
      </c>
      <c r="E1044" s="328"/>
      <c r="F1044" s="329">
        <f t="shared" si="314"/>
        <v>0</v>
      </c>
      <c r="G1044" s="332">
        <f t="shared" si="315"/>
        <v>0</v>
      </c>
    </row>
    <row r="1045" spans="1:8" s="333" customFormat="1" ht="24" customHeight="1" x14ac:dyDescent="0.2">
      <c r="A1045" s="324" t="str">
        <f t="shared" si="311"/>
        <v/>
      </c>
      <c r="B1045" s="325" t="str">
        <f t="shared" si="312"/>
        <v/>
      </c>
      <c r="C1045" s="326"/>
      <c r="D1045" s="327" t="str">
        <f t="shared" si="313"/>
        <v/>
      </c>
      <c r="E1045" s="328"/>
      <c r="F1045" s="329">
        <f t="shared" si="314"/>
        <v>0</v>
      </c>
      <c r="G1045" s="332">
        <f t="shared" si="315"/>
        <v>0</v>
      </c>
    </row>
    <row r="1046" spans="1:8" s="333" customFormat="1" ht="24" customHeight="1" x14ac:dyDescent="0.2">
      <c r="A1046" s="324" t="str">
        <f t="shared" si="311"/>
        <v/>
      </c>
      <c r="B1046" s="325" t="str">
        <f t="shared" si="312"/>
        <v/>
      </c>
      <c r="C1046" s="326"/>
      <c r="D1046" s="327" t="str">
        <f t="shared" si="313"/>
        <v/>
      </c>
      <c r="E1046" s="328"/>
      <c r="F1046" s="329">
        <f t="shared" si="314"/>
        <v>0</v>
      </c>
      <c r="G1046" s="332">
        <f t="shared" si="315"/>
        <v>0</v>
      </c>
    </row>
    <row r="1047" spans="1:8" ht="24" customHeight="1" x14ac:dyDescent="0.2">
      <c r="A1047" s="181"/>
      <c r="B1047" s="162"/>
      <c r="C1047" s="151"/>
      <c r="D1047" s="162"/>
      <c r="E1047" s="163"/>
      <c r="F1047" s="238"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11.1</v>
      </c>
      <c r="B1049" s="189" t="str">
        <f>C1007</f>
        <v>Fuerza motriz</v>
      </c>
      <c r="C1049" s="190"/>
      <c r="D1049" s="190" t="s">
        <v>36</v>
      </c>
      <c r="E1049" s="191"/>
      <c r="F1049" s="192" t="s">
        <v>37</v>
      </c>
      <c r="G1049" s="193">
        <f>SUBTOTAL(9,G1012:G1048)</f>
        <v>0</v>
      </c>
    </row>
    <row r="1050" spans="1:8" ht="24" customHeight="1" thickTop="1" thickBot="1" x14ac:dyDescent="0.25"/>
    <row r="1051" spans="1:8" ht="24" customHeight="1" thickTop="1" x14ac:dyDescent="0.2">
      <c r="A1051" s="223" t="s">
        <v>39</v>
      </c>
      <c r="B1051" s="224"/>
      <c r="C1051" s="224"/>
      <c r="D1051" s="224"/>
      <c r="E1051" s="224"/>
      <c r="F1051" s="224"/>
      <c r="G1051" s="225"/>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E.P.E.T.N° 1 - ING. ROGELIO BOERO</v>
      </c>
      <c r="C1054" s="149"/>
      <c r="D1054" s="149"/>
      <c r="E1054" s="149"/>
      <c r="F1054" s="158" t="s">
        <v>40</v>
      </c>
      <c r="G1054" s="160">
        <f>Fecha_Base</f>
        <v>0</v>
      </c>
    </row>
    <row r="1055" spans="1:8" ht="24" customHeight="1" x14ac:dyDescent="0.2">
      <c r="A1055" s="161" t="s">
        <v>725</v>
      </c>
      <c r="B1055" s="150" t="str">
        <f>Ubicación</f>
        <v>Belgrano 250 este</v>
      </c>
      <c r="C1055" s="150"/>
      <c r="D1055" s="162"/>
      <c r="E1055" s="163"/>
      <c r="F1055" s="164"/>
      <c r="G1055" s="165"/>
    </row>
    <row r="1056" spans="1:8" ht="24" customHeight="1" x14ac:dyDescent="0.2">
      <c r="A1056" s="161" t="s">
        <v>41</v>
      </c>
      <c r="B1056" s="166" t="str">
        <f>IFERROR(VALUE(LEFT(B1057,FIND("-",B1057)-1)),"")</f>
        <v/>
      </c>
      <c r="C1056" s="151" t="str">
        <f>IFERROR(VLOOKUP(B1056,Tabla_CyP,2,FALSE),"")</f>
        <v/>
      </c>
      <c r="E1056" s="163"/>
      <c r="F1056" s="164"/>
      <c r="G1056" s="165"/>
    </row>
    <row r="1057" spans="1:141" ht="24" customHeight="1" x14ac:dyDescent="0.2">
      <c r="A1057" s="161" t="s">
        <v>27</v>
      </c>
      <c r="B1057" s="167" t="str">
        <f>IFERROR(VLOOKUP(COUNTIF($A$1:A1057,"ANALISIS DE PRECIOS"),Tabla_NumeroItem,4,FALSE),"")</f>
        <v>11.2</v>
      </c>
      <c r="C1057" s="151" t="str">
        <f>IFERROR(VLOOKUP(B1057,Tabla_CyP,2,FALSE),"")</f>
        <v>Media tensión</v>
      </c>
      <c r="D1057" s="162"/>
      <c r="E1057" s="163"/>
      <c r="F1057" s="158" t="s">
        <v>28</v>
      </c>
      <c r="G1057" s="168" t="str">
        <f>IFERROR(VLOOKUP(B1057,Tabla_CyP,4,FALSE),"")</f>
        <v>gl</v>
      </c>
    </row>
    <row r="1058" spans="1:141" ht="24" customHeight="1" x14ac:dyDescent="0.2">
      <c r="A1058" s="161"/>
      <c r="B1058" s="150"/>
      <c r="C1058" s="151"/>
      <c r="D1058" s="162"/>
      <c r="E1058" s="163"/>
      <c r="F1058" s="164"/>
      <c r="G1058" s="165"/>
    </row>
    <row r="1059" spans="1:141" ht="24" customHeight="1" x14ac:dyDescent="0.2">
      <c r="A1059" s="356" t="s">
        <v>588</v>
      </c>
      <c r="B1059" s="357"/>
      <c r="C1059" s="358" t="s">
        <v>0</v>
      </c>
      <c r="D1059" s="358" t="s">
        <v>29</v>
      </c>
      <c r="E1059" s="360" t="s">
        <v>30</v>
      </c>
      <c r="F1059" s="362" t="s">
        <v>31</v>
      </c>
      <c r="G1059" s="364" t="s">
        <v>32</v>
      </c>
    </row>
    <row r="1060" spans="1:141" s="171" customFormat="1" ht="24" customHeight="1" x14ac:dyDescent="0.2">
      <c r="A1060" s="169" t="s">
        <v>589</v>
      </c>
      <c r="B1060" s="170" t="s">
        <v>590</v>
      </c>
      <c r="C1060" s="359"/>
      <c r="D1060" s="359"/>
      <c r="E1060" s="361"/>
      <c r="F1060" s="363"/>
      <c r="G1060" s="365"/>
      <c r="I1060" s="334"/>
      <c r="J1060" s="334"/>
      <c r="K1060" s="334"/>
      <c r="L1060" s="334"/>
      <c r="M1060" s="334"/>
      <c r="N1060" s="334"/>
      <c r="O1060" s="334"/>
      <c r="P1060" s="334"/>
      <c r="Q1060" s="334"/>
      <c r="R1060" s="334"/>
      <c r="S1060" s="334"/>
      <c r="T1060" s="334"/>
      <c r="U1060" s="334"/>
      <c r="V1060" s="334"/>
      <c r="W1060" s="334"/>
      <c r="X1060" s="334"/>
      <c r="Y1060" s="334"/>
      <c r="Z1060" s="334"/>
      <c r="AA1060" s="334"/>
      <c r="AB1060" s="334"/>
      <c r="AC1060" s="334"/>
      <c r="AD1060" s="334"/>
      <c r="AE1060" s="334"/>
      <c r="AF1060" s="334"/>
      <c r="AG1060" s="334"/>
      <c r="AH1060" s="334"/>
      <c r="AI1060" s="334"/>
      <c r="AJ1060" s="334"/>
      <c r="AK1060" s="334"/>
      <c r="AL1060" s="334"/>
      <c r="AM1060" s="334"/>
      <c r="AN1060" s="334"/>
      <c r="AO1060" s="334"/>
      <c r="AP1060" s="334"/>
      <c r="AQ1060" s="334"/>
      <c r="AR1060" s="334"/>
      <c r="AS1060" s="334"/>
      <c r="AT1060" s="334"/>
      <c r="AU1060" s="334"/>
      <c r="AV1060" s="334"/>
      <c r="AW1060" s="334"/>
      <c r="AX1060" s="334"/>
      <c r="AY1060" s="334"/>
      <c r="AZ1060" s="334"/>
      <c r="BA1060" s="334"/>
      <c r="BB1060" s="334"/>
      <c r="BC1060" s="334"/>
      <c r="BD1060" s="334"/>
      <c r="BE1060" s="334"/>
      <c r="BF1060" s="334"/>
      <c r="BG1060" s="334"/>
      <c r="BH1060" s="334"/>
      <c r="BI1060" s="334"/>
      <c r="BJ1060" s="334"/>
      <c r="BK1060" s="334"/>
      <c r="BL1060" s="334"/>
      <c r="BM1060" s="334"/>
      <c r="BN1060" s="334"/>
      <c r="BO1060" s="334"/>
      <c r="BP1060" s="334"/>
      <c r="BQ1060" s="334"/>
      <c r="BR1060" s="334"/>
      <c r="BS1060" s="334"/>
      <c r="BT1060" s="334"/>
      <c r="BU1060" s="334"/>
      <c r="BV1060" s="334"/>
      <c r="BW1060" s="334"/>
      <c r="BX1060" s="334"/>
      <c r="BY1060" s="334"/>
      <c r="BZ1060" s="334"/>
      <c r="CA1060" s="334"/>
      <c r="CB1060" s="334"/>
      <c r="CC1060" s="334"/>
      <c r="CD1060" s="334"/>
      <c r="CE1060" s="334"/>
      <c r="CF1060" s="334"/>
      <c r="CG1060" s="334"/>
      <c r="CH1060" s="334"/>
      <c r="CI1060" s="334"/>
      <c r="CJ1060" s="334"/>
      <c r="CK1060" s="334"/>
      <c r="CL1060" s="334"/>
      <c r="CM1060" s="334"/>
      <c r="CN1060" s="334"/>
      <c r="CO1060" s="334"/>
      <c r="CP1060" s="334"/>
      <c r="CQ1060" s="334"/>
      <c r="CR1060" s="334"/>
      <c r="CS1060" s="334"/>
      <c r="CT1060" s="334"/>
      <c r="CU1060" s="334"/>
      <c r="CV1060" s="334"/>
      <c r="CW1060" s="334"/>
      <c r="CX1060" s="334"/>
      <c r="CY1060" s="334"/>
      <c r="CZ1060" s="334"/>
      <c r="DA1060" s="334"/>
      <c r="DB1060" s="334"/>
      <c r="DC1060" s="334"/>
      <c r="DD1060" s="334"/>
      <c r="DE1060" s="334"/>
      <c r="DF1060" s="334"/>
      <c r="DG1060" s="334"/>
      <c r="DH1060" s="334"/>
      <c r="DI1060" s="334"/>
      <c r="DJ1060" s="334"/>
      <c r="DK1060" s="334"/>
      <c r="DL1060" s="334"/>
      <c r="DM1060" s="334"/>
      <c r="DN1060" s="334"/>
      <c r="DO1060" s="334"/>
      <c r="DP1060" s="334"/>
      <c r="DQ1060" s="334"/>
      <c r="DR1060" s="334"/>
      <c r="DS1060" s="334"/>
      <c r="DT1060" s="334"/>
      <c r="DU1060" s="334"/>
      <c r="DV1060" s="334"/>
      <c r="DW1060" s="334"/>
      <c r="DX1060" s="334"/>
      <c r="DY1060" s="334"/>
      <c r="DZ1060" s="334"/>
      <c r="EA1060" s="334"/>
      <c r="EB1060" s="334"/>
      <c r="EC1060" s="334"/>
      <c r="ED1060" s="334"/>
      <c r="EE1060" s="334"/>
      <c r="EF1060" s="334"/>
      <c r="EG1060" s="334"/>
      <c r="EH1060" s="334"/>
      <c r="EI1060" s="334"/>
      <c r="EJ1060" s="334"/>
      <c r="EK1060" s="334"/>
    </row>
    <row r="1061" spans="1:141" ht="24" customHeight="1" x14ac:dyDescent="0.2">
      <c r="A1061" s="237"/>
      <c r="B1061" s="172"/>
      <c r="C1061" s="235" t="s">
        <v>728</v>
      </c>
      <c r="D1061" s="173"/>
      <c r="E1061" s="174"/>
      <c r="F1061" s="175"/>
      <c r="G1061" s="176"/>
    </row>
    <row r="1062" spans="1:141" s="333" customFormat="1" ht="24" customHeight="1" x14ac:dyDescent="0.2">
      <c r="A1062" s="324" t="str">
        <f t="shared" ref="A1062:A1075" si="316">IFERROR(VLOOKUP(C1062,Tabla_Insumos,4,FALSE),"")</f>
        <v/>
      </c>
      <c r="B1062" s="325" t="str">
        <f>IFERROR(VLOOKUP(C1062,Tabla_Insumos,5,FALSE),"")</f>
        <v/>
      </c>
      <c r="C1062" s="326"/>
      <c r="D1062" s="327" t="str">
        <f t="shared" ref="D1062:D1075" si="317">IFERROR(VLOOKUP(C1062,Tabla_Insumos,2,FALSE),"")</f>
        <v/>
      </c>
      <c r="E1062" s="328"/>
      <c r="F1062" s="329">
        <f t="shared" ref="F1062:F1075" si="318">IFERROR(VLOOKUP(C1062,Tabla_Insumos,3,FALSE),0)</f>
        <v>0</v>
      </c>
      <c r="G1062" s="332">
        <f>ROUND(E1062*F1062,2)</f>
        <v>0</v>
      </c>
    </row>
    <row r="1063" spans="1:141" s="333" customFormat="1" ht="24" customHeight="1" x14ac:dyDescent="0.2">
      <c r="A1063" s="324" t="str">
        <f t="shared" si="316"/>
        <v/>
      </c>
      <c r="B1063" s="325" t="str">
        <f t="shared" ref="B1063:B1075" si="319">IFERROR(VLOOKUP(C1063,Tabla_Insumos,5,FALSE),"")</f>
        <v/>
      </c>
      <c r="C1063" s="326"/>
      <c r="D1063" s="327" t="str">
        <f t="shared" si="317"/>
        <v/>
      </c>
      <c r="E1063" s="328"/>
      <c r="F1063" s="329">
        <f t="shared" si="318"/>
        <v>0</v>
      </c>
      <c r="G1063" s="332">
        <f t="shared" ref="G1063:G1075" si="320">ROUND(E1063*F1063,2)</f>
        <v>0</v>
      </c>
    </row>
    <row r="1064" spans="1:141" s="333" customFormat="1" ht="24" customHeight="1" x14ac:dyDescent="0.2">
      <c r="A1064" s="324" t="str">
        <f t="shared" si="316"/>
        <v/>
      </c>
      <c r="B1064" s="325" t="str">
        <f t="shared" si="319"/>
        <v/>
      </c>
      <c r="C1064" s="326"/>
      <c r="D1064" s="327" t="str">
        <f t="shared" si="317"/>
        <v/>
      </c>
      <c r="E1064" s="328"/>
      <c r="F1064" s="329">
        <f t="shared" si="318"/>
        <v>0</v>
      </c>
      <c r="G1064" s="332">
        <f t="shared" si="320"/>
        <v>0</v>
      </c>
    </row>
    <row r="1065" spans="1:141" s="333" customFormat="1" ht="24" customHeight="1" x14ac:dyDescent="0.2">
      <c r="A1065" s="324" t="str">
        <f t="shared" si="316"/>
        <v/>
      </c>
      <c r="B1065" s="325" t="str">
        <f t="shared" si="319"/>
        <v/>
      </c>
      <c r="C1065" s="326"/>
      <c r="D1065" s="327" t="str">
        <f t="shared" si="317"/>
        <v/>
      </c>
      <c r="E1065" s="328"/>
      <c r="F1065" s="329">
        <f t="shared" si="318"/>
        <v>0</v>
      </c>
      <c r="G1065" s="332">
        <f t="shared" si="320"/>
        <v>0</v>
      </c>
    </row>
    <row r="1066" spans="1:141" s="333" customFormat="1" ht="24" customHeight="1" x14ac:dyDescent="0.2">
      <c r="A1066" s="324" t="str">
        <f t="shared" si="316"/>
        <v/>
      </c>
      <c r="B1066" s="325" t="str">
        <f t="shared" si="319"/>
        <v/>
      </c>
      <c r="C1066" s="326"/>
      <c r="D1066" s="327" t="str">
        <f t="shared" si="317"/>
        <v/>
      </c>
      <c r="E1066" s="328"/>
      <c r="F1066" s="329">
        <f t="shared" si="318"/>
        <v>0</v>
      </c>
      <c r="G1066" s="332">
        <f t="shared" si="320"/>
        <v>0</v>
      </c>
    </row>
    <row r="1067" spans="1:141" s="333" customFormat="1" ht="24" customHeight="1" x14ac:dyDescent="0.2">
      <c r="A1067" s="324" t="str">
        <f t="shared" si="316"/>
        <v/>
      </c>
      <c r="B1067" s="325" t="str">
        <f t="shared" si="319"/>
        <v/>
      </c>
      <c r="C1067" s="326"/>
      <c r="D1067" s="327" t="str">
        <f t="shared" si="317"/>
        <v/>
      </c>
      <c r="E1067" s="328"/>
      <c r="F1067" s="329">
        <f t="shared" si="318"/>
        <v>0</v>
      </c>
      <c r="G1067" s="332">
        <f t="shared" si="320"/>
        <v>0</v>
      </c>
    </row>
    <row r="1068" spans="1:141" s="333" customFormat="1" ht="24" customHeight="1" x14ac:dyDescent="0.2">
      <c r="A1068" s="324" t="str">
        <f t="shared" si="316"/>
        <v/>
      </c>
      <c r="B1068" s="325" t="str">
        <f t="shared" si="319"/>
        <v/>
      </c>
      <c r="C1068" s="326"/>
      <c r="D1068" s="327" t="str">
        <f t="shared" si="317"/>
        <v/>
      </c>
      <c r="E1068" s="328"/>
      <c r="F1068" s="329">
        <f t="shared" si="318"/>
        <v>0</v>
      </c>
      <c r="G1068" s="332">
        <f t="shared" si="320"/>
        <v>0</v>
      </c>
    </row>
    <row r="1069" spans="1:141" s="333" customFormat="1" ht="24" customHeight="1" x14ac:dyDescent="0.2">
      <c r="A1069" s="324" t="str">
        <f t="shared" si="316"/>
        <v/>
      </c>
      <c r="B1069" s="325" t="str">
        <f t="shared" si="319"/>
        <v/>
      </c>
      <c r="C1069" s="326"/>
      <c r="D1069" s="327" t="str">
        <f t="shared" si="317"/>
        <v/>
      </c>
      <c r="E1069" s="328"/>
      <c r="F1069" s="329">
        <f t="shared" si="318"/>
        <v>0</v>
      </c>
      <c r="G1069" s="332">
        <f t="shared" si="320"/>
        <v>0</v>
      </c>
    </row>
    <row r="1070" spans="1:141" s="333" customFormat="1" ht="24" customHeight="1" x14ac:dyDescent="0.2">
      <c r="A1070" s="324" t="str">
        <f t="shared" si="316"/>
        <v/>
      </c>
      <c r="B1070" s="325" t="str">
        <f t="shared" si="319"/>
        <v/>
      </c>
      <c r="C1070" s="326"/>
      <c r="D1070" s="327" t="str">
        <f t="shared" si="317"/>
        <v/>
      </c>
      <c r="E1070" s="328"/>
      <c r="F1070" s="329">
        <f t="shared" si="318"/>
        <v>0</v>
      </c>
      <c r="G1070" s="332">
        <f t="shared" si="320"/>
        <v>0</v>
      </c>
    </row>
    <row r="1071" spans="1:141" s="333" customFormat="1" ht="24" customHeight="1" x14ac:dyDescent="0.2">
      <c r="A1071" s="324" t="str">
        <f t="shared" si="316"/>
        <v/>
      </c>
      <c r="B1071" s="325" t="str">
        <f t="shared" si="319"/>
        <v/>
      </c>
      <c r="C1071" s="326"/>
      <c r="D1071" s="327" t="str">
        <f t="shared" si="317"/>
        <v/>
      </c>
      <c r="E1071" s="328"/>
      <c r="F1071" s="329">
        <f t="shared" si="318"/>
        <v>0</v>
      </c>
      <c r="G1071" s="332">
        <f t="shared" si="320"/>
        <v>0</v>
      </c>
    </row>
    <row r="1072" spans="1:141" s="333" customFormat="1" ht="24" customHeight="1" x14ac:dyDescent="0.2">
      <c r="A1072" s="324" t="str">
        <f t="shared" si="316"/>
        <v/>
      </c>
      <c r="B1072" s="325" t="str">
        <f t="shared" si="319"/>
        <v/>
      </c>
      <c r="C1072" s="326"/>
      <c r="D1072" s="327" t="str">
        <f t="shared" si="317"/>
        <v/>
      </c>
      <c r="E1072" s="328"/>
      <c r="F1072" s="329">
        <f t="shared" si="318"/>
        <v>0</v>
      </c>
      <c r="G1072" s="332">
        <f t="shared" si="320"/>
        <v>0</v>
      </c>
    </row>
    <row r="1073" spans="1:7" s="333" customFormat="1" ht="24" customHeight="1" x14ac:dyDescent="0.2">
      <c r="A1073" s="324" t="str">
        <f t="shared" si="316"/>
        <v/>
      </c>
      <c r="B1073" s="325" t="str">
        <f t="shared" si="319"/>
        <v/>
      </c>
      <c r="C1073" s="326"/>
      <c r="D1073" s="327" t="str">
        <f t="shared" si="317"/>
        <v/>
      </c>
      <c r="E1073" s="328"/>
      <c r="F1073" s="329">
        <f t="shared" si="318"/>
        <v>0</v>
      </c>
      <c r="G1073" s="332">
        <f t="shared" si="320"/>
        <v>0</v>
      </c>
    </row>
    <row r="1074" spans="1:7" s="333" customFormat="1" ht="24" customHeight="1" x14ac:dyDescent="0.2">
      <c r="A1074" s="324" t="str">
        <f t="shared" si="316"/>
        <v/>
      </c>
      <c r="B1074" s="325" t="str">
        <f t="shared" si="319"/>
        <v/>
      </c>
      <c r="C1074" s="326"/>
      <c r="D1074" s="327" t="str">
        <f t="shared" si="317"/>
        <v/>
      </c>
      <c r="E1074" s="328"/>
      <c r="F1074" s="329">
        <f t="shared" si="318"/>
        <v>0</v>
      </c>
      <c r="G1074" s="332">
        <f t="shared" si="320"/>
        <v>0</v>
      </c>
    </row>
    <row r="1075" spans="1:7" s="333" customFormat="1" ht="24" customHeight="1" x14ac:dyDescent="0.2">
      <c r="A1075" s="324" t="str">
        <f t="shared" si="316"/>
        <v/>
      </c>
      <c r="B1075" s="325" t="str">
        <f t="shared" si="319"/>
        <v/>
      </c>
      <c r="C1075" s="326"/>
      <c r="D1075" s="327" t="str">
        <f t="shared" si="317"/>
        <v/>
      </c>
      <c r="E1075" s="328"/>
      <c r="F1075" s="330">
        <f t="shared" si="318"/>
        <v>0</v>
      </c>
      <c r="G1075" s="332">
        <f t="shared" si="320"/>
        <v>0</v>
      </c>
    </row>
    <row r="1076" spans="1:7" ht="24" customHeight="1" x14ac:dyDescent="0.2">
      <c r="A1076" s="177"/>
      <c r="B1076" s="151"/>
      <c r="C1076" s="151"/>
      <c r="D1076" s="162"/>
      <c r="E1076" s="163"/>
      <c r="F1076" s="238" t="s">
        <v>33</v>
      </c>
      <c r="G1076" s="178">
        <f>SUBTOTAL(9,G1062:G1075)</f>
        <v>0</v>
      </c>
    </row>
    <row r="1077" spans="1:7" ht="24" customHeight="1" x14ac:dyDescent="0.2">
      <c r="A1077" s="177"/>
      <c r="B1077" s="151"/>
      <c r="C1077" s="179" t="s">
        <v>729</v>
      </c>
      <c r="D1077" s="162"/>
      <c r="E1077" s="163"/>
      <c r="F1077" s="164"/>
      <c r="G1077" s="180"/>
    </row>
    <row r="1078" spans="1:7" s="333" customFormat="1" ht="24" customHeight="1" x14ac:dyDescent="0.2">
      <c r="A1078" s="324" t="str">
        <f t="shared" ref="A1078:A1085" si="321">IFERROR(VLOOKUP(C1078,Tabla_Insumos,4,FALSE),"")</f>
        <v/>
      </c>
      <c r="B1078" s="325" t="str">
        <f t="shared" ref="B1078:B1085" si="322">IFERROR(VLOOKUP(C1078,Tabla_Insumos,5,FALSE),"")</f>
        <v/>
      </c>
      <c r="C1078" s="326"/>
      <c r="D1078" s="327" t="str">
        <f t="shared" ref="D1078:D1085" si="323">IFERROR(VLOOKUP(C1078,Tabla_Insumos,2,FALSE),"")</f>
        <v/>
      </c>
      <c r="E1078" s="328"/>
      <c r="F1078" s="331">
        <f t="shared" ref="F1078:F1085" si="324">IFERROR(VLOOKUP(C1078,Tabla_Insumos,3,FALSE),0)</f>
        <v>0</v>
      </c>
      <c r="G1078" s="332">
        <f>ROUND(E1078*F1078,2)</f>
        <v>0</v>
      </c>
    </row>
    <row r="1079" spans="1:7" s="333" customFormat="1" ht="24" customHeight="1" x14ac:dyDescent="0.2">
      <c r="A1079" s="324" t="str">
        <f t="shared" si="321"/>
        <v/>
      </c>
      <c r="B1079" s="325" t="str">
        <f t="shared" si="322"/>
        <v/>
      </c>
      <c r="C1079" s="326"/>
      <c r="D1079" s="327" t="str">
        <f t="shared" si="323"/>
        <v/>
      </c>
      <c r="E1079" s="328"/>
      <c r="F1079" s="331">
        <f t="shared" si="324"/>
        <v>0</v>
      </c>
      <c r="G1079" s="332">
        <f>ROUND(E1079*F1079,2)</f>
        <v>0</v>
      </c>
    </row>
    <row r="1080" spans="1:7" s="333" customFormat="1" ht="24" customHeight="1" x14ac:dyDescent="0.2">
      <c r="A1080" s="324" t="str">
        <f t="shared" si="321"/>
        <v/>
      </c>
      <c r="B1080" s="325" t="str">
        <f t="shared" si="322"/>
        <v/>
      </c>
      <c r="C1080" s="326"/>
      <c r="D1080" s="327" t="str">
        <f t="shared" si="323"/>
        <v/>
      </c>
      <c r="E1080" s="328"/>
      <c r="F1080" s="331">
        <f t="shared" si="324"/>
        <v>0</v>
      </c>
      <c r="G1080" s="332">
        <f t="shared" ref="G1080:G1085" si="325">ROUND(E1080*F1080,2)</f>
        <v>0</v>
      </c>
    </row>
    <row r="1081" spans="1:7" s="333" customFormat="1" ht="24" customHeight="1" x14ac:dyDescent="0.2">
      <c r="A1081" s="324" t="str">
        <f t="shared" si="321"/>
        <v/>
      </c>
      <c r="B1081" s="325" t="str">
        <f t="shared" si="322"/>
        <v/>
      </c>
      <c r="C1081" s="326"/>
      <c r="D1081" s="327" t="str">
        <f t="shared" si="323"/>
        <v/>
      </c>
      <c r="E1081" s="328"/>
      <c r="F1081" s="331">
        <f t="shared" si="324"/>
        <v>0</v>
      </c>
      <c r="G1081" s="332">
        <f t="shared" si="325"/>
        <v>0</v>
      </c>
    </row>
    <row r="1082" spans="1:7" s="333" customFormat="1" ht="24" customHeight="1" x14ac:dyDescent="0.2">
      <c r="A1082" s="324" t="str">
        <f t="shared" si="321"/>
        <v/>
      </c>
      <c r="B1082" s="325" t="str">
        <f t="shared" si="322"/>
        <v/>
      </c>
      <c r="C1082" s="326"/>
      <c r="D1082" s="327" t="str">
        <f t="shared" si="323"/>
        <v/>
      </c>
      <c r="E1082" s="328"/>
      <c r="F1082" s="329">
        <f t="shared" si="324"/>
        <v>0</v>
      </c>
      <c r="G1082" s="332">
        <f t="shared" si="325"/>
        <v>0</v>
      </c>
    </row>
    <row r="1083" spans="1:7" s="333" customFormat="1" ht="24" customHeight="1" x14ac:dyDescent="0.2">
      <c r="A1083" s="324" t="str">
        <f t="shared" si="321"/>
        <v/>
      </c>
      <c r="B1083" s="325" t="str">
        <f t="shared" si="322"/>
        <v/>
      </c>
      <c r="C1083" s="326"/>
      <c r="D1083" s="327" t="str">
        <f t="shared" si="323"/>
        <v/>
      </c>
      <c r="E1083" s="328"/>
      <c r="F1083" s="329">
        <f t="shared" si="324"/>
        <v>0</v>
      </c>
      <c r="G1083" s="332">
        <f t="shared" si="325"/>
        <v>0</v>
      </c>
    </row>
    <row r="1084" spans="1:7" s="333" customFormat="1" ht="24" customHeight="1" x14ac:dyDescent="0.2">
      <c r="A1084" s="324" t="str">
        <f t="shared" si="321"/>
        <v/>
      </c>
      <c r="B1084" s="325" t="str">
        <f t="shared" si="322"/>
        <v/>
      </c>
      <c r="C1084" s="326"/>
      <c r="D1084" s="327" t="str">
        <f t="shared" si="323"/>
        <v/>
      </c>
      <c r="E1084" s="328"/>
      <c r="F1084" s="329">
        <f t="shared" si="324"/>
        <v>0</v>
      </c>
      <c r="G1084" s="332">
        <f t="shared" si="325"/>
        <v>0</v>
      </c>
    </row>
    <row r="1085" spans="1:7" s="333" customFormat="1" ht="24" customHeight="1" x14ac:dyDescent="0.2">
      <c r="A1085" s="324" t="str">
        <f t="shared" si="321"/>
        <v/>
      </c>
      <c r="B1085" s="325" t="str">
        <f t="shared" si="322"/>
        <v/>
      </c>
      <c r="C1085" s="326"/>
      <c r="D1085" s="327" t="str">
        <f t="shared" si="323"/>
        <v/>
      </c>
      <c r="E1085" s="328"/>
      <c r="F1085" s="329">
        <f t="shared" si="324"/>
        <v>0</v>
      </c>
      <c r="G1085" s="332">
        <f t="shared" si="325"/>
        <v>0</v>
      </c>
    </row>
    <row r="1086" spans="1:7" ht="24" customHeight="1" x14ac:dyDescent="0.2">
      <c r="A1086" s="177"/>
      <c r="B1086" s="151"/>
      <c r="C1086" s="151"/>
      <c r="D1086" s="162"/>
      <c r="E1086" s="163"/>
      <c r="F1086" s="238" t="s">
        <v>34</v>
      </c>
      <c r="G1086" s="178">
        <f>SUBTOTAL(9,G1078:G1085)</f>
        <v>0</v>
      </c>
    </row>
    <row r="1087" spans="1:7" ht="24" customHeight="1" x14ac:dyDescent="0.2">
      <c r="A1087" s="177"/>
      <c r="B1087" s="151"/>
      <c r="C1087" s="179" t="s">
        <v>730</v>
      </c>
      <c r="D1087" s="162"/>
      <c r="E1087" s="163"/>
      <c r="F1087" s="164"/>
      <c r="G1087" s="180"/>
    </row>
    <row r="1088" spans="1:7" s="333" customFormat="1" ht="24" customHeight="1" x14ac:dyDescent="0.2">
      <c r="A1088" s="324" t="str">
        <f t="shared" ref="A1088:A1096" si="326">IFERROR(VLOOKUP(C1088,Tabla_Insumos,4,FALSE),"")</f>
        <v/>
      </c>
      <c r="B1088" s="325" t="str">
        <f t="shared" ref="B1088:B1096" si="327">IFERROR(VLOOKUP(C1088,Tabla_Insumos,5,FALSE),"")</f>
        <v/>
      </c>
      <c r="C1088" s="326"/>
      <c r="D1088" s="327" t="str">
        <f t="shared" ref="D1088:D1096" si="328">IFERROR(VLOOKUP(C1088,Tabla_Insumos,2,FALSE),"")</f>
        <v/>
      </c>
      <c r="E1088" s="328"/>
      <c r="F1088" s="329">
        <f t="shared" ref="F1088:F1096" si="329">IFERROR(VLOOKUP(C1088,Tabla_Insumos,3,FALSE),0)</f>
        <v>0</v>
      </c>
      <c r="G1088" s="332">
        <f t="shared" ref="G1088:G1096" si="330">ROUND(E1088*F1088,2)</f>
        <v>0</v>
      </c>
    </row>
    <row r="1089" spans="1:8" s="333" customFormat="1" ht="24" customHeight="1" x14ac:dyDescent="0.2">
      <c r="A1089" s="324" t="str">
        <f t="shared" si="326"/>
        <v/>
      </c>
      <c r="B1089" s="325" t="str">
        <f t="shared" si="327"/>
        <v/>
      </c>
      <c r="C1089" s="326"/>
      <c r="D1089" s="327" t="str">
        <f t="shared" si="328"/>
        <v/>
      </c>
      <c r="E1089" s="328"/>
      <c r="F1089" s="329">
        <f t="shared" si="329"/>
        <v>0</v>
      </c>
      <c r="G1089" s="332">
        <f t="shared" si="330"/>
        <v>0</v>
      </c>
    </row>
    <row r="1090" spans="1:8" s="333" customFormat="1" ht="24" customHeight="1" x14ac:dyDescent="0.2">
      <c r="A1090" s="324" t="str">
        <f t="shared" si="326"/>
        <v/>
      </c>
      <c r="B1090" s="325" t="str">
        <f t="shared" si="327"/>
        <v/>
      </c>
      <c r="C1090" s="326"/>
      <c r="D1090" s="327" t="str">
        <f t="shared" si="328"/>
        <v/>
      </c>
      <c r="E1090" s="328"/>
      <c r="F1090" s="329">
        <f t="shared" si="329"/>
        <v>0</v>
      </c>
      <c r="G1090" s="332">
        <f t="shared" si="330"/>
        <v>0</v>
      </c>
    </row>
    <row r="1091" spans="1:8" s="333" customFormat="1" ht="24" customHeight="1" x14ac:dyDescent="0.2">
      <c r="A1091" s="324" t="str">
        <f t="shared" si="326"/>
        <v/>
      </c>
      <c r="B1091" s="325" t="str">
        <f t="shared" si="327"/>
        <v/>
      </c>
      <c r="C1091" s="326"/>
      <c r="D1091" s="327" t="str">
        <f t="shared" si="328"/>
        <v/>
      </c>
      <c r="E1091" s="328"/>
      <c r="F1091" s="329">
        <f t="shared" si="329"/>
        <v>0</v>
      </c>
      <c r="G1091" s="332">
        <f t="shared" si="330"/>
        <v>0</v>
      </c>
    </row>
    <row r="1092" spans="1:8" s="333" customFormat="1" ht="24" customHeight="1" x14ac:dyDescent="0.2">
      <c r="A1092" s="324" t="str">
        <f t="shared" si="326"/>
        <v/>
      </c>
      <c r="B1092" s="325" t="str">
        <f t="shared" si="327"/>
        <v/>
      </c>
      <c r="C1092" s="326"/>
      <c r="D1092" s="327" t="str">
        <f t="shared" si="328"/>
        <v/>
      </c>
      <c r="E1092" s="328"/>
      <c r="F1092" s="329">
        <f t="shared" si="329"/>
        <v>0</v>
      </c>
      <c r="G1092" s="332">
        <f t="shared" si="330"/>
        <v>0</v>
      </c>
    </row>
    <row r="1093" spans="1:8" s="333" customFormat="1" ht="24" customHeight="1" x14ac:dyDescent="0.2">
      <c r="A1093" s="324" t="str">
        <f t="shared" si="326"/>
        <v/>
      </c>
      <c r="B1093" s="325" t="str">
        <f t="shared" si="327"/>
        <v/>
      </c>
      <c r="C1093" s="326"/>
      <c r="D1093" s="327" t="str">
        <f t="shared" si="328"/>
        <v/>
      </c>
      <c r="E1093" s="328"/>
      <c r="F1093" s="329">
        <f t="shared" si="329"/>
        <v>0</v>
      </c>
      <c r="G1093" s="332">
        <f t="shared" si="330"/>
        <v>0</v>
      </c>
    </row>
    <row r="1094" spans="1:8" s="333" customFormat="1" ht="24" customHeight="1" x14ac:dyDescent="0.2">
      <c r="A1094" s="324" t="str">
        <f t="shared" si="326"/>
        <v/>
      </c>
      <c r="B1094" s="325" t="str">
        <f t="shared" si="327"/>
        <v/>
      </c>
      <c r="C1094" s="326"/>
      <c r="D1094" s="327" t="str">
        <f t="shared" si="328"/>
        <v/>
      </c>
      <c r="E1094" s="328"/>
      <c r="F1094" s="329">
        <f t="shared" si="329"/>
        <v>0</v>
      </c>
      <c r="G1094" s="332">
        <f t="shared" si="330"/>
        <v>0</v>
      </c>
    </row>
    <row r="1095" spans="1:8" s="333" customFormat="1" ht="24" customHeight="1" x14ac:dyDescent="0.2">
      <c r="A1095" s="324" t="str">
        <f t="shared" si="326"/>
        <v/>
      </c>
      <c r="B1095" s="325" t="str">
        <f t="shared" si="327"/>
        <v/>
      </c>
      <c r="C1095" s="326"/>
      <c r="D1095" s="327" t="str">
        <f t="shared" si="328"/>
        <v/>
      </c>
      <c r="E1095" s="328"/>
      <c r="F1095" s="329">
        <f t="shared" si="329"/>
        <v>0</v>
      </c>
      <c r="G1095" s="332">
        <f t="shared" si="330"/>
        <v>0</v>
      </c>
    </row>
    <row r="1096" spans="1:8" s="333" customFormat="1" ht="24" customHeight="1" x14ac:dyDescent="0.2">
      <c r="A1096" s="324" t="str">
        <f t="shared" si="326"/>
        <v/>
      </c>
      <c r="B1096" s="325" t="str">
        <f t="shared" si="327"/>
        <v/>
      </c>
      <c r="C1096" s="326"/>
      <c r="D1096" s="327" t="str">
        <f t="shared" si="328"/>
        <v/>
      </c>
      <c r="E1096" s="328"/>
      <c r="F1096" s="329">
        <f t="shared" si="329"/>
        <v>0</v>
      </c>
      <c r="G1096" s="332">
        <f t="shared" si="330"/>
        <v>0</v>
      </c>
    </row>
    <row r="1097" spans="1:8" ht="24" customHeight="1" x14ac:dyDescent="0.2">
      <c r="A1097" s="181"/>
      <c r="B1097" s="162"/>
      <c r="C1097" s="151"/>
      <c r="D1097" s="162"/>
      <c r="E1097" s="163"/>
      <c r="F1097" s="238"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11.2</v>
      </c>
      <c r="B1099" s="189" t="str">
        <f>C1057</f>
        <v>Media tensión</v>
      </c>
      <c r="C1099" s="190"/>
      <c r="D1099" s="190" t="s">
        <v>36</v>
      </c>
      <c r="E1099" s="191"/>
      <c r="F1099" s="192" t="s">
        <v>37</v>
      </c>
      <c r="G1099" s="193">
        <f>SUBTOTAL(9,G1062:G1098)</f>
        <v>0</v>
      </c>
    </row>
    <row r="1100" spans="1:8" ht="24" customHeight="1" thickTop="1" thickBot="1" x14ac:dyDescent="0.25"/>
    <row r="1101" spans="1:8" ht="24" customHeight="1" thickTop="1" x14ac:dyDescent="0.2">
      <c r="A1101" s="223" t="s">
        <v>39</v>
      </c>
      <c r="B1101" s="224"/>
      <c r="C1101" s="224"/>
      <c r="D1101" s="224"/>
      <c r="E1101" s="224"/>
      <c r="F1101" s="224"/>
      <c r="G1101" s="225"/>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E.P.E.T.N° 1 - ING. ROGELIO BOERO</v>
      </c>
      <c r="C1104" s="149"/>
      <c r="D1104" s="149"/>
      <c r="E1104" s="149"/>
      <c r="F1104" s="158" t="s">
        <v>40</v>
      </c>
      <c r="G1104" s="160">
        <f>Fecha_Base</f>
        <v>0</v>
      </c>
    </row>
    <row r="1105" spans="1:141" ht="24" customHeight="1" x14ac:dyDescent="0.2">
      <c r="A1105" s="161" t="s">
        <v>725</v>
      </c>
      <c r="B1105" s="150" t="str">
        <f>Ubicación</f>
        <v>Belgrano 250 este</v>
      </c>
      <c r="C1105" s="150"/>
      <c r="D1105" s="162"/>
      <c r="E1105" s="163"/>
      <c r="F1105" s="164"/>
      <c r="G1105" s="165"/>
    </row>
    <row r="1106" spans="1:141" ht="24" customHeight="1" x14ac:dyDescent="0.2">
      <c r="A1106" s="161" t="s">
        <v>41</v>
      </c>
      <c r="B1106" s="166" t="str">
        <f>IFERROR(VALUE(LEFT(B1107,FIND("-",B1107)-1)),"")</f>
        <v/>
      </c>
      <c r="C1106" s="151" t="str">
        <f>IFERROR(VLOOKUP(B1106,Tabla_CyP,2,FALSE),"")</f>
        <v/>
      </c>
      <c r="E1106" s="163"/>
      <c r="F1106" s="164"/>
      <c r="G1106" s="165"/>
    </row>
    <row r="1107" spans="1:141" ht="24" customHeight="1" x14ac:dyDescent="0.2">
      <c r="A1107" s="161" t="s">
        <v>27</v>
      </c>
      <c r="B1107" s="167" t="str">
        <f>IFERROR(VLOOKUP(COUNTIF($A$1:A1107,"ANALISIS DE PRECIOS"),Tabla_NumeroItem,4,FALSE),"")</f>
        <v>11.3</v>
      </c>
      <c r="C1107" s="151" t="str">
        <f>IFERROR(VLOOKUP(B1107,Tabla_CyP,2,FALSE),"")</f>
        <v>Baja tensión</v>
      </c>
      <c r="D1107" s="162"/>
      <c r="E1107" s="163"/>
      <c r="F1107" s="158" t="s">
        <v>28</v>
      </c>
      <c r="G1107" s="168" t="str">
        <f>IFERROR(VLOOKUP(B1107,Tabla_CyP,4,FALSE),"")</f>
        <v>gl</v>
      </c>
    </row>
    <row r="1108" spans="1:141" ht="24" customHeight="1" x14ac:dyDescent="0.2">
      <c r="A1108" s="161"/>
      <c r="B1108" s="150"/>
      <c r="C1108" s="151"/>
      <c r="D1108" s="162"/>
      <c r="E1108" s="163"/>
      <c r="F1108" s="164"/>
      <c r="G1108" s="165"/>
    </row>
    <row r="1109" spans="1:141" ht="24" customHeight="1" x14ac:dyDescent="0.2">
      <c r="A1109" s="356" t="s">
        <v>588</v>
      </c>
      <c r="B1109" s="357"/>
      <c r="C1109" s="358" t="s">
        <v>0</v>
      </c>
      <c r="D1109" s="358" t="s">
        <v>29</v>
      </c>
      <c r="E1109" s="360" t="s">
        <v>30</v>
      </c>
      <c r="F1109" s="362" t="s">
        <v>31</v>
      </c>
      <c r="G1109" s="364" t="s">
        <v>32</v>
      </c>
    </row>
    <row r="1110" spans="1:141" s="171" customFormat="1" ht="24" customHeight="1" x14ac:dyDescent="0.2">
      <c r="A1110" s="169" t="s">
        <v>589</v>
      </c>
      <c r="B1110" s="170" t="s">
        <v>590</v>
      </c>
      <c r="C1110" s="359"/>
      <c r="D1110" s="359"/>
      <c r="E1110" s="361"/>
      <c r="F1110" s="363"/>
      <c r="G1110" s="365"/>
      <c r="I1110" s="334"/>
      <c r="J1110" s="334"/>
      <c r="K1110" s="334"/>
      <c r="L1110" s="334"/>
      <c r="M1110" s="334"/>
      <c r="N1110" s="334"/>
      <c r="O1110" s="334"/>
      <c r="P1110" s="334"/>
      <c r="Q1110" s="334"/>
      <c r="R1110" s="334"/>
      <c r="S1110" s="334"/>
      <c r="T1110" s="334"/>
      <c r="U1110" s="334"/>
      <c r="V1110" s="334"/>
      <c r="W1110" s="334"/>
      <c r="X1110" s="334"/>
      <c r="Y1110" s="334"/>
      <c r="Z1110" s="334"/>
      <c r="AA1110" s="334"/>
      <c r="AB1110" s="334"/>
      <c r="AC1110" s="334"/>
      <c r="AD1110" s="334"/>
      <c r="AE1110" s="334"/>
      <c r="AF1110" s="334"/>
      <c r="AG1110" s="334"/>
      <c r="AH1110" s="334"/>
      <c r="AI1110" s="334"/>
      <c r="AJ1110" s="334"/>
      <c r="AK1110" s="334"/>
      <c r="AL1110" s="334"/>
      <c r="AM1110" s="334"/>
      <c r="AN1110" s="334"/>
      <c r="AO1110" s="334"/>
      <c r="AP1110" s="334"/>
      <c r="AQ1110" s="334"/>
      <c r="AR1110" s="334"/>
      <c r="AS1110" s="334"/>
      <c r="AT1110" s="334"/>
      <c r="AU1110" s="334"/>
      <c r="AV1110" s="334"/>
      <c r="AW1110" s="334"/>
      <c r="AX1110" s="334"/>
      <c r="AY1110" s="334"/>
      <c r="AZ1110" s="334"/>
      <c r="BA1110" s="334"/>
      <c r="BB1110" s="334"/>
      <c r="BC1110" s="334"/>
      <c r="BD1110" s="334"/>
      <c r="BE1110" s="334"/>
      <c r="BF1110" s="334"/>
      <c r="BG1110" s="334"/>
      <c r="BH1110" s="334"/>
      <c r="BI1110" s="334"/>
      <c r="BJ1110" s="334"/>
      <c r="BK1110" s="334"/>
      <c r="BL1110" s="334"/>
      <c r="BM1110" s="334"/>
      <c r="BN1110" s="334"/>
      <c r="BO1110" s="334"/>
      <c r="BP1110" s="334"/>
      <c r="BQ1110" s="334"/>
      <c r="BR1110" s="334"/>
      <c r="BS1110" s="334"/>
      <c r="BT1110" s="334"/>
      <c r="BU1110" s="334"/>
      <c r="BV1110" s="334"/>
      <c r="BW1110" s="334"/>
      <c r="BX1110" s="334"/>
      <c r="BY1110" s="334"/>
      <c r="BZ1110" s="334"/>
      <c r="CA1110" s="334"/>
      <c r="CB1110" s="334"/>
      <c r="CC1110" s="334"/>
      <c r="CD1110" s="334"/>
      <c r="CE1110" s="334"/>
      <c r="CF1110" s="334"/>
      <c r="CG1110" s="334"/>
      <c r="CH1110" s="334"/>
      <c r="CI1110" s="334"/>
      <c r="CJ1110" s="334"/>
      <c r="CK1110" s="334"/>
      <c r="CL1110" s="334"/>
      <c r="CM1110" s="334"/>
      <c r="CN1110" s="334"/>
      <c r="CO1110" s="334"/>
      <c r="CP1110" s="334"/>
      <c r="CQ1110" s="334"/>
      <c r="CR1110" s="334"/>
      <c r="CS1110" s="334"/>
      <c r="CT1110" s="334"/>
      <c r="CU1110" s="334"/>
      <c r="CV1110" s="334"/>
      <c r="CW1110" s="334"/>
      <c r="CX1110" s="334"/>
      <c r="CY1110" s="334"/>
      <c r="CZ1110" s="334"/>
      <c r="DA1110" s="334"/>
      <c r="DB1110" s="334"/>
      <c r="DC1110" s="334"/>
      <c r="DD1110" s="334"/>
      <c r="DE1110" s="334"/>
      <c r="DF1110" s="334"/>
      <c r="DG1110" s="334"/>
      <c r="DH1110" s="334"/>
      <c r="DI1110" s="334"/>
      <c r="DJ1110" s="334"/>
      <c r="DK1110" s="334"/>
      <c r="DL1110" s="334"/>
      <c r="DM1110" s="334"/>
      <c r="DN1110" s="334"/>
      <c r="DO1110" s="334"/>
      <c r="DP1110" s="334"/>
      <c r="DQ1110" s="334"/>
      <c r="DR1110" s="334"/>
      <c r="DS1110" s="334"/>
      <c r="DT1110" s="334"/>
      <c r="DU1110" s="334"/>
      <c r="DV1110" s="334"/>
      <c r="DW1110" s="334"/>
      <c r="DX1110" s="334"/>
      <c r="DY1110" s="334"/>
      <c r="DZ1110" s="334"/>
      <c r="EA1110" s="334"/>
      <c r="EB1110" s="334"/>
      <c r="EC1110" s="334"/>
      <c r="ED1110" s="334"/>
      <c r="EE1110" s="334"/>
      <c r="EF1110" s="334"/>
      <c r="EG1110" s="334"/>
      <c r="EH1110" s="334"/>
      <c r="EI1110" s="334"/>
      <c r="EJ1110" s="334"/>
      <c r="EK1110" s="334"/>
    </row>
    <row r="1111" spans="1:141" ht="24" customHeight="1" x14ac:dyDescent="0.2">
      <c r="A1111" s="237"/>
      <c r="B1111" s="172"/>
      <c r="C1111" s="235" t="s">
        <v>728</v>
      </c>
      <c r="D1111" s="173"/>
      <c r="E1111" s="174"/>
      <c r="F1111" s="175"/>
      <c r="G1111" s="176"/>
    </row>
    <row r="1112" spans="1:141" s="333" customFormat="1" ht="24" customHeight="1" x14ac:dyDescent="0.2">
      <c r="A1112" s="324" t="str">
        <f t="shared" ref="A1112:A1125" si="331">IFERROR(VLOOKUP(C1112,Tabla_Insumos,4,FALSE),"")</f>
        <v/>
      </c>
      <c r="B1112" s="325" t="str">
        <f>IFERROR(VLOOKUP(C1112,Tabla_Insumos,5,FALSE),"")</f>
        <v/>
      </c>
      <c r="C1112" s="326"/>
      <c r="D1112" s="327" t="str">
        <f t="shared" ref="D1112:D1125" si="332">IFERROR(VLOOKUP(C1112,Tabla_Insumos,2,FALSE),"")</f>
        <v/>
      </c>
      <c r="E1112" s="328"/>
      <c r="F1112" s="329">
        <f t="shared" ref="F1112:F1125" si="333">IFERROR(VLOOKUP(C1112,Tabla_Insumos,3,FALSE),0)</f>
        <v>0</v>
      </c>
      <c r="G1112" s="332">
        <f>ROUND(E1112*F1112,2)</f>
        <v>0</v>
      </c>
    </row>
    <row r="1113" spans="1:141" s="333" customFormat="1" ht="24" customHeight="1" x14ac:dyDescent="0.2">
      <c r="A1113" s="324" t="str">
        <f t="shared" si="331"/>
        <v/>
      </c>
      <c r="B1113" s="325" t="str">
        <f t="shared" ref="B1113:B1125" si="334">IFERROR(VLOOKUP(C1113,Tabla_Insumos,5,FALSE),"")</f>
        <v/>
      </c>
      <c r="C1113" s="326"/>
      <c r="D1113" s="327" t="str">
        <f t="shared" si="332"/>
        <v/>
      </c>
      <c r="E1113" s="328"/>
      <c r="F1113" s="329">
        <f t="shared" si="333"/>
        <v>0</v>
      </c>
      <c r="G1113" s="332">
        <f t="shared" ref="G1113:G1125" si="335">ROUND(E1113*F1113,2)</f>
        <v>0</v>
      </c>
    </row>
    <row r="1114" spans="1:141" s="333" customFormat="1" ht="24" customHeight="1" x14ac:dyDescent="0.2">
      <c r="A1114" s="324" t="str">
        <f t="shared" si="331"/>
        <v/>
      </c>
      <c r="B1114" s="325" t="str">
        <f t="shared" si="334"/>
        <v/>
      </c>
      <c r="C1114" s="326"/>
      <c r="D1114" s="327" t="str">
        <f t="shared" si="332"/>
        <v/>
      </c>
      <c r="E1114" s="328"/>
      <c r="F1114" s="329">
        <f t="shared" si="333"/>
        <v>0</v>
      </c>
      <c r="G1114" s="332">
        <f t="shared" si="335"/>
        <v>0</v>
      </c>
    </row>
    <row r="1115" spans="1:141" s="333" customFormat="1" ht="24" customHeight="1" x14ac:dyDescent="0.2">
      <c r="A1115" s="324" t="str">
        <f t="shared" si="331"/>
        <v/>
      </c>
      <c r="B1115" s="325" t="str">
        <f t="shared" si="334"/>
        <v/>
      </c>
      <c r="C1115" s="326"/>
      <c r="D1115" s="327" t="str">
        <f t="shared" si="332"/>
        <v/>
      </c>
      <c r="E1115" s="328"/>
      <c r="F1115" s="329">
        <f t="shared" si="333"/>
        <v>0</v>
      </c>
      <c r="G1115" s="332">
        <f t="shared" si="335"/>
        <v>0</v>
      </c>
    </row>
    <row r="1116" spans="1:141" s="333" customFormat="1" ht="24" customHeight="1" x14ac:dyDescent="0.2">
      <c r="A1116" s="324" t="str">
        <f t="shared" si="331"/>
        <v/>
      </c>
      <c r="B1116" s="325" t="str">
        <f t="shared" si="334"/>
        <v/>
      </c>
      <c r="C1116" s="326"/>
      <c r="D1116" s="327" t="str">
        <f t="shared" si="332"/>
        <v/>
      </c>
      <c r="E1116" s="328"/>
      <c r="F1116" s="329">
        <f t="shared" si="333"/>
        <v>0</v>
      </c>
      <c r="G1116" s="332">
        <f t="shared" si="335"/>
        <v>0</v>
      </c>
    </row>
    <row r="1117" spans="1:141" s="333" customFormat="1" ht="24" customHeight="1" x14ac:dyDescent="0.2">
      <c r="A1117" s="324" t="str">
        <f t="shared" si="331"/>
        <v/>
      </c>
      <c r="B1117" s="325" t="str">
        <f t="shared" si="334"/>
        <v/>
      </c>
      <c r="C1117" s="326"/>
      <c r="D1117" s="327" t="str">
        <f t="shared" si="332"/>
        <v/>
      </c>
      <c r="E1117" s="328"/>
      <c r="F1117" s="329">
        <f t="shared" si="333"/>
        <v>0</v>
      </c>
      <c r="G1117" s="332">
        <f t="shared" si="335"/>
        <v>0</v>
      </c>
    </row>
    <row r="1118" spans="1:141" s="333" customFormat="1" ht="24" customHeight="1" x14ac:dyDescent="0.2">
      <c r="A1118" s="324" t="str">
        <f t="shared" si="331"/>
        <v/>
      </c>
      <c r="B1118" s="325" t="str">
        <f t="shared" si="334"/>
        <v/>
      </c>
      <c r="C1118" s="326"/>
      <c r="D1118" s="327" t="str">
        <f t="shared" si="332"/>
        <v/>
      </c>
      <c r="E1118" s="328"/>
      <c r="F1118" s="329">
        <f t="shared" si="333"/>
        <v>0</v>
      </c>
      <c r="G1118" s="332">
        <f t="shared" si="335"/>
        <v>0</v>
      </c>
    </row>
    <row r="1119" spans="1:141" s="333" customFormat="1" ht="24" customHeight="1" x14ac:dyDescent="0.2">
      <c r="A1119" s="324" t="str">
        <f t="shared" si="331"/>
        <v/>
      </c>
      <c r="B1119" s="325" t="str">
        <f t="shared" si="334"/>
        <v/>
      </c>
      <c r="C1119" s="326"/>
      <c r="D1119" s="327" t="str">
        <f t="shared" si="332"/>
        <v/>
      </c>
      <c r="E1119" s="328"/>
      <c r="F1119" s="329">
        <f t="shared" si="333"/>
        <v>0</v>
      </c>
      <c r="G1119" s="332">
        <f t="shared" si="335"/>
        <v>0</v>
      </c>
    </row>
    <row r="1120" spans="1:141" s="333" customFormat="1" ht="24" customHeight="1" x14ac:dyDescent="0.2">
      <c r="A1120" s="324" t="str">
        <f t="shared" si="331"/>
        <v/>
      </c>
      <c r="B1120" s="325" t="str">
        <f t="shared" si="334"/>
        <v/>
      </c>
      <c r="C1120" s="326"/>
      <c r="D1120" s="327" t="str">
        <f t="shared" si="332"/>
        <v/>
      </c>
      <c r="E1120" s="328"/>
      <c r="F1120" s="329">
        <f t="shared" si="333"/>
        <v>0</v>
      </c>
      <c r="G1120" s="332">
        <f t="shared" si="335"/>
        <v>0</v>
      </c>
    </row>
    <row r="1121" spans="1:7" s="333" customFormat="1" ht="24" customHeight="1" x14ac:dyDescent="0.2">
      <c r="A1121" s="324" t="str">
        <f t="shared" si="331"/>
        <v/>
      </c>
      <c r="B1121" s="325" t="str">
        <f t="shared" si="334"/>
        <v/>
      </c>
      <c r="C1121" s="326"/>
      <c r="D1121" s="327" t="str">
        <f t="shared" si="332"/>
        <v/>
      </c>
      <c r="E1121" s="328"/>
      <c r="F1121" s="329">
        <f t="shared" si="333"/>
        <v>0</v>
      </c>
      <c r="G1121" s="332">
        <f t="shared" si="335"/>
        <v>0</v>
      </c>
    </row>
    <row r="1122" spans="1:7" s="333" customFormat="1" ht="24" customHeight="1" x14ac:dyDescent="0.2">
      <c r="A1122" s="324" t="str">
        <f t="shared" si="331"/>
        <v/>
      </c>
      <c r="B1122" s="325" t="str">
        <f t="shared" si="334"/>
        <v/>
      </c>
      <c r="C1122" s="326"/>
      <c r="D1122" s="327" t="str">
        <f t="shared" si="332"/>
        <v/>
      </c>
      <c r="E1122" s="328"/>
      <c r="F1122" s="329">
        <f t="shared" si="333"/>
        <v>0</v>
      </c>
      <c r="G1122" s="332">
        <f t="shared" si="335"/>
        <v>0</v>
      </c>
    </row>
    <row r="1123" spans="1:7" s="333" customFormat="1" ht="24" customHeight="1" x14ac:dyDescent="0.2">
      <c r="A1123" s="324" t="str">
        <f t="shared" si="331"/>
        <v/>
      </c>
      <c r="B1123" s="325" t="str">
        <f t="shared" si="334"/>
        <v/>
      </c>
      <c r="C1123" s="326"/>
      <c r="D1123" s="327" t="str">
        <f t="shared" si="332"/>
        <v/>
      </c>
      <c r="E1123" s="328"/>
      <c r="F1123" s="329">
        <f t="shared" si="333"/>
        <v>0</v>
      </c>
      <c r="G1123" s="332">
        <f t="shared" si="335"/>
        <v>0</v>
      </c>
    </row>
    <row r="1124" spans="1:7" s="333" customFormat="1" ht="24" customHeight="1" x14ac:dyDescent="0.2">
      <c r="A1124" s="324" t="str">
        <f t="shared" si="331"/>
        <v/>
      </c>
      <c r="B1124" s="325" t="str">
        <f t="shared" si="334"/>
        <v/>
      </c>
      <c r="C1124" s="326"/>
      <c r="D1124" s="327" t="str">
        <f t="shared" si="332"/>
        <v/>
      </c>
      <c r="E1124" s="328"/>
      <c r="F1124" s="329">
        <f t="shared" si="333"/>
        <v>0</v>
      </c>
      <c r="G1124" s="332">
        <f t="shared" si="335"/>
        <v>0</v>
      </c>
    </row>
    <row r="1125" spans="1:7" s="333" customFormat="1" ht="24" customHeight="1" x14ac:dyDescent="0.2">
      <c r="A1125" s="324" t="str">
        <f t="shared" si="331"/>
        <v/>
      </c>
      <c r="B1125" s="325" t="str">
        <f t="shared" si="334"/>
        <v/>
      </c>
      <c r="C1125" s="326"/>
      <c r="D1125" s="327" t="str">
        <f t="shared" si="332"/>
        <v/>
      </c>
      <c r="E1125" s="328"/>
      <c r="F1125" s="330">
        <f t="shared" si="333"/>
        <v>0</v>
      </c>
      <c r="G1125" s="332">
        <f t="shared" si="335"/>
        <v>0</v>
      </c>
    </row>
    <row r="1126" spans="1:7" ht="24" customHeight="1" x14ac:dyDescent="0.2">
      <c r="A1126" s="177"/>
      <c r="B1126" s="151"/>
      <c r="C1126" s="151"/>
      <c r="D1126" s="162"/>
      <c r="E1126" s="163"/>
      <c r="F1126" s="238" t="s">
        <v>33</v>
      </c>
      <c r="G1126" s="178">
        <f>SUBTOTAL(9,G1112:G1125)</f>
        <v>0</v>
      </c>
    </row>
    <row r="1127" spans="1:7" ht="24" customHeight="1" x14ac:dyDescent="0.2">
      <c r="A1127" s="177"/>
      <c r="B1127" s="151"/>
      <c r="C1127" s="179" t="s">
        <v>729</v>
      </c>
      <c r="D1127" s="162"/>
      <c r="E1127" s="163"/>
      <c r="F1127" s="164"/>
      <c r="G1127" s="180"/>
    </row>
    <row r="1128" spans="1:7" s="333" customFormat="1" ht="24" customHeight="1" x14ac:dyDescent="0.2">
      <c r="A1128" s="324" t="str">
        <f t="shared" ref="A1128:A1135" si="336">IFERROR(VLOOKUP(C1128,Tabla_Insumos,4,FALSE),"")</f>
        <v/>
      </c>
      <c r="B1128" s="325" t="str">
        <f t="shared" ref="B1128:B1135" si="337">IFERROR(VLOOKUP(C1128,Tabla_Insumos,5,FALSE),"")</f>
        <v/>
      </c>
      <c r="C1128" s="326"/>
      <c r="D1128" s="327" t="str">
        <f t="shared" ref="D1128:D1135" si="338">IFERROR(VLOOKUP(C1128,Tabla_Insumos,2,FALSE),"")</f>
        <v/>
      </c>
      <c r="E1128" s="328"/>
      <c r="F1128" s="331">
        <f t="shared" ref="F1128:F1135" si="339">IFERROR(VLOOKUP(C1128,Tabla_Insumos,3,FALSE),0)</f>
        <v>0</v>
      </c>
      <c r="G1128" s="332">
        <f>ROUND(E1128*F1128,2)</f>
        <v>0</v>
      </c>
    </row>
    <row r="1129" spans="1:7" s="333" customFormat="1" ht="24" customHeight="1" x14ac:dyDescent="0.2">
      <c r="A1129" s="324" t="str">
        <f t="shared" si="336"/>
        <v/>
      </c>
      <c r="B1129" s="325" t="str">
        <f t="shared" si="337"/>
        <v/>
      </c>
      <c r="C1129" s="326"/>
      <c r="D1129" s="327" t="str">
        <f t="shared" si="338"/>
        <v/>
      </c>
      <c r="E1129" s="328"/>
      <c r="F1129" s="331">
        <f t="shared" si="339"/>
        <v>0</v>
      </c>
      <c r="G1129" s="332">
        <f>ROUND(E1129*F1129,2)</f>
        <v>0</v>
      </c>
    </row>
    <row r="1130" spans="1:7" s="333" customFormat="1" ht="24" customHeight="1" x14ac:dyDescent="0.2">
      <c r="A1130" s="324" t="str">
        <f t="shared" si="336"/>
        <v/>
      </c>
      <c r="B1130" s="325" t="str">
        <f t="shared" si="337"/>
        <v/>
      </c>
      <c r="C1130" s="326"/>
      <c r="D1130" s="327" t="str">
        <f t="shared" si="338"/>
        <v/>
      </c>
      <c r="E1130" s="328"/>
      <c r="F1130" s="331">
        <f t="shared" si="339"/>
        <v>0</v>
      </c>
      <c r="G1130" s="332">
        <f t="shared" ref="G1130:G1135" si="340">ROUND(E1130*F1130,2)</f>
        <v>0</v>
      </c>
    </row>
    <row r="1131" spans="1:7" s="333" customFormat="1" ht="24" customHeight="1" x14ac:dyDescent="0.2">
      <c r="A1131" s="324" t="str">
        <f t="shared" si="336"/>
        <v/>
      </c>
      <c r="B1131" s="325" t="str">
        <f t="shared" si="337"/>
        <v/>
      </c>
      <c r="C1131" s="326"/>
      <c r="D1131" s="327" t="str">
        <f t="shared" si="338"/>
        <v/>
      </c>
      <c r="E1131" s="328"/>
      <c r="F1131" s="331">
        <f t="shared" si="339"/>
        <v>0</v>
      </c>
      <c r="G1131" s="332">
        <f t="shared" si="340"/>
        <v>0</v>
      </c>
    </row>
    <row r="1132" spans="1:7" s="333" customFormat="1" ht="24" customHeight="1" x14ac:dyDescent="0.2">
      <c r="A1132" s="324" t="str">
        <f t="shared" si="336"/>
        <v/>
      </c>
      <c r="B1132" s="325" t="str">
        <f t="shared" si="337"/>
        <v/>
      </c>
      <c r="C1132" s="326"/>
      <c r="D1132" s="327" t="str">
        <f t="shared" si="338"/>
        <v/>
      </c>
      <c r="E1132" s="328"/>
      <c r="F1132" s="329">
        <f t="shared" si="339"/>
        <v>0</v>
      </c>
      <c r="G1132" s="332">
        <f t="shared" si="340"/>
        <v>0</v>
      </c>
    </row>
    <row r="1133" spans="1:7" s="333" customFormat="1" ht="24" customHeight="1" x14ac:dyDescent="0.2">
      <c r="A1133" s="324" t="str">
        <f t="shared" si="336"/>
        <v/>
      </c>
      <c r="B1133" s="325" t="str">
        <f t="shared" si="337"/>
        <v/>
      </c>
      <c r="C1133" s="326"/>
      <c r="D1133" s="327" t="str">
        <f t="shared" si="338"/>
        <v/>
      </c>
      <c r="E1133" s="328"/>
      <c r="F1133" s="329">
        <f t="shared" si="339"/>
        <v>0</v>
      </c>
      <c r="G1133" s="332">
        <f t="shared" si="340"/>
        <v>0</v>
      </c>
    </row>
    <row r="1134" spans="1:7" s="333" customFormat="1" ht="24" customHeight="1" x14ac:dyDescent="0.2">
      <c r="A1134" s="324" t="str">
        <f t="shared" si="336"/>
        <v/>
      </c>
      <c r="B1134" s="325" t="str">
        <f t="shared" si="337"/>
        <v/>
      </c>
      <c r="C1134" s="326"/>
      <c r="D1134" s="327" t="str">
        <f t="shared" si="338"/>
        <v/>
      </c>
      <c r="E1134" s="328"/>
      <c r="F1134" s="329">
        <f t="shared" si="339"/>
        <v>0</v>
      </c>
      <c r="G1134" s="332">
        <f t="shared" si="340"/>
        <v>0</v>
      </c>
    </row>
    <row r="1135" spans="1:7" s="333" customFormat="1" ht="24" customHeight="1" x14ac:dyDescent="0.2">
      <c r="A1135" s="324" t="str">
        <f t="shared" si="336"/>
        <v/>
      </c>
      <c r="B1135" s="325" t="str">
        <f t="shared" si="337"/>
        <v/>
      </c>
      <c r="C1135" s="326"/>
      <c r="D1135" s="327" t="str">
        <f t="shared" si="338"/>
        <v/>
      </c>
      <c r="E1135" s="328"/>
      <c r="F1135" s="329">
        <f t="shared" si="339"/>
        <v>0</v>
      </c>
      <c r="G1135" s="332">
        <f t="shared" si="340"/>
        <v>0</v>
      </c>
    </row>
    <row r="1136" spans="1:7" ht="24" customHeight="1" x14ac:dyDescent="0.2">
      <c r="A1136" s="177"/>
      <c r="B1136" s="151"/>
      <c r="C1136" s="151"/>
      <c r="D1136" s="162"/>
      <c r="E1136" s="163"/>
      <c r="F1136" s="238" t="s">
        <v>34</v>
      </c>
      <c r="G1136" s="178">
        <f>SUBTOTAL(9,G1128:G1135)</f>
        <v>0</v>
      </c>
    </row>
    <row r="1137" spans="1:8" ht="24" customHeight="1" x14ac:dyDescent="0.2">
      <c r="A1137" s="177"/>
      <c r="B1137" s="151"/>
      <c r="C1137" s="179" t="s">
        <v>730</v>
      </c>
      <c r="D1137" s="162"/>
      <c r="E1137" s="163"/>
      <c r="F1137" s="164"/>
      <c r="G1137" s="180"/>
    </row>
    <row r="1138" spans="1:8" s="333" customFormat="1" ht="24" customHeight="1" x14ac:dyDescent="0.2">
      <c r="A1138" s="324" t="str">
        <f t="shared" ref="A1138:A1146" si="341">IFERROR(VLOOKUP(C1138,Tabla_Insumos,4,FALSE),"")</f>
        <v/>
      </c>
      <c r="B1138" s="325" t="str">
        <f t="shared" ref="B1138:B1146" si="342">IFERROR(VLOOKUP(C1138,Tabla_Insumos,5,FALSE),"")</f>
        <v/>
      </c>
      <c r="C1138" s="326"/>
      <c r="D1138" s="327" t="str">
        <f t="shared" ref="D1138:D1146" si="343">IFERROR(VLOOKUP(C1138,Tabla_Insumos,2,FALSE),"")</f>
        <v/>
      </c>
      <c r="E1138" s="328"/>
      <c r="F1138" s="329">
        <f t="shared" ref="F1138:F1146" si="344">IFERROR(VLOOKUP(C1138,Tabla_Insumos,3,FALSE),0)</f>
        <v>0</v>
      </c>
      <c r="G1138" s="332">
        <f t="shared" ref="G1138:G1146" si="345">ROUND(E1138*F1138,2)</f>
        <v>0</v>
      </c>
    </row>
    <row r="1139" spans="1:8" s="333" customFormat="1" ht="24" customHeight="1" x14ac:dyDescent="0.2">
      <c r="A1139" s="324" t="str">
        <f t="shared" si="341"/>
        <v/>
      </c>
      <c r="B1139" s="325" t="str">
        <f t="shared" si="342"/>
        <v/>
      </c>
      <c r="C1139" s="326"/>
      <c r="D1139" s="327" t="str">
        <f t="shared" si="343"/>
        <v/>
      </c>
      <c r="E1139" s="328"/>
      <c r="F1139" s="329">
        <f t="shared" si="344"/>
        <v>0</v>
      </c>
      <c r="G1139" s="332">
        <f t="shared" si="345"/>
        <v>0</v>
      </c>
    </row>
    <row r="1140" spans="1:8" s="333" customFormat="1" ht="24" customHeight="1" x14ac:dyDescent="0.2">
      <c r="A1140" s="324" t="str">
        <f t="shared" si="341"/>
        <v/>
      </c>
      <c r="B1140" s="325" t="str">
        <f t="shared" si="342"/>
        <v/>
      </c>
      <c r="C1140" s="326"/>
      <c r="D1140" s="327" t="str">
        <f t="shared" si="343"/>
        <v/>
      </c>
      <c r="E1140" s="328"/>
      <c r="F1140" s="329">
        <f t="shared" si="344"/>
        <v>0</v>
      </c>
      <c r="G1140" s="332">
        <f t="shared" si="345"/>
        <v>0</v>
      </c>
    </row>
    <row r="1141" spans="1:8" s="333" customFormat="1" ht="24" customHeight="1" x14ac:dyDescent="0.2">
      <c r="A1141" s="324" t="str">
        <f t="shared" si="341"/>
        <v/>
      </c>
      <c r="B1141" s="325" t="str">
        <f t="shared" si="342"/>
        <v/>
      </c>
      <c r="C1141" s="326"/>
      <c r="D1141" s="327" t="str">
        <f t="shared" si="343"/>
        <v/>
      </c>
      <c r="E1141" s="328"/>
      <c r="F1141" s="329">
        <f t="shared" si="344"/>
        <v>0</v>
      </c>
      <c r="G1141" s="332">
        <f t="shared" si="345"/>
        <v>0</v>
      </c>
    </row>
    <row r="1142" spans="1:8" s="333" customFormat="1" ht="24" customHeight="1" x14ac:dyDescent="0.2">
      <c r="A1142" s="324" t="str">
        <f t="shared" si="341"/>
        <v/>
      </c>
      <c r="B1142" s="325" t="str">
        <f t="shared" si="342"/>
        <v/>
      </c>
      <c r="C1142" s="326"/>
      <c r="D1142" s="327" t="str">
        <f t="shared" si="343"/>
        <v/>
      </c>
      <c r="E1142" s="328"/>
      <c r="F1142" s="329">
        <f t="shared" si="344"/>
        <v>0</v>
      </c>
      <c r="G1142" s="332">
        <f t="shared" si="345"/>
        <v>0</v>
      </c>
    </row>
    <row r="1143" spans="1:8" s="333" customFormat="1" ht="24" customHeight="1" x14ac:dyDescent="0.2">
      <c r="A1143" s="324" t="str">
        <f t="shared" si="341"/>
        <v/>
      </c>
      <c r="B1143" s="325" t="str">
        <f t="shared" si="342"/>
        <v/>
      </c>
      <c r="C1143" s="326"/>
      <c r="D1143" s="327" t="str">
        <f t="shared" si="343"/>
        <v/>
      </c>
      <c r="E1143" s="328"/>
      <c r="F1143" s="329">
        <f t="shared" si="344"/>
        <v>0</v>
      </c>
      <c r="G1143" s="332">
        <f t="shared" si="345"/>
        <v>0</v>
      </c>
    </row>
    <row r="1144" spans="1:8" s="333" customFormat="1" ht="24" customHeight="1" x14ac:dyDescent="0.2">
      <c r="A1144" s="324" t="str">
        <f t="shared" si="341"/>
        <v/>
      </c>
      <c r="B1144" s="325" t="str">
        <f t="shared" si="342"/>
        <v/>
      </c>
      <c r="C1144" s="326"/>
      <c r="D1144" s="327" t="str">
        <f t="shared" si="343"/>
        <v/>
      </c>
      <c r="E1144" s="328"/>
      <c r="F1144" s="329">
        <f t="shared" si="344"/>
        <v>0</v>
      </c>
      <c r="G1144" s="332">
        <f t="shared" si="345"/>
        <v>0</v>
      </c>
    </row>
    <row r="1145" spans="1:8" s="333" customFormat="1" ht="24" customHeight="1" x14ac:dyDescent="0.2">
      <c r="A1145" s="324" t="str">
        <f t="shared" si="341"/>
        <v/>
      </c>
      <c r="B1145" s="325" t="str">
        <f t="shared" si="342"/>
        <v/>
      </c>
      <c r="C1145" s="326"/>
      <c r="D1145" s="327" t="str">
        <f t="shared" si="343"/>
        <v/>
      </c>
      <c r="E1145" s="328"/>
      <c r="F1145" s="329">
        <f t="shared" si="344"/>
        <v>0</v>
      </c>
      <c r="G1145" s="332">
        <f t="shared" si="345"/>
        <v>0</v>
      </c>
    </row>
    <row r="1146" spans="1:8" s="333" customFormat="1" ht="24" customHeight="1" x14ac:dyDescent="0.2">
      <c r="A1146" s="324" t="str">
        <f t="shared" si="341"/>
        <v/>
      </c>
      <c r="B1146" s="325" t="str">
        <f t="shared" si="342"/>
        <v/>
      </c>
      <c r="C1146" s="326"/>
      <c r="D1146" s="327" t="str">
        <f t="shared" si="343"/>
        <v/>
      </c>
      <c r="E1146" s="328"/>
      <c r="F1146" s="329">
        <f t="shared" si="344"/>
        <v>0</v>
      </c>
      <c r="G1146" s="332">
        <f t="shared" si="345"/>
        <v>0</v>
      </c>
    </row>
    <row r="1147" spans="1:8" ht="24" customHeight="1" x14ac:dyDescent="0.2">
      <c r="A1147" s="181"/>
      <c r="B1147" s="162"/>
      <c r="C1147" s="151"/>
      <c r="D1147" s="162"/>
      <c r="E1147" s="163"/>
      <c r="F1147" s="238"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11.3</v>
      </c>
      <c r="B1149" s="189" t="str">
        <f>C1107</f>
        <v>Baja tensión</v>
      </c>
      <c r="C1149" s="190"/>
      <c r="D1149" s="190" t="s">
        <v>36</v>
      </c>
      <c r="E1149" s="191"/>
      <c r="F1149" s="192" t="s">
        <v>37</v>
      </c>
      <c r="G1149" s="193">
        <f>SUBTOTAL(9,G1112:G1148)</f>
        <v>0</v>
      </c>
    </row>
    <row r="1150" spans="1:8" ht="24" customHeight="1" thickTop="1" thickBot="1" x14ac:dyDescent="0.25"/>
    <row r="1151" spans="1:8" ht="24" customHeight="1" thickTop="1" x14ac:dyDescent="0.2">
      <c r="A1151" s="223" t="s">
        <v>39</v>
      </c>
      <c r="B1151" s="224"/>
      <c r="C1151" s="224"/>
      <c r="D1151" s="224"/>
      <c r="E1151" s="224"/>
      <c r="F1151" s="224"/>
      <c r="G1151" s="225"/>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E.P.E.T.N° 1 - ING. ROGELIO BOERO</v>
      </c>
      <c r="C1154" s="149"/>
      <c r="D1154" s="149"/>
      <c r="E1154" s="149"/>
      <c r="F1154" s="158" t="s">
        <v>40</v>
      </c>
      <c r="G1154" s="160">
        <f>Fecha_Base</f>
        <v>0</v>
      </c>
    </row>
    <row r="1155" spans="1:141" ht="24" customHeight="1" x14ac:dyDescent="0.2">
      <c r="A1155" s="161" t="s">
        <v>725</v>
      </c>
      <c r="B1155" s="150" t="str">
        <f>Ubicación</f>
        <v>Belgrano 250 este</v>
      </c>
      <c r="C1155" s="150"/>
      <c r="D1155" s="162"/>
      <c r="E1155" s="163"/>
      <c r="F1155" s="164"/>
      <c r="G1155" s="165"/>
    </row>
    <row r="1156" spans="1:141" ht="24" customHeight="1" x14ac:dyDescent="0.2">
      <c r="A1156" s="161" t="s">
        <v>41</v>
      </c>
      <c r="B1156" s="166" t="str">
        <f>IFERROR(VALUE(LEFT(B1157,FIND("-",B1157)-1)),"")</f>
        <v/>
      </c>
      <c r="C1156" s="151" t="str">
        <f>IFERROR(VLOOKUP(B1156,Tabla_CyP,2,FALSE),"")</f>
        <v/>
      </c>
      <c r="E1156" s="163"/>
      <c r="F1156" s="164"/>
      <c r="G1156" s="165"/>
    </row>
    <row r="1157" spans="1:141" ht="24" customHeight="1" x14ac:dyDescent="0.2">
      <c r="A1157" s="161" t="s">
        <v>27</v>
      </c>
      <c r="B1157" s="167" t="str">
        <f>IFERROR(VLOOKUP(COUNTIF($A$1:A1157,"ANALISIS DE PRECIOS"),Tabla_NumeroItem,4,FALSE),"")</f>
        <v>11.4</v>
      </c>
      <c r="C1157" s="151" t="str">
        <f>IFERROR(VLOOKUP(B1157,Tabla_CyP,2,FALSE),"")</f>
        <v>Artefactos</v>
      </c>
      <c r="D1157" s="162"/>
      <c r="E1157" s="163"/>
      <c r="F1157" s="158" t="s">
        <v>28</v>
      </c>
      <c r="G1157" s="168" t="str">
        <f>IFERROR(VLOOKUP(B1157,Tabla_CyP,4,FALSE),"")</f>
        <v>gl</v>
      </c>
    </row>
    <row r="1158" spans="1:141" ht="24" customHeight="1" x14ac:dyDescent="0.2">
      <c r="A1158" s="161"/>
      <c r="B1158" s="150"/>
      <c r="C1158" s="151"/>
      <c r="D1158" s="162"/>
      <c r="E1158" s="163"/>
      <c r="F1158" s="164"/>
      <c r="G1158" s="165"/>
    </row>
    <row r="1159" spans="1:141" ht="24" customHeight="1" x14ac:dyDescent="0.2">
      <c r="A1159" s="356" t="s">
        <v>588</v>
      </c>
      <c r="B1159" s="357"/>
      <c r="C1159" s="358" t="s">
        <v>0</v>
      </c>
      <c r="D1159" s="358" t="s">
        <v>29</v>
      </c>
      <c r="E1159" s="360" t="s">
        <v>30</v>
      </c>
      <c r="F1159" s="362" t="s">
        <v>31</v>
      </c>
      <c r="G1159" s="364" t="s">
        <v>32</v>
      </c>
    </row>
    <row r="1160" spans="1:141" s="171" customFormat="1" ht="24" customHeight="1" x14ac:dyDescent="0.2">
      <c r="A1160" s="169" t="s">
        <v>589</v>
      </c>
      <c r="B1160" s="170" t="s">
        <v>590</v>
      </c>
      <c r="C1160" s="359"/>
      <c r="D1160" s="359"/>
      <c r="E1160" s="361"/>
      <c r="F1160" s="363"/>
      <c r="G1160" s="365"/>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4"/>
      <c r="AD1160" s="334"/>
      <c r="AE1160" s="334"/>
      <c r="AF1160" s="334"/>
      <c r="AG1160" s="334"/>
      <c r="AH1160" s="334"/>
      <c r="AI1160" s="334"/>
      <c r="AJ1160" s="334"/>
      <c r="AK1160" s="334"/>
      <c r="AL1160" s="334"/>
      <c r="AM1160" s="334"/>
      <c r="AN1160" s="334"/>
      <c r="AO1160" s="334"/>
      <c r="AP1160" s="334"/>
      <c r="AQ1160" s="334"/>
      <c r="AR1160" s="334"/>
      <c r="AS1160" s="334"/>
      <c r="AT1160" s="334"/>
      <c r="AU1160" s="334"/>
      <c r="AV1160" s="334"/>
      <c r="AW1160" s="334"/>
      <c r="AX1160" s="334"/>
      <c r="AY1160" s="334"/>
      <c r="AZ1160" s="334"/>
      <c r="BA1160" s="334"/>
      <c r="BB1160" s="334"/>
      <c r="BC1160" s="334"/>
      <c r="BD1160" s="334"/>
      <c r="BE1160" s="334"/>
      <c r="BF1160" s="334"/>
      <c r="BG1160" s="334"/>
      <c r="BH1160" s="334"/>
      <c r="BI1160" s="334"/>
      <c r="BJ1160" s="334"/>
      <c r="BK1160" s="334"/>
      <c r="BL1160" s="334"/>
      <c r="BM1160" s="334"/>
      <c r="BN1160" s="334"/>
      <c r="BO1160" s="334"/>
      <c r="BP1160" s="334"/>
      <c r="BQ1160" s="334"/>
      <c r="BR1160" s="334"/>
      <c r="BS1160" s="334"/>
      <c r="BT1160" s="334"/>
      <c r="BU1160" s="334"/>
      <c r="BV1160" s="334"/>
      <c r="BW1160" s="334"/>
      <c r="BX1160" s="334"/>
      <c r="BY1160" s="334"/>
      <c r="BZ1160" s="334"/>
      <c r="CA1160" s="334"/>
      <c r="CB1160" s="334"/>
      <c r="CC1160" s="334"/>
      <c r="CD1160" s="334"/>
      <c r="CE1160" s="334"/>
      <c r="CF1160" s="334"/>
      <c r="CG1160" s="334"/>
      <c r="CH1160" s="334"/>
      <c r="CI1160" s="334"/>
      <c r="CJ1160" s="334"/>
      <c r="CK1160" s="334"/>
      <c r="CL1160" s="334"/>
      <c r="CM1160" s="334"/>
      <c r="CN1160" s="334"/>
      <c r="CO1160" s="334"/>
      <c r="CP1160" s="334"/>
      <c r="CQ1160" s="334"/>
      <c r="CR1160" s="334"/>
      <c r="CS1160" s="334"/>
      <c r="CT1160" s="334"/>
      <c r="CU1160" s="334"/>
      <c r="CV1160" s="334"/>
      <c r="CW1160" s="334"/>
      <c r="CX1160" s="334"/>
      <c r="CY1160" s="334"/>
      <c r="CZ1160" s="334"/>
      <c r="DA1160" s="334"/>
      <c r="DB1160" s="334"/>
      <c r="DC1160" s="334"/>
      <c r="DD1160" s="334"/>
      <c r="DE1160" s="334"/>
      <c r="DF1160" s="334"/>
      <c r="DG1160" s="334"/>
      <c r="DH1160" s="334"/>
      <c r="DI1160" s="334"/>
      <c r="DJ1160" s="334"/>
      <c r="DK1160" s="334"/>
      <c r="DL1160" s="334"/>
      <c r="DM1160" s="334"/>
      <c r="DN1160" s="334"/>
      <c r="DO1160" s="334"/>
      <c r="DP1160" s="334"/>
      <c r="DQ1160" s="334"/>
      <c r="DR1160" s="334"/>
      <c r="DS1160" s="334"/>
      <c r="DT1160" s="334"/>
      <c r="DU1160" s="334"/>
      <c r="DV1160" s="334"/>
      <c r="DW1160" s="334"/>
      <c r="DX1160" s="334"/>
      <c r="DY1160" s="334"/>
      <c r="DZ1160" s="334"/>
      <c r="EA1160" s="334"/>
      <c r="EB1160" s="334"/>
      <c r="EC1160" s="334"/>
      <c r="ED1160" s="334"/>
      <c r="EE1160" s="334"/>
      <c r="EF1160" s="334"/>
      <c r="EG1160" s="334"/>
      <c r="EH1160" s="334"/>
      <c r="EI1160" s="334"/>
      <c r="EJ1160" s="334"/>
      <c r="EK1160" s="334"/>
    </row>
    <row r="1161" spans="1:141" ht="24" customHeight="1" x14ac:dyDescent="0.2">
      <c r="A1161" s="237"/>
      <c r="B1161" s="172"/>
      <c r="C1161" s="235" t="s">
        <v>728</v>
      </c>
      <c r="D1161" s="173"/>
      <c r="E1161" s="174"/>
      <c r="F1161" s="175"/>
      <c r="G1161" s="176"/>
    </row>
    <row r="1162" spans="1:141" s="333" customFormat="1" ht="24" customHeight="1" x14ac:dyDescent="0.2">
      <c r="A1162" s="324" t="str">
        <f t="shared" ref="A1162:A1175" si="346">IFERROR(VLOOKUP(C1162,Tabla_Insumos,4,FALSE),"")</f>
        <v/>
      </c>
      <c r="B1162" s="325" t="str">
        <f>IFERROR(VLOOKUP(C1162,Tabla_Insumos,5,FALSE),"")</f>
        <v/>
      </c>
      <c r="C1162" s="326"/>
      <c r="D1162" s="327" t="str">
        <f t="shared" ref="D1162:D1175" si="347">IFERROR(VLOOKUP(C1162,Tabla_Insumos,2,FALSE),"")</f>
        <v/>
      </c>
      <c r="E1162" s="328"/>
      <c r="F1162" s="329">
        <f t="shared" ref="F1162:F1175" si="348">IFERROR(VLOOKUP(C1162,Tabla_Insumos,3,FALSE),0)</f>
        <v>0</v>
      </c>
      <c r="G1162" s="332">
        <f>ROUND(E1162*F1162,2)</f>
        <v>0</v>
      </c>
    </row>
    <row r="1163" spans="1:141" s="333" customFormat="1" ht="24" customHeight="1" x14ac:dyDescent="0.2">
      <c r="A1163" s="324" t="str">
        <f t="shared" si="346"/>
        <v/>
      </c>
      <c r="B1163" s="325" t="str">
        <f t="shared" ref="B1163:B1175" si="349">IFERROR(VLOOKUP(C1163,Tabla_Insumos,5,FALSE),"")</f>
        <v/>
      </c>
      <c r="C1163" s="326"/>
      <c r="D1163" s="327" t="str">
        <f t="shared" si="347"/>
        <v/>
      </c>
      <c r="E1163" s="328"/>
      <c r="F1163" s="329">
        <f t="shared" si="348"/>
        <v>0</v>
      </c>
      <c r="G1163" s="332">
        <f t="shared" ref="G1163:G1175" si="350">ROUND(E1163*F1163,2)</f>
        <v>0</v>
      </c>
    </row>
    <row r="1164" spans="1:141" s="333" customFormat="1" ht="24" customHeight="1" x14ac:dyDescent="0.2">
      <c r="A1164" s="324" t="str">
        <f t="shared" si="346"/>
        <v/>
      </c>
      <c r="B1164" s="325" t="str">
        <f t="shared" si="349"/>
        <v/>
      </c>
      <c r="C1164" s="326"/>
      <c r="D1164" s="327" t="str">
        <f t="shared" si="347"/>
        <v/>
      </c>
      <c r="E1164" s="328"/>
      <c r="F1164" s="329">
        <f t="shared" si="348"/>
        <v>0</v>
      </c>
      <c r="G1164" s="332">
        <f t="shared" si="350"/>
        <v>0</v>
      </c>
    </row>
    <row r="1165" spans="1:141" s="333" customFormat="1" ht="24" customHeight="1" x14ac:dyDescent="0.2">
      <c r="A1165" s="324" t="str">
        <f t="shared" si="346"/>
        <v/>
      </c>
      <c r="B1165" s="325" t="str">
        <f t="shared" si="349"/>
        <v/>
      </c>
      <c r="C1165" s="326"/>
      <c r="D1165" s="327" t="str">
        <f t="shared" si="347"/>
        <v/>
      </c>
      <c r="E1165" s="328"/>
      <c r="F1165" s="329">
        <f t="shared" si="348"/>
        <v>0</v>
      </c>
      <c r="G1165" s="332">
        <f t="shared" si="350"/>
        <v>0</v>
      </c>
    </row>
    <row r="1166" spans="1:141" s="333" customFormat="1" ht="24" customHeight="1" x14ac:dyDescent="0.2">
      <c r="A1166" s="324" t="str">
        <f t="shared" si="346"/>
        <v/>
      </c>
      <c r="B1166" s="325" t="str">
        <f t="shared" si="349"/>
        <v/>
      </c>
      <c r="C1166" s="326"/>
      <c r="D1166" s="327" t="str">
        <f t="shared" si="347"/>
        <v/>
      </c>
      <c r="E1166" s="328"/>
      <c r="F1166" s="329">
        <f t="shared" si="348"/>
        <v>0</v>
      </c>
      <c r="G1166" s="332">
        <f t="shared" si="350"/>
        <v>0</v>
      </c>
    </row>
    <row r="1167" spans="1:141" s="333" customFormat="1" ht="24" customHeight="1" x14ac:dyDescent="0.2">
      <c r="A1167" s="324" t="str">
        <f t="shared" si="346"/>
        <v/>
      </c>
      <c r="B1167" s="325" t="str">
        <f t="shared" si="349"/>
        <v/>
      </c>
      <c r="C1167" s="326"/>
      <c r="D1167" s="327" t="str">
        <f t="shared" si="347"/>
        <v/>
      </c>
      <c r="E1167" s="328"/>
      <c r="F1167" s="329">
        <f t="shared" si="348"/>
        <v>0</v>
      </c>
      <c r="G1167" s="332">
        <f t="shared" si="350"/>
        <v>0</v>
      </c>
    </row>
    <row r="1168" spans="1:141" s="333" customFormat="1" ht="24" customHeight="1" x14ac:dyDescent="0.2">
      <c r="A1168" s="324" t="str">
        <f t="shared" si="346"/>
        <v/>
      </c>
      <c r="B1168" s="325" t="str">
        <f t="shared" si="349"/>
        <v/>
      </c>
      <c r="C1168" s="326"/>
      <c r="D1168" s="327" t="str">
        <f t="shared" si="347"/>
        <v/>
      </c>
      <c r="E1168" s="328"/>
      <c r="F1168" s="329">
        <f t="shared" si="348"/>
        <v>0</v>
      </c>
      <c r="G1168" s="332">
        <f t="shared" si="350"/>
        <v>0</v>
      </c>
    </row>
    <row r="1169" spans="1:7" s="333" customFormat="1" ht="24" customHeight="1" x14ac:dyDescent="0.2">
      <c r="A1169" s="324" t="str">
        <f t="shared" si="346"/>
        <v/>
      </c>
      <c r="B1169" s="325" t="str">
        <f t="shared" si="349"/>
        <v/>
      </c>
      <c r="C1169" s="326"/>
      <c r="D1169" s="327" t="str">
        <f t="shared" si="347"/>
        <v/>
      </c>
      <c r="E1169" s="328"/>
      <c r="F1169" s="329">
        <f t="shared" si="348"/>
        <v>0</v>
      </c>
      <c r="G1169" s="332">
        <f t="shared" si="350"/>
        <v>0</v>
      </c>
    </row>
    <row r="1170" spans="1:7" s="333" customFormat="1" ht="24" customHeight="1" x14ac:dyDescent="0.2">
      <c r="A1170" s="324" t="str">
        <f t="shared" si="346"/>
        <v/>
      </c>
      <c r="B1170" s="325" t="str">
        <f t="shared" si="349"/>
        <v/>
      </c>
      <c r="C1170" s="326"/>
      <c r="D1170" s="327" t="str">
        <f t="shared" si="347"/>
        <v/>
      </c>
      <c r="E1170" s="328"/>
      <c r="F1170" s="329">
        <f t="shared" si="348"/>
        <v>0</v>
      </c>
      <c r="G1170" s="332">
        <f t="shared" si="350"/>
        <v>0</v>
      </c>
    </row>
    <row r="1171" spans="1:7" s="333" customFormat="1" ht="24" customHeight="1" x14ac:dyDescent="0.2">
      <c r="A1171" s="324" t="str">
        <f t="shared" si="346"/>
        <v/>
      </c>
      <c r="B1171" s="325" t="str">
        <f t="shared" si="349"/>
        <v/>
      </c>
      <c r="C1171" s="326"/>
      <c r="D1171" s="327" t="str">
        <f t="shared" si="347"/>
        <v/>
      </c>
      <c r="E1171" s="328"/>
      <c r="F1171" s="329">
        <f t="shared" si="348"/>
        <v>0</v>
      </c>
      <c r="G1171" s="332">
        <f t="shared" si="350"/>
        <v>0</v>
      </c>
    </row>
    <row r="1172" spans="1:7" s="333" customFormat="1" ht="24" customHeight="1" x14ac:dyDescent="0.2">
      <c r="A1172" s="324" t="str">
        <f t="shared" si="346"/>
        <v/>
      </c>
      <c r="B1172" s="325" t="str">
        <f t="shared" si="349"/>
        <v/>
      </c>
      <c r="C1172" s="326"/>
      <c r="D1172" s="327" t="str">
        <f t="shared" si="347"/>
        <v/>
      </c>
      <c r="E1172" s="328"/>
      <c r="F1172" s="329">
        <f t="shared" si="348"/>
        <v>0</v>
      </c>
      <c r="G1172" s="332">
        <f t="shared" si="350"/>
        <v>0</v>
      </c>
    </row>
    <row r="1173" spans="1:7" s="333" customFormat="1" ht="24" customHeight="1" x14ac:dyDescent="0.2">
      <c r="A1173" s="324" t="str">
        <f t="shared" si="346"/>
        <v/>
      </c>
      <c r="B1173" s="325" t="str">
        <f t="shared" si="349"/>
        <v/>
      </c>
      <c r="C1173" s="326"/>
      <c r="D1173" s="327" t="str">
        <f t="shared" si="347"/>
        <v/>
      </c>
      <c r="E1173" s="328"/>
      <c r="F1173" s="329">
        <f t="shared" si="348"/>
        <v>0</v>
      </c>
      <c r="G1173" s="332">
        <f t="shared" si="350"/>
        <v>0</v>
      </c>
    </row>
    <row r="1174" spans="1:7" s="333" customFormat="1" ht="24" customHeight="1" x14ac:dyDescent="0.2">
      <c r="A1174" s="324" t="str">
        <f t="shared" si="346"/>
        <v/>
      </c>
      <c r="B1174" s="325" t="str">
        <f t="shared" si="349"/>
        <v/>
      </c>
      <c r="C1174" s="326"/>
      <c r="D1174" s="327" t="str">
        <f t="shared" si="347"/>
        <v/>
      </c>
      <c r="E1174" s="328"/>
      <c r="F1174" s="329">
        <f t="shared" si="348"/>
        <v>0</v>
      </c>
      <c r="G1174" s="332">
        <f t="shared" si="350"/>
        <v>0</v>
      </c>
    </row>
    <row r="1175" spans="1:7" s="333" customFormat="1" ht="24" customHeight="1" x14ac:dyDescent="0.2">
      <c r="A1175" s="324" t="str">
        <f t="shared" si="346"/>
        <v/>
      </c>
      <c r="B1175" s="325" t="str">
        <f t="shared" si="349"/>
        <v/>
      </c>
      <c r="C1175" s="326"/>
      <c r="D1175" s="327" t="str">
        <f t="shared" si="347"/>
        <v/>
      </c>
      <c r="E1175" s="328"/>
      <c r="F1175" s="330">
        <f t="shared" si="348"/>
        <v>0</v>
      </c>
      <c r="G1175" s="332">
        <f t="shared" si="350"/>
        <v>0</v>
      </c>
    </row>
    <row r="1176" spans="1:7" ht="24" customHeight="1" x14ac:dyDescent="0.2">
      <c r="A1176" s="177"/>
      <c r="B1176" s="151"/>
      <c r="C1176" s="151"/>
      <c r="D1176" s="162"/>
      <c r="E1176" s="163"/>
      <c r="F1176" s="238" t="s">
        <v>33</v>
      </c>
      <c r="G1176" s="178">
        <f>SUBTOTAL(9,G1162:G1175)</f>
        <v>0</v>
      </c>
    </row>
    <row r="1177" spans="1:7" ht="24" customHeight="1" x14ac:dyDescent="0.2">
      <c r="A1177" s="177"/>
      <c r="B1177" s="151"/>
      <c r="C1177" s="179" t="s">
        <v>729</v>
      </c>
      <c r="D1177" s="162"/>
      <c r="E1177" s="163"/>
      <c r="F1177" s="164"/>
      <c r="G1177" s="180"/>
    </row>
    <row r="1178" spans="1:7" s="333" customFormat="1" ht="24" customHeight="1" x14ac:dyDescent="0.2">
      <c r="A1178" s="324" t="str">
        <f t="shared" ref="A1178:A1185" si="351">IFERROR(VLOOKUP(C1178,Tabla_Insumos,4,FALSE),"")</f>
        <v/>
      </c>
      <c r="B1178" s="325" t="str">
        <f t="shared" ref="B1178:B1185" si="352">IFERROR(VLOOKUP(C1178,Tabla_Insumos,5,FALSE),"")</f>
        <v/>
      </c>
      <c r="C1178" s="326"/>
      <c r="D1178" s="327" t="str">
        <f t="shared" ref="D1178:D1185" si="353">IFERROR(VLOOKUP(C1178,Tabla_Insumos,2,FALSE),"")</f>
        <v/>
      </c>
      <c r="E1178" s="328"/>
      <c r="F1178" s="331">
        <f t="shared" ref="F1178:F1185" si="354">IFERROR(VLOOKUP(C1178,Tabla_Insumos,3,FALSE),0)</f>
        <v>0</v>
      </c>
      <c r="G1178" s="332">
        <f>ROUND(E1178*F1178,2)</f>
        <v>0</v>
      </c>
    </row>
    <row r="1179" spans="1:7" s="333" customFormat="1" ht="24" customHeight="1" x14ac:dyDescent="0.2">
      <c r="A1179" s="324" t="str">
        <f t="shared" si="351"/>
        <v/>
      </c>
      <c r="B1179" s="325" t="str">
        <f t="shared" si="352"/>
        <v/>
      </c>
      <c r="C1179" s="326"/>
      <c r="D1179" s="327" t="str">
        <f t="shared" si="353"/>
        <v/>
      </c>
      <c r="E1179" s="328"/>
      <c r="F1179" s="331">
        <f t="shared" si="354"/>
        <v>0</v>
      </c>
      <c r="G1179" s="332">
        <f>ROUND(E1179*F1179,2)</f>
        <v>0</v>
      </c>
    </row>
    <row r="1180" spans="1:7" s="333" customFormat="1" ht="24" customHeight="1" x14ac:dyDescent="0.2">
      <c r="A1180" s="324" t="str">
        <f t="shared" si="351"/>
        <v/>
      </c>
      <c r="B1180" s="325" t="str">
        <f t="shared" si="352"/>
        <v/>
      </c>
      <c r="C1180" s="326"/>
      <c r="D1180" s="327" t="str">
        <f t="shared" si="353"/>
        <v/>
      </c>
      <c r="E1180" s="328"/>
      <c r="F1180" s="331">
        <f t="shared" si="354"/>
        <v>0</v>
      </c>
      <c r="G1180" s="332">
        <f t="shared" ref="G1180:G1185" si="355">ROUND(E1180*F1180,2)</f>
        <v>0</v>
      </c>
    </row>
    <row r="1181" spans="1:7" s="333" customFormat="1" ht="24" customHeight="1" x14ac:dyDescent="0.2">
      <c r="A1181" s="324" t="str">
        <f t="shared" si="351"/>
        <v/>
      </c>
      <c r="B1181" s="325" t="str">
        <f t="shared" si="352"/>
        <v/>
      </c>
      <c r="C1181" s="326"/>
      <c r="D1181" s="327" t="str">
        <f t="shared" si="353"/>
        <v/>
      </c>
      <c r="E1181" s="328"/>
      <c r="F1181" s="331">
        <f t="shared" si="354"/>
        <v>0</v>
      </c>
      <c r="G1181" s="332">
        <f t="shared" si="355"/>
        <v>0</v>
      </c>
    </row>
    <row r="1182" spans="1:7" s="333" customFormat="1" ht="24" customHeight="1" x14ac:dyDescent="0.2">
      <c r="A1182" s="324" t="str">
        <f t="shared" si="351"/>
        <v/>
      </c>
      <c r="B1182" s="325" t="str">
        <f t="shared" si="352"/>
        <v/>
      </c>
      <c r="C1182" s="326"/>
      <c r="D1182" s="327" t="str">
        <f t="shared" si="353"/>
        <v/>
      </c>
      <c r="E1182" s="328"/>
      <c r="F1182" s="329">
        <f t="shared" si="354"/>
        <v>0</v>
      </c>
      <c r="G1182" s="332">
        <f t="shared" si="355"/>
        <v>0</v>
      </c>
    </row>
    <row r="1183" spans="1:7" s="333" customFormat="1" ht="24" customHeight="1" x14ac:dyDescent="0.2">
      <c r="A1183" s="324" t="str">
        <f t="shared" si="351"/>
        <v/>
      </c>
      <c r="B1183" s="325" t="str">
        <f t="shared" si="352"/>
        <v/>
      </c>
      <c r="C1183" s="326"/>
      <c r="D1183" s="327" t="str">
        <f t="shared" si="353"/>
        <v/>
      </c>
      <c r="E1183" s="328"/>
      <c r="F1183" s="329">
        <f t="shared" si="354"/>
        <v>0</v>
      </c>
      <c r="G1183" s="332">
        <f t="shared" si="355"/>
        <v>0</v>
      </c>
    </row>
    <row r="1184" spans="1:7" s="333" customFormat="1" ht="24" customHeight="1" x14ac:dyDescent="0.2">
      <c r="A1184" s="324" t="str">
        <f t="shared" si="351"/>
        <v/>
      </c>
      <c r="B1184" s="325" t="str">
        <f t="shared" si="352"/>
        <v/>
      </c>
      <c r="C1184" s="326"/>
      <c r="D1184" s="327" t="str">
        <f t="shared" si="353"/>
        <v/>
      </c>
      <c r="E1184" s="328"/>
      <c r="F1184" s="329">
        <f t="shared" si="354"/>
        <v>0</v>
      </c>
      <c r="G1184" s="332">
        <f t="shared" si="355"/>
        <v>0</v>
      </c>
    </row>
    <row r="1185" spans="1:7" s="333" customFormat="1" ht="24" customHeight="1" x14ac:dyDescent="0.2">
      <c r="A1185" s="324" t="str">
        <f t="shared" si="351"/>
        <v/>
      </c>
      <c r="B1185" s="325" t="str">
        <f t="shared" si="352"/>
        <v/>
      </c>
      <c r="C1185" s="326"/>
      <c r="D1185" s="327" t="str">
        <f t="shared" si="353"/>
        <v/>
      </c>
      <c r="E1185" s="328"/>
      <c r="F1185" s="329">
        <f t="shared" si="354"/>
        <v>0</v>
      </c>
      <c r="G1185" s="332">
        <f t="shared" si="355"/>
        <v>0</v>
      </c>
    </row>
    <row r="1186" spans="1:7" ht="24" customHeight="1" x14ac:dyDescent="0.2">
      <c r="A1186" s="177"/>
      <c r="B1186" s="151"/>
      <c r="C1186" s="151"/>
      <c r="D1186" s="162"/>
      <c r="E1186" s="163"/>
      <c r="F1186" s="238" t="s">
        <v>34</v>
      </c>
      <c r="G1186" s="178">
        <f>SUBTOTAL(9,G1178:G1185)</f>
        <v>0</v>
      </c>
    </row>
    <row r="1187" spans="1:7" ht="24" customHeight="1" x14ac:dyDescent="0.2">
      <c r="A1187" s="177"/>
      <c r="B1187" s="151"/>
      <c r="C1187" s="179" t="s">
        <v>730</v>
      </c>
      <c r="D1187" s="162"/>
      <c r="E1187" s="163"/>
      <c r="F1187" s="164"/>
      <c r="G1187" s="180"/>
    </row>
    <row r="1188" spans="1:7" s="333" customFormat="1" ht="24" customHeight="1" x14ac:dyDescent="0.2">
      <c r="A1188" s="324" t="str">
        <f t="shared" ref="A1188:A1196" si="356">IFERROR(VLOOKUP(C1188,Tabla_Insumos,4,FALSE),"")</f>
        <v/>
      </c>
      <c r="B1188" s="325" t="str">
        <f t="shared" ref="B1188:B1196" si="357">IFERROR(VLOOKUP(C1188,Tabla_Insumos,5,FALSE),"")</f>
        <v/>
      </c>
      <c r="C1188" s="326"/>
      <c r="D1188" s="327" t="str">
        <f t="shared" ref="D1188:D1196" si="358">IFERROR(VLOOKUP(C1188,Tabla_Insumos,2,FALSE),"")</f>
        <v/>
      </c>
      <c r="E1188" s="328"/>
      <c r="F1188" s="329">
        <f t="shared" ref="F1188:F1196" si="359">IFERROR(VLOOKUP(C1188,Tabla_Insumos,3,FALSE),0)</f>
        <v>0</v>
      </c>
      <c r="G1188" s="332">
        <f t="shared" ref="G1188:G1196" si="360">ROUND(E1188*F1188,2)</f>
        <v>0</v>
      </c>
    </row>
    <row r="1189" spans="1:7" s="333" customFormat="1" ht="24" customHeight="1" x14ac:dyDescent="0.2">
      <c r="A1189" s="324" t="str">
        <f t="shared" si="356"/>
        <v/>
      </c>
      <c r="B1189" s="325" t="str">
        <f t="shared" si="357"/>
        <v/>
      </c>
      <c r="C1189" s="326"/>
      <c r="D1189" s="327" t="str">
        <f t="shared" si="358"/>
        <v/>
      </c>
      <c r="E1189" s="328"/>
      <c r="F1189" s="329">
        <f t="shared" si="359"/>
        <v>0</v>
      </c>
      <c r="G1189" s="332">
        <f t="shared" si="360"/>
        <v>0</v>
      </c>
    </row>
    <row r="1190" spans="1:7" s="333" customFormat="1" ht="24" customHeight="1" x14ac:dyDescent="0.2">
      <c r="A1190" s="324" t="str">
        <f t="shared" si="356"/>
        <v/>
      </c>
      <c r="B1190" s="325" t="str">
        <f t="shared" si="357"/>
        <v/>
      </c>
      <c r="C1190" s="326"/>
      <c r="D1190" s="327" t="str">
        <f t="shared" si="358"/>
        <v/>
      </c>
      <c r="E1190" s="328"/>
      <c r="F1190" s="329">
        <f t="shared" si="359"/>
        <v>0</v>
      </c>
      <c r="G1190" s="332">
        <f t="shared" si="360"/>
        <v>0</v>
      </c>
    </row>
    <row r="1191" spans="1:7" s="333" customFormat="1" ht="24" customHeight="1" x14ac:dyDescent="0.2">
      <c r="A1191" s="324" t="str">
        <f t="shared" si="356"/>
        <v/>
      </c>
      <c r="B1191" s="325" t="str">
        <f t="shared" si="357"/>
        <v/>
      </c>
      <c r="C1191" s="326"/>
      <c r="D1191" s="327" t="str">
        <f t="shared" si="358"/>
        <v/>
      </c>
      <c r="E1191" s="328"/>
      <c r="F1191" s="329">
        <f t="shared" si="359"/>
        <v>0</v>
      </c>
      <c r="G1191" s="332">
        <f t="shared" si="360"/>
        <v>0</v>
      </c>
    </row>
    <row r="1192" spans="1:7" s="333" customFormat="1" ht="24" customHeight="1" x14ac:dyDescent="0.2">
      <c r="A1192" s="324" t="str">
        <f t="shared" si="356"/>
        <v/>
      </c>
      <c r="B1192" s="325" t="str">
        <f t="shared" si="357"/>
        <v/>
      </c>
      <c r="C1192" s="326"/>
      <c r="D1192" s="327" t="str">
        <f t="shared" si="358"/>
        <v/>
      </c>
      <c r="E1192" s="328"/>
      <c r="F1192" s="329">
        <f t="shared" si="359"/>
        <v>0</v>
      </c>
      <c r="G1192" s="332">
        <f t="shared" si="360"/>
        <v>0</v>
      </c>
    </row>
    <row r="1193" spans="1:7" s="333" customFormat="1" ht="24" customHeight="1" x14ac:dyDescent="0.2">
      <c r="A1193" s="324" t="str">
        <f t="shared" si="356"/>
        <v/>
      </c>
      <c r="B1193" s="325" t="str">
        <f t="shared" si="357"/>
        <v/>
      </c>
      <c r="C1193" s="326"/>
      <c r="D1193" s="327" t="str">
        <f t="shared" si="358"/>
        <v/>
      </c>
      <c r="E1193" s="328"/>
      <c r="F1193" s="329">
        <f t="shared" si="359"/>
        <v>0</v>
      </c>
      <c r="G1193" s="332">
        <f t="shared" si="360"/>
        <v>0</v>
      </c>
    </row>
    <row r="1194" spans="1:7" s="333" customFormat="1" ht="24" customHeight="1" x14ac:dyDescent="0.2">
      <c r="A1194" s="324" t="str">
        <f t="shared" si="356"/>
        <v/>
      </c>
      <c r="B1194" s="325" t="str">
        <f t="shared" si="357"/>
        <v/>
      </c>
      <c r="C1194" s="326"/>
      <c r="D1194" s="327" t="str">
        <f t="shared" si="358"/>
        <v/>
      </c>
      <c r="E1194" s="328"/>
      <c r="F1194" s="329">
        <f t="shared" si="359"/>
        <v>0</v>
      </c>
      <c r="G1194" s="332">
        <f t="shared" si="360"/>
        <v>0</v>
      </c>
    </row>
    <row r="1195" spans="1:7" s="333" customFormat="1" ht="24" customHeight="1" x14ac:dyDescent="0.2">
      <c r="A1195" s="324" t="str">
        <f t="shared" si="356"/>
        <v/>
      </c>
      <c r="B1195" s="325" t="str">
        <f t="shared" si="357"/>
        <v/>
      </c>
      <c r="C1195" s="326"/>
      <c r="D1195" s="327" t="str">
        <f t="shared" si="358"/>
        <v/>
      </c>
      <c r="E1195" s="328"/>
      <c r="F1195" s="329">
        <f t="shared" si="359"/>
        <v>0</v>
      </c>
      <c r="G1195" s="332">
        <f t="shared" si="360"/>
        <v>0</v>
      </c>
    </row>
    <row r="1196" spans="1:7" s="333" customFormat="1" ht="24" customHeight="1" x14ac:dyDescent="0.2">
      <c r="A1196" s="324" t="str">
        <f t="shared" si="356"/>
        <v/>
      </c>
      <c r="B1196" s="325" t="str">
        <f t="shared" si="357"/>
        <v/>
      </c>
      <c r="C1196" s="326"/>
      <c r="D1196" s="327" t="str">
        <f t="shared" si="358"/>
        <v/>
      </c>
      <c r="E1196" s="328"/>
      <c r="F1196" s="329">
        <f t="shared" si="359"/>
        <v>0</v>
      </c>
      <c r="G1196" s="332">
        <f t="shared" si="360"/>
        <v>0</v>
      </c>
    </row>
    <row r="1197" spans="1:7" ht="24" customHeight="1" x14ac:dyDescent="0.2">
      <c r="A1197" s="181"/>
      <c r="B1197" s="162"/>
      <c r="C1197" s="151"/>
      <c r="D1197" s="162"/>
      <c r="E1197" s="163"/>
      <c r="F1197" s="238"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11.4</v>
      </c>
      <c r="B1199" s="189" t="str">
        <f>C1157</f>
        <v>Artefactos</v>
      </c>
      <c r="C1199" s="190"/>
      <c r="D1199" s="190" t="s">
        <v>36</v>
      </c>
      <c r="E1199" s="191"/>
      <c r="F1199" s="192" t="s">
        <v>37</v>
      </c>
      <c r="G1199" s="193">
        <f>SUBTOTAL(9,G1162:G1198)</f>
        <v>0</v>
      </c>
    </row>
    <row r="1200" spans="1:7" ht="24" customHeight="1" thickTop="1" thickBot="1" x14ac:dyDescent="0.25"/>
    <row r="1201" spans="1:141" ht="24" customHeight="1" thickTop="1" x14ac:dyDescent="0.2">
      <c r="A1201" s="223" t="s">
        <v>39</v>
      </c>
      <c r="B1201" s="224"/>
      <c r="C1201" s="224"/>
      <c r="D1201" s="224"/>
      <c r="E1201" s="224"/>
      <c r="F1201" s="224"/>
      <c r="G1201" s="225"/>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E.P.E.T.N° 1 - ING. ROGELIO BOERO</v>
      </c>
      <c r="C1204" s="149"/>
      <c r="D1204" s="149"/>
      <c r="E1204" s="149"/>
      <c r="F1204" s="158" t="s">
        <v>40</v>
      </c>
      <c r="G1204" s="160">
        <f>Fecha_Base</f>
        <v>0</v>
      </c>
    </row>
    <row r="1205" spans="1:141" ht="24" customHeight="1" x14ac:dyDescent="0.2">
      <c r="A1205" s="161" t="s">
        <v>725</v>
      </c>
      <c r="B1205" s="150" t="str">
        <f>Ubicación</f>
        <v>Belgrano 250 este</v>
      </c>
      <c r="C1205" s="150"/>
      <c r="D1205" s="162"/>
      <c r="E1205" s="163"/>
      <c r="F1205" s="164"/>
      <c r="G1205" s="165"/>
    </row>
    <row r="1206" spans="1:141" ht="24" customHeight="1" x14ac:dyDescent="0.2">
      <c r="A1206" s="161" t="s">
        <v>41</v>
      </c>
      <c r="B1206" s="166" t="str">
        <f>IFERROR(VALUE(LEFT(B1207,FIND("-",B1207)-1)),"")</f>
        <v/>
      </c>
      <c r="C1206" s="151" t="str">
        <f>IFERROR(VLOOKUP(B1206,Tabla_CyP,2,FALSE),"")</f>
        <v/>
      </c>
      <c r="E1206" s="163"/>
      <c r="F1206" s="164"/>
      <c r="G1206" s="165"/>
    </row>
    <row r="1207" spans="1:141" ht="24" customHeight="1" x14ac:dyDescent="0.2">
      <c r="A1207" s="161" t="s">
        <v>27</v>
      </c>
      <c r="B1207" s="167" t="str">
        <f>IFERROR(VLOOKUP(COUNTIF($A$1:A1207,"ANALISIS DE PRECIOS"),Tabla_NumeroItem,4,FALSE),"")</f>
        <v>12.1</v>
      </c>
      <c r="C1207" s="151" t="str">
        <f>IFERROR(VLOOKUP(B1207,Tabla_CyP,2,FALSE),"")</f>
        <v>Instalación base de cloacas, caños, cámaras</v>
      </c>
      <c r="D1207" s="162"/>
      <c r="E1207" s="163"/>
      <c r="F1207" s="158" t="s">
        <v>28</v>
      </c>
      <c r="G1207" s="168" t="str">
        <f>IFERROR(VLOOKUP(B1207,Tabla_CyP,4,FALSE),"")</f>
        <v>gl</v>
      </c>
    </row>
    <row r="1208" spans="1:141" ht="24" customHeight="1" x14ac:dyDescent="0.2">
      <c r="A1208" s="161"/>
      <c r="B1208" s="150"/>
      <c r="C1208" s="151"/>
      <c r="D1208" s="162"/>
      <c r="E1208" s="163"/>
      <c r="F1208" s="164"/>
      <c r="G1208" s="165"/>
    </row>
    <row r="1209" spans="1:141" ht="24" customHeight="1" x14ac:dyDescent="0.2">
      <c r="A1209" s="356" t="s">
        <v>588</v>
      </c>
      <c r="B1209" s="357"/>
      <c r="C1209" s="358" t="s">
        <v>0</v>
      </c>
      <c r="D1209" s="358" t="s">
        <v>29</v>
      </c>
      <c r="E1209" s="360" t="s">
        <v>30</v>
      </c>
      <c r="F1209" s="362" t="s">
        <v>31</v>
      </c>
      <c r="G1209" s="364" t="s">
        <v>32</v>
      </c>
    </row>
    <row r="1210" spans="1:141" s="171" customFormat="1" ht="24" customHeight="1" x14ac:dyDescent="0.2">
      <c r="A1210" s="169" t="s">
        <v>589</v>
      </c>
      <c r="B1210" s="170" t="s">
        <v>590</v>
      </c>
      <c r="C1210" s="359"/>
      <c r="D1210" s="359"/>
      <c r="E1210" s="361"/>
      <c r="F1210" s="363"/>
      <c r="G1210" s="365"/>
      <c r="I1210" s="334"/>
      <c r="J1210" s="334"/>
      <c r="K1210" s="334"/>
      <c r="L1210" s="334"/>
      <c r="M1210" s="334"/>
      <c r="N1210" s="334"/>
      <c r="O1210" s="334"/>
      <c r="P1210" s="334"/>
      <c r="Q1210" s="334"/>
      <c r="R1210" s="334"/>
      <c r="S1210" s="334"/>
      <c r="T1210" s="334"/>
      <c r="U1210" s="334"/>
      <c r="V1210" s="334"/>
      <c r="W1210" s="334"/>
      <c r="X1210" s="334"/>
      <c r="Y1210" s="334"/>
      <c r="Z1210" s="334"/>
      <c r="AA1210" s="334"/>
      <c r="AB1210" s="334"/>
      <c r="AC1210" s="334"/>
      <c r="AD1210" s="334"/>
      <c r="AE1210" s="334"/>
      <c r="AF1210" s="334"/>
      <c r="AG1210" s="334"/>
      <c r="AH1210" s="334"/>
      <c r="AI1210" s="334"/>
      <c r="AJ1210" s="334"/>
      <c r="AK1210" s="334"/>
      <c r="AL1210" s="334"/>
      <c r="AM1210" s="334"/>
      <c r="AN1210" s="334"/>
      <c r="AO1210" s="334"/>
      <c r="AP1210" s="334"/>
      <c r="AQ1210" s="334"/>
      <c r="AR1210" s="334"/>
      <c r="AS1210" s="334"/>
      <c r="AT1210" s="334"/>
      <c r="AU1210" s="334"/>
      <c r="AV1210" s="334"/>
      <c r="AW1210" s="334"/>
      <c r="AX1210" s="334"/>
      <c r="AY1210" s="334"/>
      <c r="AZ1210" s="334"/>
      <c r="BA1210" s="334"/>
      <c r="BB1210" s="334"/>
      <c r="BC1210" s="334"/>
      <c r="BD1210" s="334"/>
      <c r="BE1210" s="334"/>
      <c r="BF1210" s="334"/>
      <c r="BG1210" s="334"/>
      <c r="BH1210" s="334"/>
      <c r="BI1210" s="334"/>
      <c r="BJ1210" s="334"/>
      <c r="BK1210" s="334"/>
      <c r="BL1210" s="334"/>
      <c r="BM1210" s="334"/>
      <c r="BN1210" s="334"/>
      <c r="BO1210" s="334"/>
      <c r="BP1210" s="334"/>
      <c r="BQ1210" s="334"/>
      <c r="BR1210" s="334"/>
      <c r="BS1210" s="334"/>
      <c r="BT1210" s="334"/>
      <c r="BU1210" s="334"/>
      <c r="BV1210" s="334"/>
      <c r="BW1210" s="334"/>
      <c r="BX1210" s="334"/>
      <c r="BY1210" s="334"/>
      <c r="BZ1210" s="334"/>
      <c r="CA1210" s="334"/>
      <c r="CB1210" s="334"/>
      <c r="CC1210" s="334"/>
      <c r="CD1210" s="334"/>
      <c r="CE1210" s="334"/>
      <c r="CF1210" s="334"/>
      <c r="CG1210" s="334"/>
      <c r="CH1210" s="334"/>
      <c r="CI1210" s="334"/>
      <c r="CJ1210" s="334"/>
      <c r="CK1210" s="334"/>
      <c r="CL1210" s="334"/>
      <c r="CM1210" s="334"/>
      <c r="CN1210" s="334"/>
      <c r="CO1210" s="334"/>
      <c r="CP1210" s="334"/>
      <c r="CQ1210" s="334"/>
      <c r="CR1210" s="334"/>
      <c r="CS1210" s="334"/>
      <c r="CT1210" s="334"/>
      <c r="CU1210" s="334"/>
      <c r="CV1210" s="334"/>
      <c r="CW1210" s="334"/>
      <c r="CX1210" s="334"/>
      <c r="CY1210" s="334"/>
      <c r="CZ1210" s="334"/>
      <c r="DA1210" s="334"/>
      <c r="DB1210" s="334"/>
      <c r="DC1210" s="334"/>
      <c r="DD1210" s="334"/>
      <c r="DE1210" s="334"/>
      <c r="DF1210" s="334"/>
      <c r="DG1210" s="334"/>
      <c r="DH1210" s="334"/>
      <c r="DI1210" s="334"/>
      <c r="DJ1210" s="334"/>
      <c r="DK1210" s="334"/>
      <c r="DL1210" s="334"/>
      <c r="DM1210" s="334"/>
      <c r="DN1210" s="334"/>
      <c r="DO1210" s="334"/>
      <c r="DP1210" s="334"/>
      <c r="DQ1210" s="334"/>
      <c r="DR1210" s="334"/>
      <c r="DS1210" s="334"/>
      <c r="DT1210" s="334"/>
      <c r="DU1210" s="334"/>
      <c r="DV1210" s="334"/>
      <c r="DW1210" s="334"/>
      <c r="DX1210" s="334"/>
      <c r="DY1210" s="334"/>
      <c r="DZ1210" s="334"/>
      <c r="EA1210" s="334"/>
      <c r="EB1210" s="334"/>
      <c r="EC1210" s="334"/>
      <c r="ED1210" s="334"/>
      <c r="EE1210" s="334"/>
      <c r="EF1210" s="334"/>
      <c r="EG1210" s="334"/>
      <c r="EH1210" s="334"/>
      <c r="EI1210" s="334"/>
      <c r="EJ1210" s="334"/>
      <c r="EK1210" s="334"/>
    </row>
    <row r="1211" spans="1:141" ht="24" customHeight="1" x14ac:dyDescent="0.2">
      <c r="A1211" s="237"/>
      <c r="B1211" s="172"/>
      <c r="C1211" s="235" t="s">
        <v>728</v>
      </c>
      <c r="D1211" s="173"/>
      <c r="E1211" s="174"/>
      <c r="F1211" s="175"/>
      <c r="G1211" s="176"/>
    </row>
    <row r="1212" spans="1:141" s="333" customFormat="1" ht="24" customHeight="1" x14ac:dyDescent="0.2">
      <c r="A1212" s="324" t="str">
        <f t="shared" ref="A1212:A1225" si="361">IFERROR(VLOOKUP(C1212,Tabla_Insumos,4,FALSE),"")</f>
        <v/>
      </c>
      <c r="B1212" s="325" t="str">
        <f>IFERROR(VLOOKUP(C1212,Tabla_Insumos,5,FALSE),"")</f>
        <v/>
      </c>
      <c r="C1212" s="326"/>
      <c r="D1212" s="327" t="str">
        <f t="shared" ref="D1212:D1225" si="362">IFERROR(VLOOKUP(C1212,Tabla_Insumos,2,FALSE),"")</f>
        <v/>
      </c>
      <c r="E1212" s="328"/>
      <c r="F1212" s="329">
        <f t="shared" ref="F1212:F1225" si="363">IFERROR(VLOOKUP(C1212,Tabla_Insumos,3,FALSE),0)</f>
        <v>0</v>
      </c>
      <c r="G1212" s="332">
        <f>ROUND(E1212*F1212,2)</f>
        <v>0</v>
      </c>
    </row>
    <row r="1213" spans="1:141" s="333" customFormat="1" ht="24" customHeight="1" x14ac:dyDescent="0.2">
      <c r="A1213" s="324" t="str">
        <f t="shared" si="361"/>
        <v/>
      </c>
      <c r="B1213" s="325" t="str">
        <f t="shared" ref="B1213:B1225" si="364">IFERROR(VLOOKUP(C1213,Tabla_Insumos,5,FALSE),"")</f>
        <v/>
      </c>
      <c r="C1213" s="326"/>
      <c r="D1213" s="327" t="str">
        <f t="shared" si="362"/>
        <v/>
      </c>
      <c r="E1213" s="328"/>
      <c r="F1213" s="329">
        <f t="shared" si="363"/>
        <v>0</v>
      </c>
      <c r="G1213" s="332">
        <f t="shared" ref="G1213:G1225" si="365">ROUND(E1213*F1213,2)</f>
        <v>0</v>
      </c>
    </row>
    <row r="1214" spans="1:141" s="333" customFormat="1" ht="24" customHeight="1" x14ac:dyDescent="0.2">
      <c r="A1214" s="324" t="str">
        <f t="shared" si="361"/>
        <v/>
      </c>
      <c r="B1214" s="325" t="str">
        <f t="shared" si="364"/>
        <v/>
      </c>
      <c r="C1214" s="326"/>
      <c r="D1214" s="327" t="str">
        <f t="shared" si="362"/>
        <v/>
      </c>
      <c r="E1214" s="328"/>
      <c r="F1214" s="329">
        <f t="shared" si="363"/>
        <v>0</v>
      </c>
      <c r="G1214" s="332">
        <f t="shared" si="365"/>
        <v>0</v>
      </c>
    </row>
    <row r="1215" spans="1:141" s="333" customFormat="1" ht="24" customHeight="1" x14ac:dyDescent="0.2">
      <c r="A1215" s="324" t="str">
        <f t="shared" si="361"/>
        <v/>
      </c>
      <c r="B1215" s="325" t="str">
        <f t="shared" si="364"/>
        <v/>
      </c>
      <c r="C1215" s="326"/>
      <c r="D1215" s="327" t="str">
        <f t="shared" si="362"/>
        <v/>
      </c>
      <c r="E1215" s="328"/>
      <c r="F1215" s="329">
        <f t="shared" si="363"/>
        <v>0</v>
      </c>
      <c r="G1215" s="332">
        <f t="shared" si="365"/>
        <v>0</v>
      </c>
    </row>
    <row r="1216" spans="1:141" s="333" customFormat="1" ht="24" customHeight="1" x14ac:dyDescent="0.2">
      <c r="A1216" s="324" t="str">
        <f t="shared" si="361"/>
        <v/>
      </c>
      <c r="B1216" s="325" t="str">
        <f t="shared" si="364"/>
        <v/>
      </c>
      <c r="C1216" s="326"/>
      <c r="D1216" s="327" t="str">
        <f t="shared" si="362"/>
        <v/>
      </c>
      <c r="E1216" s="328"/>
      <c r="F1216" s="329">
        <f t="shared" si="363"/>
        <v>0</v>
      </c>
      <c r="G1216" s="332">
        <f t="shared" si="365"/>
        <v>0</v>
      </c>
    </row>
    <row r="1217" spans="1:7" s="333" customFormat="1" ht="24" customHeight="1" x14ac:dyDescent="0.2">
      <c r="A1217" s="324" t="str">
        <f t="shared" si="361"/>
        <v/>
      </c>
      <c r="B1217" s="325" t="str">
        <f t="shared" si="364"/>
        <v/>
      </c>
      <c r="C1217" s="326"/>
      <c r="D1217" s="327" t="str">
        <f t="shared" si="362"/>
        <v/>
      </c>
      <c r="E1217" s="328"/>
      <c r="F1217" s="329">
        <f t="shared" si="363"/>
        <v>0</v>
      </c>
      <c r="G1217" s="332">
        <f t="shared" si="365"/>
        <v>0</v>
      </c>
    </row>
    <row r="1218" spans="1:7" s="333" customFormat="1" ht="24" customHeight="1" x14ac:dyDescent="0.2">
      <c r="A1218" s="324" t="str">
        <f t="shared" si="361"/>
        <v/>
      </c>
      <c r="B1218" s="325" t="str">
        <f t="shared" si="364"/>
        <v/>
      </c>
      <c r="C1218" s="326"/>
      <c r="D1218" s="327" t="str">
        <f t="shared" si="362"/>
        <v/>
      </c>
      <c r="E1218" s="328"/>
      <c r="F1218" s="329">
        <f t="shared" si="363"/>
        <v>0</v>
      </c>
      <c r="G1218" s="332">
        <f t="shared" si="365"/>
        <v>0</v>
      </c>
    </row>
    <row r="1219" spans="1:7" s="333" customFormat="1" ht="24" customHeight="1" x14ac:dyDescent="0.2">
      <c r="A1219" s="324" t="str">
        <f t="shared" si="361"/>
        <v/>
      </c>
      <c r="B1219" s="325" t="str">
        <f t="shared" si="364"/>
        <v/>
      </c>
      <c r="C1219" s="326"/>
      <c r="D1219" s="327" t="str">
        <f t="shared" si="362"/>
        <v/>
      </c>
      <c r="E1219" s="328"/>
      <c r="F1219" s="329">
        <f t="shared" si="363"/>
        <v>0</v>
      </c>
      <c r="G1219" s="332">
        <f t="shared" si="365"/>
        <v>0</v>
      </c>
    </row>
    <row r="1220" spans="1:7" s="333" customFormat="1" ht="24" customHeight="1" x14ac:dyDescent="0.2">
      <c r="A1220" s="324" t="str">
        <f t="shared" si="361"/>
        <v/>
      </c>
      <c r="B1220" s="325" t="str">
        <f t="shared" si="364"/>
        <v/>
      </c>
      <c r="C1220" s="326"/>
      <c r="D1220" s="327" t="str">
        <f t="shared" si="362"/>
        <v/>
      </c>
      <c r="E1220" s="328"/>
      <c r="F1220" s="329">
        <f t="shared" si="363"/>
        <v>0</v>
      </c>
      <c r="G1220" s="332">
        <f t="shared" si="365"/>
        <v>0</v>
      </c>
    </row>
    <row r="1221" spans="1:7" s="333" customFormat="1" ht="24" customHeight="1" x14ac:dyDescent="0.2">
      <c r="A1221" s="324" t="str">
        <f t="shared" si="361"/>
        <v/>
      </c>
      <c r="B1221" s="325" t="str">
        <f t="shared" si="364"/>
        <v/>
      </c>
      <c r="C1221" s="326"/>
      <c r="D1221" s="327" t="str">
        <f t="shared" si="362"/>
        <v/>
      </c>
      <c r="E1221" s="328"/>
      <c r="F1221" s="329">
        <f t="shared" si="363"/>
        <v>0</v>
      </c>
      <c r="G1221" s="332">
        <f t="shared" si="365"/>
        <v>0</v>
      </c>
    </row>
    <row r="1222" spans="1:7" s="333" customFormat="1" ht="24" customHeight="1" x14ac:dyDescent="0.2">
      <c r="A1222" s="324" t="str">
        <f t="shared" si="361"/>
        <v/>
      </c>
      <c r="B1222" s="325" t="str">
        <f t="shared" si="364"/>
        <v/>
      </c>
      <c r="C1222" s="326"/>
      <c r="D1222" s="327" t="str">
        <f t="shared" si="362"/>
        <v/>
      </c>
      <c r="E1222" s="328"/>
      <c r="F1222" s="329">
        <f t="shared" si="363"/>
        <v>0</v>
      </c>
      <c r="G1222" s="332">
        <f t="shared" si="365"/>
        <v>0</v>
      </c>
    </row>
    <row r="1223" spans="1:7" s="333" customFormat="1" ht="24" customHeight="1" x14ac:dyDescent="0.2">
      <c r="A1223" s="324" t="str">
        <f t="shared" si="361"/>
        <v/>
      </c>
      <c r="B1223" s="325" t="str">
        <f t="shared" si="364"/>
        <v/>
      </c>
      <c r="C1223" s="326"/>
      <c r="D1223" s="327" t="str">
        <f t="shared" si="362"/>
        <v/>
      </c>
      <c r="E1223" s="328"/>
      <c r="F1223" s="329">
        <f t="shared" si="363"/>
        <v>0</v>
      </c>
      <c r="G1223" s="332">
        <f t="shared" si="365"/>
        <v>0</v>
      </c>
    </row>
    <row r="1224" spans="1:7" s="333" customFormat="1" ht="24" customHeight="1" x14ac:dyDescent="0.2">
      <c r="A1224" s="324" t="str">
        <f t="shared" si="361"/>
        <v/>
      </c>
      <c r="B1224" s="325" t="str">
        <f t="shared" si="364"/>
        <v/>
      </c>
      <c r="C1224" s="326"/>
      <c r="D1224" s="327" t="str">
        <f t="shared" si="362"/>
        <v/>
      </c>
      <c r="E1224" s="328"/>
      <c r="F1224" s="329">
        <f t="shared" si="363"/>
        <v>0</v>
      </c>
      <c r="G1224" s="332">
        <f t="shared" si="365"/>
        <v>0</v>
      </c>
    </row>
    <row r="1225" spans="1:7" s="333" customFormat="1" ht="24" customHeight="1" x14ac:dyDescent="0.2">
      <c r="A1225" s="324" t="str">
        <f t="shared" si="361"/>
        <v/>
      </c>
      <c r="B1225" s="325" t="str">
        <f t="shared" si="364"/>
        <v/>
      </c>
      <c r="C1225" s="326"/>
      <c r="D1225" s="327" t="str">
        <f t="shared" si="362"/>
        <v/>
      </c>
      <c r="E1225" s="328"/>
      <c r="F1225" s="330">
        <f t="shared" si="363"/>
        <v>0</v>
      </c>
      <c r="G1225" s="332">
        <f t="shared" si="365"/>
        <v>0</v>
      </c>
    </row>
    <row r="1226" spans="1:7" ht="24" customHeight="1" x14ac:dyDescent="0.2">
      <c r="A1226" s="177"/>
      <c r="B1226" s="151"/>
      <c r="C1226" s="151"/>
      <c r="D1226" s="162"/>
      <c r="E1226" s="163"/>
      <c r="F1226" s="238" t="s">
        <v>33</v>
      </c>
      <c r="G1226" s="178">
        <f>SUBTOTAL(9,G1212:G1225)</f>
        <v>0</v>
      </c>
    </row>
    <row r="1227" spans="1:7" ht="24" customHeight="1" x14ac:dyDescent="0.2">
      <c r="A1227" s="177"/>
      <c r="B1227" s="151"/>
      <c r="C1227" s="179" t="s">
        <v>729</v>
      </c>
      <c r="D1227" s="162"/>
      <c r="E1227" s="163"/>
      <c r="F1227" s="164"/>
      <c r="G1227" s="180"/>
    </row>
    <row r="1228" spans="1:7" s="333" customFormat="1" ht="24" customHeight="1" x14ac:dyDescent="0.2">
      <c r="A1228" s="324" t="str">
        <f t="shared" ref="A1228:A1235" si="366">IFERROR(VLOOKUP(C1228,Tabla_Insumos,4,FALSE),"")</f>
        <v/>
      </c>
      <c r="B1228" s="325" t="str">
        <f t="shared" ref="B1228:B1235" si="367">IFERROR(VLOOKUP(C1228,Tabla_Insumos,5,FALSE),"")</f>
        <v/>
      </c>
      <c r="C1228" s="326"/>
      <c r="D1228" s="327" t="str">
        <f t="shared" ref="D1228:D1235" si="368">IFERROR(VLOOKUP(C1228,Tabla_Insumos,2,FALSE),"")</f>
        <v/>
      </c>
      <c r="E1228" s="328"/>
      <c r="F1228" s="331">
        <f t="shared" ref="F1228:F1235" si="369">IFERROR(VLOOKUP(C1228,Tabla_Insumos,3,FALSE),0)</f>
        <v>0</v>
      </c>
      <c r="G1228" s="332">
        <f>ROUND(E1228*F1228,2)</f>
        <v>0</v>
      </c>
    </row>
    <row r="1229" spans="1:7" s="333" customFormat="1" ht="24" customHeight="1" x14ac:dyDescent="0.2">
      <c r="A1229" s="324" t="str">
        <f t="shared" si="366"/>
        <v/>
      </c>
      <c r="B1229" s="325" t="str">
        <f t="shared" si="367"/>
        <v/>
      </c>
      <c r="C1229" s="326"/>
      <c r="D1229" s="327" t="str">
        <f t="shared" si="368"/>
        <v/>
      </c>
      <c r="E1229" s="328"/>
      <c r="F1229" s="331">
        <f t="shared" si="369"/>
        <v>0</v>
      </c>
      <c r="G1229" s="332">
        <f>ROUND(E1229*F1229,2)</f>
        <v>0</v>
      </c>
    </row>
    <row r="1230" spans="1:7" s="333" customFormat="1" ht="24" customHeight="1" x14ac:dyDescent="0.2">
      <c r="A1230" s="324" t="str">
        <f t="shared" si="366"/>
        <v/>
      </c>
      <c r="B1230" s="325" t="str">
        <f t="shared" si="367"/>
        <v/>
      </c>
      <c r="C1230" s="326"/>
      <c r="D1230" s="327" t="str">
        <f t="shared" si="368"/>
        <v/>
      </c>
      <c r="E1230" s="328"/>
      <c r="F1230" s="331">
        <f t="shared" si="369"/>
        <v>0</v>
      </c>
      <c r="G1230" s="332">
        <f t="shared" ref="G1230:G1235" si="370">ROUND(E1230*F1230,2)</f>
        <v>0</v>
      </c>
    </row>
    <row r="1231" spans="1:7" s="333" customFormat="1" ht="24" customHeight="1" x14ac:dyDescent="0.2">
      <c r="A1231" s="324" t="str">
        <f t="shared" si="366"/>
        <v/>
      </c>
      <c r="B1231" s="325" t="str">
        <f t="shared" si="367"/>
        <v/>
      </c>
      <c r="C1231" s="326"/>
      <c r="D1231" s="327" t="str">
        <f t="shared" si="368"/>
        <v/>
      </c>
      <c r="E1231" s="328"/>
      <c r="F1231" s="331">
        <f t="shared" si="369"/>
        <v>0</v>
      </c>
      <c r="G1231" s="332">
        <f t="shared" si="370"/>
        <v>0</v>
      </c>
    </row>
    <row r="1232" spans="1:7" s="333" customFormat="1" ht="24" customHeight="1" x14ac:dyDescent="0.2">
      <c r="A1232" s="324" t="str">
        <f t="shared" si="366"/>
        <v/>
      </c>
      <c r="B1232" s="325" t="str">
        <f t="shared" si="367"/>
        <v/>
      </c>
      <c r="C1232" s="326"/>
      <c r="D1232" s="327" t="str">
        <f t="shared" si="368"/>
        <v/>
      </c>
      <c r="E1232" s="328"/>
      <c r="F1232" s="329">
        <f t="shared" si="369"/>
        <v>0</v>
      </c>
      <c r="G1232" s="332">
        <f t="shared" si="370"/>
        <v>0</v>
      </c>
    </row>
    <row r="1233" spans="1:7" s="333" customFormat="1" ht="24" customHeight="1" x14ac:dyDescent="0.2">
      <c r="A1233" s="324" t="str">
        <f t="shared" si="366"/>
        <v/>
      </c>
      <c r="B1233" s="325" t="str">
        <f t="shared" si="367"/>
        <v/>
      </c>
      <c r="C1233" s="326"/>
      <c r="D1233" s="327" t="str">
        <f t="shared" si="368"/>
        <v/>
      </c>
      <c r="E1233" s="328"/>
      <c r="F1233" s="329">
        <f t="shared" si="369"/>
        <v>0</v>
      </c>
      <c r="G1233" s="332">
        <f t="shared" si="370"/>
        <v>0</v>
      </c>
    </row>
    <row r="1234" spans="1:7" s="333" customFormat="1" ht="24" customHeight="1" x14ac:dyDescent="0.2">
      <c r="A1234" s="324" t="str">
        <f t="shared" si="366"/>
        <v/>
      </c>
      <c r="B1234" s="325" t="str">
        <f t="shared" si="367"/>
        <v/>
      </c>
      <c r="C1234" s="326"/>
      <c r="D1234" s="327" t="str">
        <f t="shared" si="368"/>
        <v/>
      </c>
      <c r="E1234" s="328"/>
      <c r="F1234" s="329">
        <f t="shared" si="369"/>
        <v>0</v>
      </c>
      <c r="G1234" s="332">
        <f t="shared" si="370"/>
        <v>0</v>
      </c>
    </row>
    <row r="1235" spans="1:7" s="333" customFormat="1" ht="24" customHeight="1" x14ac:dyDescent="0.2">
      <c r="A1235" s="324" t="str">
        <f t="shared" si="366"/>
        <v/>
      </c>
      <c r="B1235" s="325" t="str">
        <f t="shared" si="367"/>
        <v/>
      </c>
      <c r="C1235" s="326"/>
      <c r="D1235" s="327" t="str">
        <f t="shared" si="368"/>
        <v/>
      </c>
      <c r="E1235" s="328"/>
      <c r="F1235" s="329">
        <f t="shared" si="369"/>
        <v>0</v>
      </c>
      <c r="G1235" s="332">
        <f t="shared" si="370"/>
        <v>0</v>
      </c>
    </row>
    <row r="1236" spans="1:7" ht="24" customHeight="1" x14ac:dyDescent="0.2">
      <c r="A1236" s="177"/>
      <c r="B1236" s="151"/>
      <c r="C1236" s="151"/>
      <c r="D1236" s="162"/>
      <c r="E1236" s="163"/>
      <c r="F1236" s="238" t="s">
        <v>34</v>
      </c>
      <c r="G1236" s="178">
        <f>SUBTOTAL(9,G1228:G1235)</f>
        <v>0</v>
      </c>
    </row>
    <row r="1237" spans="1:7" ht="24" customHeight="1" x14ac:dyDescent="0.2">
      <c r="A1237" s="177"/>
      <c r="B1237" s="151"/>
      <c r="C1237" s="179" t="s">
        <v>730</v>
      </c>
      <c r="D1237" s="162"/>
      <c r="E1237" s="163"/>
      <c r="F1237" s="164"/>
      <c r="G1237" s="180"/>
    </row>
    <row r="1238" spans="1:7" s="333" customFormat="1" ht="24" customHeight="1" x14ac:dyDescent="0.2">
      <c r="A1238" s="324" t="str">
        <f t="shared" ref="A1238:A1246" si="371">IFERROR(VLOOKUP(C1238,Tabla_Insumos,4,FALSE),"")</f>
        <v/>
      </c>
      <c r="B1238" s="325" t="str">
        <f t="shared" ref="B1238:B1246" si="372">IFERROR(VLOOKUP(C1238,Tabla_Insumos,5,FALSE),"")</f>
        <v/>
      </c>
      <c r="C1238" s="326"/>
      <c r="D1238" s="327" t="str">
        <f t="shared" ref="D1238:D1246" si="373">IFERROR(VLOOKUP(C1238,Tabla_Insumos,2,FALSE),"")</f>
        <v/>
      </c>
      <c r="E1238" s="328"/>
      <c r="F1238" s="329">
        <f t="shared" ref="F1238:F1246" si="374">IFERROR(VLOOKUP(C1238,Tabla_Insumos,3,FALSE),0)</f>
        <v>0</v>
      </c>
      <c r="G1238" s="332">
        <f t="shared" ref="G1238:G1246" si="375">ROUND(E1238*F1238,2)</f>
        <v>0</v>
      </c>
    </row>
    <row r="1239" spans="1:7" s="333" customFormat="1" ht="24" customHeight="1" x14ac:dyDescent="0.2">
      <c r="A1239" s="324" t="str">
        <f t="shared" si="371"/>
        <v/>
      </c>
      <c r="B1239" s="325" t="str">
        <f t="shared" si="372"/>
        <v/>
      </c>
      <c r="C1239" s="326"/>
      <c r="D1239" s="327" t="str">
        <f t="shared" si="373"/>
        <v/>
      </c>
      <c r="E1239" s="328"/>
      <c r="F1239" s="329">
        <f t="shared" si="374"/>
        <v>0</v>
      </c>
      <c r="G1239" s="332">
        <f t="shared" si="375"/>
        <v>0</v>
      </c>
    </row>
    <row r="1240" spans="1:7" s="333" customFormat="1" ht="24" customHeight="1" x14ac:dyDescent="0.2">
      <c r="A1240" s="324" t="str">
        <f t="shared" si="371"/>
        <v/>
      </c>
      <c r="B1240" s="325" t="str">
        <f t="shared" si="372"/>
        <v/>
      </c>
      <c r="C1240" s="326"/>
      <c r="D1240" s="327" t="str">
        <f t="shared" si="373"/>
        <v/>
      </c>
      <c r="E1240" s="328"/>
      <c r="F1240" s="329">
        <f t="shared" si="374"/>
        <v>0</v>
      </c>
      <c r="G1240" s="332">
        <f t="shared" si="375"/>
        <v>0</v>
      </c>
    </row>
    <row r="1241" spans="1:7" s="333" customFormat="1" ht="24" customHeight="1" x14ac:dyDescent="0.2">
      <c r="A1241" s="324" t="str">
        <f t="shared" si="371"/>
        <v/>
      </c>
      <c r="B1241" s="325" t="str">
        <f t="shared" si="372"/>
        <v/>
      </c>
      <c r="C1241" s="326"/>
      <c r="D1241" s="327" t="str">
        <f t="shared" si="373"/>
        <v/>
      </c>
      <c r="E1241" s="328"/>
      <c r="F1241" s="329">
        <f t="shared" si="374"/>
        <v>0</v>
      </c>
      <c r="G1241" s="332">
        <f t="shared" si="375"/>
        <v>0</v>
      </c>
    </row>
    <row r="1242" spans="1:7" s="333" customFormat="1" ht="24" customHeight="1" x14ac:dyDescent="0.2">
      <c r="A1242" s="324" t="str">
        <f t="shared" si="371"/>
        <v/>
      </c>
      <c r="B1242" s="325" t="str">
        <f t="shared" si="372"/>
        <v/>
      </c>
      <c r="C1242" s="326"/>
      <c r="D1242" s="327" t="str">
        <f t="shared" si="373"/>
        <v/>
      </c>
      <c r="E1242" s="328"/>
      <c r="F1242" s="329">
        <f t="shared" si="374"/>
        <v>0</v>
      </c>
      <c r="G1242" s="332">
        <f t="shared" si="375"/>
        <v>0</v>
      </c>
    </row>
    <row r="1243" spans="1:7" s="333" customFormat="1" ht="24" customHeight="1" x14ac:dyDescent="0.2">
      <c r="A1243" s="324" t="str">
        <f t="shared" si="371"/>
        <v/>
      </c>
      <c r="B1243" s="325" t="str">
        <f t="shared" si="372"/>
        <v/>
      </c>
      <c r="C1243" s="326"/>
      <c r="D1243" s="327" t="str">
        <f t="shared" si="373"/>
        <v/>
      </c>
      <c r="E1243" s="328"/>
      <c r="F1243" s="329">
        <f t="shared" si="374"/>
        <v>0</v>
      </c>
      <c r="G1243" s="332">
        <f t="shared" si="375"/>
        <v>0</v>
      </c>
    </row>
    <row r="1244" spans="1:7" s="333" customFormat="1" ht="24" customHeight="1" x14ac:dyDescent="0.2">
      <c r="A1244" s="324" t="str">
        <f t="shared" si="371"/>
        <v/>
      </c>
      <c r="B1244" s="325" t="str">
        <f t="shared" si="372"/>
        <v/>
      </c>
      <c r="C1244" s="326"/>
      <c r="D1244" s="327" t="str">
        <f t="shared" si="373"/>
        <v/>
      </c>
      <c r="E1244" s="328"/>
      <c r="F1244" s="329">
        <f t="shared" si="374"/>
        <v>0</v>
      </c>
      <c r="G1244" s="332">
        <f t="shared" si="375"/>
        <v>0</v>
      </c>
    </row>
    <row r="1245" spans="1:7" s="333" customFormat="1" ht="24" customHeight="1" x14ac:dyDescent="0.2">
      <c r="A1245" s="324" t="str">
        <f t="shared" si="371"/>
        <v/>
      </c>
      <c r="B1245" s="325" t="str">
        <f t="shared" si="372"/>
        <v/>
      </c>
      <c r="C1245" s="326"/>
      <c r="D1245" s="327" t="str">
        <f t="shared" si="373"/>
        <v/>
      </c>
      <c r="E1245" s="328"/>
      <c r="F1245" s="329">
        <f t="shared" si="374"/>
        <v>0</v>
      </c>
      <c r="G1245" s="332">
        <f t="shared" si="375"/>
        <v>0</v>
      </c>
    </row>
    <row r="1246" spans="1:7" s="333" customFormat="1" ht="24" customHeight="1" x14ac:dyDescent="0.2">
      <c r="A1246" s="324" t="str">
        <f t="shared" si="371"/>
        <v/>
      </c>
      <c r="B1246" s="325" t="str">
        <f t="shared" si="372"/>
        <v/>
      </c>
      <c r="C1246" s="326"/>
      <c r="D1246" s="327" t="str">
        <f t="shared" si="373"/>
        <v/>
      </c>
      <c r="E1246" s="328"/>
      <c r="F1246" s="329">
        <f t="shared" si="374"/>
        <v>0</v>
      </c>
      <c r="G1246" s="332">
        <f t="shared" si="375"/>
        <v>0</v>
      </c>
    </row>
    <row r="1247" spans="1:7" ht="24" customHeight="1" x14ac:dyDescent="0.2">
      <c r="A1247" s="181"/>
      <c r="B1247" s="162"/>
      <c r="C1247" s="151"/>
      <c r="D1247" s="162"/>
      <c r="E1247" s="163"/>
      <c r="F1247" s="238"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12.1</v>
      </c>
      <c r="B1249" s="189" t="str">
        <f>C1207</f>
        <v>Instalación base de cloacas, caños, cámaras</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3" t="s">
        <v>39</v>
      </c>
      <c r="B1251" s="224"/>
      <c r="C1251" s="224"/>
      <c r="D1251" s="224"/>
      <c r="E1251" s="224"/>
      <c r="F1251" s="224"/>
      <c r="G1251" s="225"/>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E.P.E.T.N° 1 - ING. ROGELIO BOERO</v>
      </c>
      <c r="C1254" s="149"/>
      <c r="D1254" s="149"/>
      <c r="E1254" s="149"/>
      <c r="F1254" s="158" t="s">
        <v>40</v>
      </c>
      <c r="G1254" s="160">
        <f>Fecha_Base</f>
        <v>0</v>
      </c>
    </row>
    <row r="1255" spans="1:141" ht="24" customHeight="1" x14ac:dyDescent="0.2">
      <c r="A1255" s="161" t="s">
        <v>725</v>
      </c>
      <c r="B1255" s="150" t="str">
        <f>Ubicación</f>
        <v>Belgrano 250 este</v>
      </c>
      <c r="C1255" s="150"/>
      <c r="D1255" s="162"/>
      <c r="E1255" s="163"/>
      <c r="F1255" s="164"/>
      <c r="G1255" s="165"/>
    </row>
    <row r="1256" spans="1:141" ht="24" customHeight="1" x14ac:dyDescent="0.2">
      <c r="A1256" s="161" t="s">
        <v>41</v>
      </c>
      <c r="B1256" s="166" t="str">
        <f>IFERROR(VALUE(LEFT(B1257,FIND("-",B1257)-1)),"")</f>
        <v/>
      </c>
      <c r="C1256" s="151" t="str">
        <f>IFERROR(VLOOKUP(B1256,Tabla_CyP,2,FALSE),"")</f>
        <v/>
      </c>
      <c r="E1256" s="163"/>
      <c r="F1256" s="164"/>
      <c r="G1256" s="165"/>
    </row>
    <row r="1257" spans="1:141" ht="24" customHeight="1" x14ac:dyDescent="0.2">
      <c r="A1257" s="161" t="s">
        <v>27</v>
      </c>
      <c r="B1257" s="167" t="str">
        <f>IFERROR(VLOOKUP(COUNTIF($A$1:A1257,"ANALISIS DE PRECIOS"),Tabla_NumeroItem,4,FALSE),"")</f>
        <v>12.2</v>
      </c>
      <c r="C1257" s="151" t="str">
        <f>IFERROR(VLOOKUP(B1257,Tabla_CyP,2,FALSE),"")</f>
        <v>Ventilación</v>
      </c>
      <c r="D1257" s="162"/>
      <c r="E1257" s="163"/>
      <c r="F1257" s="158" t="s">
        <v>28</v>
      </c>
      <c r="G1257" s="168" t="str">
        <f>IFERROR(VLOOKUP(B1257,Tabla_CyP,4,FALSE),"")</f>
        <v>gl</v>
      </c>
    </row>
    <row r="1258" spans="1:141" ht="24" customHeight="1" x14ac:dyDescent="0.2">
      <c r="A1258" s="161"/>
      <c r="B1258" s="150"/>
      <c r="C1258" s="151"/>
      <c r="D1258" s="162"/>
      <c r="E1258" s="163"/>
      <c r="F1258" s="164"/>
      <c r="G1258" s="165"/>
    </row>
    <row r="1259" spans="1:141" ht="24" customHeight="1" x14ac:dyDescent="0.2">
      <c r="A1259" s="356" t="s">
        <v>588</v>
      </c>
      <c r="B1259" s="357"/>
      <c r="C1259" s="358" t="s">
        <v>0</v>
      </c>
      <c r="D1259" s="358" t="s">
        <v>29</v>
      </c>
      <c r="E1259" s="360" t="s">
        <v>30</v>
      </c>
      <c r="F1259" s="362" t="s">
        <v>31</v>
      </c>
      <c r="G1259" s="364" t="s">
        <v>32</v>
      </c>
    </row>
    <row r="1260" spans="1:141" s="171" customFormat="1" ht="24" customHeight="1" x14ac:dyDescent="0.2">
      <c r="A1260" s="169" t="s">
        <v>589</v>
      </c>
      <c r="B1260" s="170" t="s">
        <v>590</v>
      </c>
      <c r="C1260" s="359"/>
      <c r="D1260" s="359"/>
      <c r="E1260" s="361"/>
      <c r="F1260" s="363"/>
      <c r="G1260" s="365"/>
      <c r="I1260" s="334"/>
      <c r="J1260" s="334"/>
      <c r="K1260" s="334"/>
      <c r="L1260" s="334"/>
      <c r="M1260" s="334"/>
      <c r="N1260" s="334"/>
      <c r="O1260" s="334"/>
      <c r="P1260" s="334"/>
      <c r="Q1260" s="334"/>
      <c r="R1260" s="334"/>
      <c r="S1260" s="334"/>
      <c r="T1260" s="334"/>
      <c r="U1260" s="334"/>
      <c r="V1260" s="334"/>
      <c r="W1260" s="334"/>
      <c r="X1260" s="334"/>
      <c r="Y1260" s="334"/>
      <c r="Z1260" s="334"/>
      <c r="AA1260" s="334"/>
      <c r="AB1260" s="334"/>
      <c r="AC1260" s="334"/>
      <c r="AD1260" s="334"/>
      <c r="AE1260" s="334"/>
      <c r="AF1260" s="334"/>
      <c r="AG1260" s="334"/>
      <c r="AH1260" s="334"/>
      <c r="AI1260" s="334"/>
      <c r="AJ1260" s="334"/>
      <c r="AK1260" s="334"/>
      <c r="AL1260" s="334"/>
      <c r="AM1260" s="334"/>
      <c r="AN1260" s="334"/>
      <c r="AO1260" s="334"/>
      <c r="AP1260" s="334"/>
      <c r="AQ1260" s="334"/>
      <c r="AR1260" s="334"/>
      <c r="AS1260" s="334"/>
      <c r="AT1260" s="334"/>
      <c r="AU1260" s="334"/>
      <c r="AV1260" s="334"/>
      <c r="AW1260" s="334"/>
      <c r="AX1260" s="334"/>
      <c r="AY1260" s="334"/>
      <c r="AZ1260" s="334"/>
      <c r="BA1260" s="334"/>
      <c r="BB1260" s="334"/>
      <c r="BC1260" s="334"/>
      <c r="BD1260" s="334"/>
      <c r="BE1260" s="334"/>
      <c r="BF1260" s="334"/>
      <c r="BG1260" s="334"/>
      <c r="BH1260" s="334"/>
      <c r="BI1260" s="334"/>
      <c r="BJ1260" s="334"/>
      <c r="BK1260" s="334"/>
      <c r="BL1260" s="334"/>
      <c r="BM1260" s="334"/>
      <c r="BN1260" s="334"/>
      <c r="BO1260" s="334"/>
      <c r="BP1260" s="334"/>
      <c r="BQ1260" s="334"/>
      <c r="BR1260" s="334"/>
      <c r="BS1260" s="334"/>
      <c r="BT1260" s="334"/>
      <c r="BU1260" s="334"/>
      <c r="BV1260" s="334"/>
      <c r="BW1260" s="334"/>
      <c r="BX1260" s="334"/>
      <c r="BY1260" s="334"/>
      <c r="BZ1260" s="334"/>
      <c r="CA1260" s="334"/>
      <c r="CB1260" s="334"/>
      <c r="CC1260" s="334"/>
      <c r="CD1260" s="334"/>
      <c r="CE1260" s="334"/>
      <c r="CF1260" s="334"/>
      <c r="CG1260" s="334"/>
      <c r="CH1260" s="334"/>
      <c r="CI1260" s="334"/>
      <c r="CJ1260" s="334"/>
      <c r="CK1260" s="334"/>
      <c r="CL1260" s="334"/>
      <c r="CM1260" s="334"/>
      <c r="CN1260" s="334"/>
      <c r="CO1260" s="334"/>
      <c r="CP1260" s="334"/>
      <c r="CQ1260" s="334"/>
      <c r="CR1260" s="334"/>
      <c r="CS1260" s="334"/>
      <c r="CT1260" s="334"/>
      <c r="CU1260" s="334"/>
      <c r="CV1260" s="334"/>
      <c r="CW1260" s="334"/>
      <c r="CX1260" s="334"/>
      <c r="CY1260" s="334"/>
      <c r="CZ1260" s="334"/>
      <c r="DA1260" s="334"/>
      <c r="DB1260" s="334"/>
      <c r="DC1260" s="334"/>
      <c r="DD1260" s="334"/>
      <c r="DE1260" s="334"/>
      <c r="DF1260" s="334"/>
      <c r="DG1260" s="334"/>
      <c r="DH1260" s="334"/>
      <c r="DI1260" s="334"/>
      <c r="DJ1260" s="334"/>
      <c r="DK1260" s="334"/>
      <c r="DL1260" s="334"/>
      <c r="DM1260" s="334"/>
      <c r="DN1260" s="334"/>
      <c r="DO1260" s="334"/>
      <c r="DP1260" s="334"/>
      <c r="DQ1260" s="334"/>
      <c r="DR1260" s="334"/>
      <c r="DS1260" s="334"/>
      <c r="DT1260" s="334"/>
      <c r="DU1260" s="334"/>
      <c r="DV1260" s="334"/>
      <c r="DW1260" s="334"/>
      <c r="DX1260" s="334"/>
      <c r="DY1260" s="334"/>
      <c r="DZ1260" s="334"/>
      <c r="EA1260" s="334"/>
      <c r="EB1260" s="334"/>
      <c r="EC1260" s="334"/>
      <c r="ED1260" s="334"/>
      <c r="EE1260" s="334"/>
      <c r="EF1260" s="334"/>
      <c r="EG1260" s="334"/>
      <c r="EH1260" s="334"/>
      <c r="EI1260" s="334"/>
      <c r="EJ1260" s="334"/>
      <c r="EK1260" s="334"/>
    </row>
    <row r="1261" spans="1:141" ht="24" customHeight="1" x14ac:dyDescent="0.2">
      <c r="A1261" s="237"/>
      <c r="B1261" s="172"/>
      <c r="C1261" s="235" t="s">
        <v>728</v>
      </c>
      <c r="D1261" s="173"/>
      <c r="E1261" s="174"/>
      <c r="F1261" s="175"/>
      <c r="G1261" s="176"/>
    </row>
    <row r="1262" spans="1:141" s="333" customFormat="1" ht="24" customHeight="1" x14ac:dyDescent="0.2">
      <c r="A1262" s="324" t="str">
        <f t="shared" ref="A1262:A1275" si="376">IFERROR(VLOOKUP(C1262,Tabla_Insumos,4,FALSE),"")</f>
        <v/>
      </c>
      <c r="B1262" s="325" t="str">
        <f>IFERROR(VLOOKUP(C1262,Tabla_Insumos,5,FALSE),"")</f>
        <v/>
      </c>
      <c r="C1262" s="326"/>
      <c r="D1262" s="327" t="str">
        <f t="shared" ref="D1262:D1275" si="377">IFERROR(VLOOKUP(C1262,Tabla_Insumos,2,FALSE),"")</f>
        <v/>
      </c>
      <c r="E1262" s="328"/>
      <c r="F1262" s="329">
        <f t="shared" ref="F1262:F1275" si="378">IFERROR(VLOOKUP(C1262,Tabla_Insumos,3,FALSE),0)</f>
        <v>0</v>
      </c>
      <c r="G1262" s="332">
        <f>ROUND(E1262*F1262,2)</f>
        <v>0</v>
      </c>
    </row>
    <row r="1263" spans="1:141" s="333" customFormat="1" ht="24" customHeight="1" x14ac:dyDescent="0.2">
      <c r="A1263" s="324" t="str">
        <f t="shared" si="376"/>
        <v/>
      </c>
      <c r="B1263" s="325" t="str">
        <f t="shared" ref="B1263:B1275" si="379">IFERROR(VLOOKUP(C1263,Tabla_Insumos,5,FALSE),"")</f>
        <v/>
      </c>
      <c r="C1263" s="326"/>
      <c r="D1263" s="327" t="str">
        <f t="shared" si="377"/>
        <v/>
      </c>
      <c r="E1263" s="328"/>
      <c r="F1263" s="329">
        <f t="shared" si="378"/>
        <v>0</v>
      </c>
      <c r="G1263" s="332">
        <f t="shared" ref="G1263:G1275" si="380">ROUND(E1263*F1263,2)</f>
        <v>0</v>
      </c>
    </row>
    <row r="1264" spans="1:141" s="333" customFormat="1" ht="24" customHeight="1" x14ac:dyDescent="0.2">
      <c r="A1264" s="324" t="str">
        <f t="shared" si="376"/>
        <v/>
      </c>
      <c r="B1264" s="325" t="str">
        <f t="shared" si="379"/>
        <v/>
      </c>
      <c r="C1264" s="326"/>
      <c r="D1264" s="327" t="str">
        <f t="shared" si="377"/>
        <v/>
      </c>
      <c r="E1264" s="328"/>
      <c r="F1264" s="329">
        <f t="shared" si="378"/>
        <v>0</v>
      </c>
      <c r="G1264" s="332">
        <f t="shared" si="380"/>
        <v>0</v>
      </c>
    </row>
    <row r="1265" spans="1:7" s="333" customFormat="1" ht="24" customHeight="1" x14ac:dyDescent="0.2">
      <c r="A1265" s="324" t="str">
        <f t="shared" si="376"/>
        <v/>
      </c>
      <c r="B1265" s="325" t="str">
        <f t="shared" si="379"/>
        <v/>
      </c>
      <c r="C1265" s="326"/>
      <c r="D1265" s="327" t="str">
        <f t="shared" si="377"/>
        <v/>
      </c>
      <c r="E1265" s="328"/>
      <c r="F1265" s="329">
        <f t="shared" si="378"/>
        <v>0</v>
      </c>
      <c r="G1265" s="332">
        <f t="shared" si="380"/>
        <v>0</v>
      </c>
    </row>
    <row r="1266" spans="1:7" s="333" customFormat="1" ht="24" customHeight="1" x14ac:dyDescent="0.2">
      <c r="A1266" s="324" t="str">
        <f t="shared" si="376"/>
        <v/>
      </c>
      <c r="B1266" s="325" t="str">
        <f t="shared" si="379"/>
        <v/>
      </c>
      <c r="C1266" s="326"/>
      <c r="D1266" s="327" t="str">
        <f t="shared" si="377"/>
        <v/>
      </c>
      <c r="E1266" s="328"/>
      <c r="F1266" s="329">
        <f t="shared" si="378"/>
        <v>0</v>
      </c>
      <c r="G1266" s="332">
        <f t="shared" si="380"/>
        <v>0</v>
      </c>
    </row>
    <row r="1267" spans="1:7" s="333" customFormat="1" ht="24" customHeight="1" x14ac:dyDescent="0.2">
      <c r="A1267" s="324" t="str">
        <f t="shared" si="376"/>
        <v/>
      </c>
      <c r="B1267" s="325" t="str">
        <f t="shared" si="379"/>
        <v/>
      </c>
      <c r="C1267" s="326"/>
      <c r="D1267" s="327" t="str">
        <f t="shared" si="377"/>
        <v/>
      </c>
      <c r="E1267" s="328"/>
      <c r="F1267" s="329">
        <f t="shared" si="378"/>
        <v>0</v>
      </c>
      <c r="G1267" s="332">
        <f t="shared" si="380"/>
        <v>0</v>
      </c>
    </row>
    <row r="1268" spans="1:7" s="333" customFormat="1" ht="24" customHeight="1" x14ac:dyDescent="0.2">
      <c r="A1268" s="324" t="str">
        <f t="shared" si="376"/>
        <v/>
      </c>
      <c r="B1268" s="325" t="str">
        <f t="shared" si="379"/>
        <v/>
      </c>
      <c r="C1268" s="326"/>
      <c r="D1268" s="327" t="str">
        <f t="shared" si="377"/>
        <v/>
      </c>
      <c r="E1268" s="328"/>
      <c r="F1268" s="329">
        <f t="shared" si="378"/>
        <v>0</v>
      </c>
      <c r="G1268" s="332">
        <f t="shared" si="380"/>
        <v>0</v>
      </c>
    </row>
    <row r="1269" spans="1:7" s="333" customFormat="1" ht="24" customHeight="1" x14ac:dyDescent="0.2">
      <c r="A1269" s="324" t="str">
        <f t="shared" si="376"/>
        <v/>
      </c>
      <c r="B1269" s="325" t="str">
        <f t="shared" si="379"/>
        <v/>
      </c>
      <c r="C1269" s="326"/>
      <c r="D1269" s="327" t="str">
        <f t="shared" si="377"/>
        <v/>
      </c>
      <c r="E1269" s="328"/>
      <c r="F1269" s="329">
        <f t="shared" si="378"/>
        <v>0</v>
      </c>
      <c r="G1269" s="332">
        <f t="shared" si="380"/>
        <v>0</v>
      </c>
    </row>
    <row r="1270" spans="1:7" s="333" customFormat="1" ht="24" customHeight="1" x14ac:dyDescent="0.2">
      <c r="A1270" s="324" t="str">
        <f t="shared" si="376"/>
        <v/>
      </c>
      <c r="B1270" s="325" t="str">
        <f t="shared" si="379"/>
        <v/>
      </c>
      <c r="C1270" s="326"/>
      <c r="D1270" s="327" t="str">
        <f t="shared" si="377"/>
        <v/>
      </c>
      <c r="E1270" s="328"/>
      <c r="F1270" s="329">
        <f t="shared" si="378"/>
        <v>0</v>
      </c>
      <c r="G1270" s="332">
        <f t="shared" si="380"/>
        <v>0</v>
      </c>
    </row>
    <row r="1271" spans="1:7" s="333" customFormat="1" ht="24" customHeight="1" x14ac:dyDescent="0.2">
      <c r="A1271" s="324" t="str">
        <f t="shared" si="376"/>
        <v/>
      </c>
      <c r="B1271" s="325" t="str">
        <f t="shared" si="379"/>
        <v/>
      </c>
      <c r="C1271" s="326"/>
      <c r="D1271" s="327" t="str">
        <f t="shared" si="377"/>
        <v/>
      </c>
      <c r="E1271" s="328"/>
      <c r="F1271" s="329">
        <f t="shared" si="378"/>
        <v>0</v>
      </c>
      <c r="G1271" s="332">
        <f t="shared" si="380"/>
        <v>0</v>
      </c>
    </row>
    <row r="1272" spans="1:7" s="333" customFormat="1" ht="24" customHeight="1" x14ac:dyDescent="0.2">
      <c r="A1272" s="324" t="str">
        <f t="shared" si="376"/>
        <v/>
      </c>
      <c r="B1272" s="325" t="str">
        <f t="shared" si="379"/>
        <v/>
      </c>
      <c r="C1272" s="326"/>
      <c r="D1272" s="327" t="str">
        <f t="shared" si="377"/>
        <v/>
      </c>
      <c r="E1272" s="328"/>
      <c r="F1272" s="329">
        <f t="shared" si="378"/>
        <v>0</v>
      </c>
      <c r="G1272" s="332">
        <f t="shared" si="380"/>
        <v>0</v>
      </c>
    </row>
    <row r="1273" spans="1:7" s="333" customFormat="1" ht="24" customHeight="1" x14ac:dyDescent="0.2">
      <c r="A1273" s="324" t="str">
        <f t="shared" si="376"/>
        <v/>
      </c>
      <c r="B1273" s="325" t="str">
        <f t="shared" si="379"/>
        <v/>
      </c>
      <c r="C1273" s="326"/>
      <c r="D1273" s="327" t="str">
        <f t="shared" si="377"/>
        <v/>
      </c>
      <c r="E1273" s="328"/>
      <c r="F1273" s="329">
        <f t="shared" si="378"/>
        <v>0</v>
      </c>
      <c r="G1273" s="332">
        <f t="shared" si="380"/>
        <v>0</v>
      </c>
    </row>
    <row r="1274" spans="1:7" s="333" customFormat="1" ht="24" customHeight="1" x14ac:dyDescent="0.2">
      <c r="A1274" s="324" t="str">
        <f t="shared" si="376"/>
        <v/>
      </c>
      <c r="B1274" s="325" t="str">
        <f t="shared" si="379"/>
        <v/>
      </c>
      <c r="C1274" s="326"/>
      <c r="D1274" s="327" t="str">
        <f t="shared" si="377"/>
        <v/>
      </c>
      <c r="E1274" s="328"/>
      <c r="F1274" s="329">
        <f t="shared" si="378"/>
        <v>0</v>
      </c>
      <c r="G1274" s="332">
        <f t="shared" si="380"/>
        <v>0</v>
      </c>
    </row>
    <row r="1275" spans="1:7" s="333" customFormat="1" ht="24" customHeight="1" x14ac:dyDescent="0.2">
      <c r="A1275" s="324" t="str">
        <f t="shared" si="376"/>
        <v/>
      </c>
      <c r="B1275" s="325" t="str">
        <f t="shared" si="379"/>
        <v/>
      </c>
      <c r="C1275" s="326"/>
      <c r="D1275" s="327" t="str">
        <f t="shared" si="377"/>
        <v/>
      </c>
      <c r="E1275" s="328"/>
      <c r="F1275" s="330">
        <f t="shared" si="378"/>
        <v>0</v>
      </c>
      <c r="G1275" s="332">
        <f t="shared" si="380"/>
        <v>0</v>
      </c>
    </row>
    <row r="1276" spans="1:7" ht="24" customHeight="1" x14ac:dyDescent="0.2">
      <c r="A1276" s="177"/>
      <c r="B1276" s="151"/>
      <c r="C1276" s="151"/>
      <c r="D1276" s="162"/>
      <c r="E1276" s="163"/>
      <c r="F1276" s="238" t="s">
        <v>33</v>
      </c>
      <c r="G1276" s="178">
        <f>SUBTOTAL(9,G1262:G1275)</f>
        <v>0</v>
      </c>
    </row>
    <row r="1277" spans="1:7" ht="24" customHeight="1" x14ac:dyDescent="0.2">
      <c r="A1277" s="177"/>
      <c r="B1277" s="151"/>
      <c r="C1277" s="179" t="s">
        <v>729</v>
      </c>
      <c r="D1277" s="162"/>
      <c r="E1277" s="163"/>
      <c r="F1277" s="164"/>
      <c r="G1277" s="180"/>
    </row>
    <row r="1278" spans="1:7" s="333" customFormat="1" ht="24" customHeight="1" x14ac:dyDescent="0.2">
      <c r="A1278" s="324" t="str">
        <f t="shared" ref="A1278:A1285" si="381">IFERROR(VLOOKUP(C1278,Tabla_Insumos,4,FALSE),"")</f>
        <v/>
      </c>
      <c r="B1278" s="325" t="str">
        <f t="shared" ref="B1278:B1285" si="382">IFERROR(VLOOKUP(C1278,Tabla_Insumos,5,FALSE),"")</f>
        <v/>
      </c>
      <c r="C1278" s="326"/>
      <c r="D1278" s="327" t="str">
        <f t="shared" ref="D1278:D1285" si="383">IFERROR(VLOOKUP(C1278,Tabla_Insumos,2,FALSE),"")</f>
        <v/>
      </c>
      <c r="E1278" s="328"/>
      <c r="F1278" s="331">
        <f t="shared" ref="F1278:F1285" si="384">IFERROR(VLOOKUP(C1278,Tabla_Insumos,3,FALSE),0)</f>
        <v>0</v>
      </c>
      <c r="G1278" s="332">
        <f>ROUND(E1278*F1278,2)</f>
        <v>0</v>
      </c>
    </row>
    <row r="1279" spans="1:7" s="333" customFormat="1" ht="24" customHeight="1" x14ac:dyDescent="0.2">
      <c r="A1279" s="324" t="str">
        <f t="shared" si="381"/>
        <v/>
      </c>
      <c r="B1279" s="325" t="str">
        <f t="shared" si="382"/>
        <v/>
      </c>
      <c r="C1279" s="326"/>
      <c r="D1279" s="327" t="str">
        <f t="shared" si="383"/>
        <v/>
      </c>
      <c r="E1279" s="328"/>
      <c r="F1279" s="331">
        <f t="shared" si="384"/>
        <v>0</v>
      </c>
      <c r="G1279" s="332">
        <f>ROUND(E1279*F1279,2)</f>
        <v>0</v>
      </c>
    </row>
    <row r="1280" spans="1:7" s="333" customFormat="1" ht="24" customHeight="1" x14ac:dyDescent="0.2">
      <c r="A1280" s="324" t="str">
        <f t="shared" si="381"/>
        <v/>
      </c>
      <c r="B1280" s="325" t="str">
        <f t="shared" si="382"/>
        <v/>
      </c>
      <c r="C1280" s="326"/>
      <c r="D1280" s="327" t="str">
        <f t="shared" si="383"/>
        <v/>
      </c>
      <c r="E1280" s="328"/>
      <c r="F1280" s="331">
        <f t="shared" si="384"/>
        <v>0</v>
      </c>
      <c r="G1280" s="332">
        <f t="shared" ref="G1280:G1285" si="385">ROUND(E1280*F1280,2)</f>
        <v>0</v>
      </c>
    </row>
    <row r="1281" spans="1:7" s="333" customFormat="1" ht="24" customHeight="1" x14ac:dyDescent="0.2">
      <c r="A1281" s="324" t="str">
        <f t="shared" si="381"/>
        <v/>
      </c>
      <c r="B1281" s="325" t="str">
        <f t="shared" si="382"/>
        <v/>
      </c>
      <c r="C1281" s="326"/>
      <c r="D1281" s="327" t="str">
        <f t="shared" si="383"/>
        <v/>
      </c>
      <c r="E1281" s="328"/>
      <c r="F1281" s="331">
        <f t="shared" si="384"/>
        <v>0</v>
      </c>
      <c r="G1281" s="332">
        <f t="shared" si="385"/>
        <v>0</v>
      </c>
    </row>
    <row r="1282" spans="1:7" s="333" customFormat="1" ht="24" customHeight="1" x14ac:dyDescent="0.2">
      <c r="A1282" s="324" t="str">
        <f t="shared" si="381"/>
        <v/>
      </c>
      <c r="B1282" s="325" t="str">
        <f t="shared" si="382"/>
        <v/>
      </c>
      <c r="C1282" s="326"/>
      <c r="D1282" s="327" t="str">
        <f t="shared" si="383"/>
        <v/>
      </c>
      <c r="E1282" s="328"/>
      <c r="F1282" s="329">
        <f t="shared" si="384"/>
        <v>0</v>
      </c>
      <c r="G1282" s="332">
        <f t="shared" si="385"/>
        <v>0</v>
      </c>
    </row>
    <row r="1283" spans="1:7" s="333" customFormat="1" ht="24" customHeight="1" x14ac:dyDescent="0.2">
      <c r="A1283" s="324" t="str">
        <f t="shared" si="381"/>
        <v/>
      </c>
      <c r="B1283" s="325" t="str">
        <f t="shared" si="382"/>
        <v/>
      </c>
      <c r="C1283" s="326"/>
      <c r="D1283" s="327" t="str">
        <f t="shared" si="383"/>
        <v/>
      </c>
      <c r="E1283" s="328"/>
      <c r="F1283" s="329">
        <f t="shared" si="384"/>
        <v>0</v>
      </c>
      <c r="G1283" s="332">
        <f t="shared" si="385"/>
        <v>0</v>
      </c>
    </row>
    <row r="1284" spans="1:7" s="333" customFormat="1" ht="24" customHeight="1" x14ac:dyDescent="0.2">
      <c r="A1284" s="324" t="str">
        <f t="shared" si="381"/>
        <v/>
      </c>
      <c r="B1284" s="325" t="str">
        <f t="shared" si="382"/>
        <v/>
      </c>
      <c r="C1284" s="326"/>
      <c r="D1284" s="327" t="str">
        <f t="shared" si="383"/>
        <v/>
      </c>
      <c r="E1284" s="328"/>
      <c r="F1284" s="329">
        <f t="shared" si="384"/>
        <v>0</v>
      </c>
      <c r="G1284" s="332">
        <f t="shared" si="385"/>
        <v>0</v>
      </c>
    </row>
    <row r="1285" spans="1:7" s="333" customFormat="1" ht="24" customHeight="1" x14ac:dyDescent="0.2">
      <c r="A1285" s="324" t="str">
        <f t="shared" si="381"/>
        <v/>
      </c>
      <c r="B1285" s="325" t="str">
        <f t="shared" si="382"/>
        <v/>
      </c>
      <c r="C1285" s="326"/>
      <c r="D1285" s="327" t="str">
        <f t="shared" si="383"/>
        <v/>
      </c>
      <c r="E1285" s="328"/>
      <c r="F1285" s="329">
        <f t="shared" si="384"/>
        <v>0</v>
      </c>
      <c r="G1285" s="332">
        <f t="shared" si="385"/>
        <v>0</v>
      </c>
    </row>
    <row r="1286" spans="1:7" ht="24" customHeight="1" x14ac:dyDescent="0.2">
      <c r="A1286" s="177"/>
      <c r="B1286" s="151"/>
      <c r="C1286" s="151"/>
      <c r="D1286" s="162"/>
      <c r="E1286" s="163"/>
      <c r="F1286" s="238" t="s">
        <v>34</v>
      </c>
      <c r="G1286" s="178">
        <f>SUBTOTAL(9,G1278:G1285)</f>
        <v>0</v>
      </c>
    </row>
    <row r="1287" spans="1:7" ht="24" customHeight="1" x14ac:dyDescent="0.2">
      <c r="A1287" s="177"/>
      <c r="B1287" s="151"/>
      <c r="C1287" s="179" t="s">
        <v>730</v>
      </c>
      <c r="D1287" s="162"/>
      <c r="E1287" s="163"/>
      <c r="F1287" s="164"/>
      <c r="G1287" s="180"/>
    </row>
    <row r="1288" spans="1:7" s="333" customFormat="1" ht="24" customHeight="1" x14ac:dyDescent="0.2">
      <c r="A1288" s="324" t="str">
        <f t="shared" ref="A1288:A1296" si="386">IFERROR(VLOOKUP(C1288,Tabla_Insumos,4,FALSE),"")</f>
        <v/>
      </c>
      <c r="B1288" s="325" t="str">
        <f t="shared" ref="B1288:B1296" si="387">IFERROR(VLOOKUP(C1288,Tabla_Insumos,5,FALSE),"")</f>
        <v/>
      </c>
      <c r="C1288" s="326"/>
      <c r="D1288" s="327" t="str">
        <f t="shared" ref="D1288:D1296" si="388">IFERROR(VLOOKUP(C1288,Tabla_Insumos,2,FALSE),"")</f>
        <v/>
      </c>
      <c r="E1288" s="328"/>
      <c r="F1288" s="329">
        <f t="shared" ref="F1288:F1296" si="389">IFERROR(VLOOKUP(C1288,Tabla_Insumos,3,FALSE),0)</f>
        <v>0</v>
      </c>
      <c r="G1288" s="332">
        <f t="shared" ref="G1288:G1296" si="390">ROUND(E1288*F1288,2)</f>
        <v>0</v>
      </c>
    </row>
    <row r="1289" spans="1:7" s="333" customFormat="1" ht="24" customHeight="1" x14ac:dyDescent="0.2">
      <c r="A1289" s="324" t="str">
        <f t="shared" si="386"/>
        <v/>
      </c>
      <c r="B1289" s="325" t="str">
        <f t="shared" si="387"/>
        <v/>
      </c>
      <c r="C1289" s="326"/>
      <c r="D1289" s="327" t="str">
        <f t="shared" si="388"/>
        <v/>
      </c>
      <c r="E1289" s="328"/>
      <c r="F1289" s="329">
        <f t="shared" si="389"/>
        <v>0</v>
      </c>
      <c r="G1289" s="332">
        <f t="shared" si="390"/>
        <v>0</v>
      </c>
    </row>
    <row r="1290" spans="1:7" s="333" customFormat="1" ht="24" customHeight="1" x14ac:dyDescent="0.2">
      <c r="A1290" s="324" t="str">
        <f t="shared" si="386"/>
        <v/>
      </c>
      <c r="B1290" s="325" t="str">
        <f t="shared" si="387"/>
        <v/>
      </c>
      <c r="C1290" s="326"/>
      <c r="D1290" s="327" t="str">
        <f t="shared" si="388"/>
        <v/>
      </c>
      <c r="E1290" s="328"/>
      <c r="F1290" s="329">
        <f t="shared" si="389"/>
        <v>0</v>
      </c>
      <c r="G1290" s="332">
        <f t="shared" si="390"/>
        <v>0</v>
      </c>
    </row>
    <row r="1291" spans="1:7" s="333" customFormat="1" ht="24" customHeight="1" x14ac:dyDescent="0.2">
      <c r="A1291" s="324" t="str">
        <f t="shared" si="386"/>
        <v/>
      </c>
      <c r="B1291" s="325" t="str">
        <f t="shared" si="387"/>
        <v/>
      </c>
      <c r="C1291" s="326"/>
      <c r="D1291" s="327" t="str">
        <f t="shared" si="388"/>
        <v/>
      </c>
      <c r="E1291" s="328"/>
      <c r="F1291" s="329">
        <f t="shared" si="389"/>
        <v>0</v>
      </c>
      <c r="G1291" s="332">
        <f t="shared" si="390"/>
        <v>0</v>
      </c>
    </row>
    <row r="1292" spans="1:7" s="333" customFormat="1" ht="24" customHeight="1" x14ac:dyDescent="0.2">
      <c r="A1292" s="324" t="str">
        <f t="shared" si="386"/>
        <v/>
      </c>
      <c r="B1292" s="325" t="str">
        <f t="shared" si="387"/>
        <v/>
      </c>
      <c r="C1292" s="326"/>
      <c r="D1292" s="327" t="str">
        <f t="shared" si="388"/>
        <v/>
      </c>
      <c r="E1292" s="328"/>
      <c r="F1292" s="329">
        <f t="shared" si="389"/>
        <v>0</v>
      </c>
      <c r="G1292" s="332">
        <f t="shared" si="390"/>
        <v>0</v>
      </c>
    </row>
    <row r="1293" spans="1:7" s="333" customFormat="1" ht="24" customHeight="1" x14ac:dyDescent="0.2">
      <c r="A1293" s="324" t="str">
        <f t="shared" si="386"/>
        <v/>
      </c>
      <c r="B1293" s="325" t="str">
        <f t="shared" si="387"/>
        <v/>
      </c>
      <c r="C1293" s="326"/>
      <c r="D1293" s="327" t="str">
        <f t="shared" si="388"/>
        <v/>
      </c>
      <c r="E1293" s="328"/>
      <c r="F1293" s="329">
        <f t="shared" si="389"/>
        <v>0</v>
      </c>
      <c r="G1293" s="332">
        <f t="shared" si="390"/>
        <v>0</v>
      </c>
    </row>
    <row r="1294" spans="1:7" s="333" customFormat="1" ht="24" customHeight="1" x14ac:dyDescent="0.2">
      <c r="A1294" s="324" t="str">
        <f t="shared" si="386"/>
        <v/>
      </c>
      <c r="B1294" s="325" t="str">
        <f t="shared" si="387"/>
        <v/>
      </c>
      <c r="C1294" s="326"/>
      <c r="D1294" s="327" t="str">
        <f t="shared" si="388"/>
        <v/>
      </c>
      <c r="E1294" s="328"/>
      <c r="F1294" s="329">
        <f t="shared" si="389"/>
        <v>0</v>
      </c>
      <c r="G1294" s="332">
        <f t="shared" si="390"/>
        <v>0</v>
      </c>
    </row>
    <row r="1295" spans="1:7" s="333" customFormat="1" ht="24" customHeight="1" x14ac:dyDescent="0.2">
      <c r="A1295" s="324" t="str">
        <f t="shared" si="386"/>
        <v/>
      </c>
      <c r="B1295" s="325" t="str">
        <f t="shared" si="387"/>
        <v/>
      </c>
      <c r="C1295" s="326"/>
      <c r="D1295" s="327" t="str">
        <f t="shared" si="388"/>
        <v/>
      </c>
      <c r="E1295" s="328"/>
      <c r="F1295" s="329">
        <f t="shared" si="389"/>
        <v>0</v>
      </c>
      <c r="G1295" s="332">
        <f t="shared" si="390"/>
        <v>0</v>
      </c>
    </row>
    <row r="1296" spans="1:7" s="333" customFormat="1" ht="24" customHeight="1" x14ac:dyDescent="0.2">
      <c r="A1296" s="324" t="str">
        <f t="shared" si="386"/>
        <v/>
      </c>
      <c r="B1296" s="325" t="str">
        <f t="shared" si="387"/>
        <v/>
      </c>
      <c r="C1296" s="326"/>
      <c r="D1296" s="327" t="str">
        <f t="shared" si="388"/>
        <v/>
      </c>
      <c r="E1296" s="328"/>
      <c r="F1296" s="329">
        <f t="shared" si="389"/>
        <v>0</v>
      </c>
      <c r="G1296" s="332">
        <f t="shared" si="390"/>
        <v>0</v>
      </c>
    </row>
    <row r="1297" spans="1:141" ht="24" customHeight="1" x14ac:dyDescent="0.2">
      <c r="A1297" s="181"/>
      <c r="B1297" s="162"/>
      <c r="C1297" s="151"/>
      <c r="D1297" s="162"/>
      <c r="E1297" s="163"/>
      <c r="F1297" s="238"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12.2</v>
      </c>
      <c r="B1299" s="189" t="str">
        <f>C1257</f>
        <v>Ventilación</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3" t="s">
        <v>39</v>
      </c>
      <c r="B1301" s="224"/>
      <c r="C1301" s="224"/>
      <c r="D1301" s="224"/>
      <c r="E1301" s="224"/>
      <c r="F1301" s="224"/>
      <c r="G1301" s="225"/>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E.P.E.T.N° 1 - ING. ROGELIO BOERO</v>
      </c>
      <c r="C1304" s="149"/>
      <c r="D1304" s="149"/>
      <c r="E1304" s="149"/>
      <c r="F1304" s="158" t="s">
        <v>40</v>
      </c>
      <c r="G1304" s="160">
        <f>Fecha_Base</f>
        <v>0</v>
      </c>
    </row>
    <row r="1305" spans="1:141" ht="24" customHeight="1" x14ac:dyDescent="0.2">
      <c r="A1305" s="161" t="s">
        <v>725</v>
      </c>
      <c r="B1305" s="150" t="str">
        <f>Ubicación</f>
        <v>Belgrano 250 este</v>
      </c>
      <c r="C1305" s="150"/>
      <c r="D1305" s="162"/>
      <c r="E1305" s="163"/>
      <c r="F1305" s="164"/>
      <c r="G1305" s="165"/>
    </row>
    <row r="1306" spans="1:141" ht="24" customHeight="1" x14ac:dyDescent="0.2">
      <c r="A1306" s="161" t="s">
        <v>41</v>
      </c>
      <c r="B1306" s="166" t="str">
        <f>IFERROR(VALUE(LEFT(B1307,FIND("-",B1307)-1)),"")</f>
        <v/>
      </c>
      <c r="C1306" s="151" t="str">
        <f>IFERROR(VLOOKUP(B1306,Tabla_CyP,2,FALSE),"")</f>
        <v/>
      </c>
      <c r="E1306" s="163"/>
      <c r="F1306" s="164"/>
      <c r="G1306" s="165"/>
    </row>
    <row r="1307" spans="1:141" ht="24" customHeight="1" x14ac:dyDescent="0.2">
      <c r="A1307" s="161" t="s">
        <v>27</v>
      </c>
      <c r="B1307" s="167" t="str">
        <f>IFERROR(VLOOKUP(COUNTIF($A$1:A1307,"ANALISIS DE PRECIOS"),Tabla_NumeroItem,4,FALSE),"")</f>
        <v>12.4</v>
      </c>
      <c r="C1307" s="151" t="str">
        <f>IFERROR(VLOOKUP(B1307,Tabla_CyP,2,FALSE),"")</f>
        <v>Cañería distribución agua fría-caliente</v>
      </c>
      <c r="D1307" s="162"/>
      <c r="E1307" s="163"/>
      <c r="F1307" s="158" t="s">
        <v>28</v>
      </c>
      <c r="G1307" s="168" t="str">
        <f>IFERROR(VLOOKUP(B1307,Tabla_CyP,4,FALSE),"")</f>
        <v>gl</v>
      </c>
    </row>
    <row r="1308" spans="1:141" ht="24" customHeight="1" x14ac:dyDescent="0.2">
      <c r="A1308" s="161"/>
      <c r="B1308" s="150"/>
      <c r="C1308" s="151"/>
      <c r="D1308" s="162"/>
      <c r="E1308" s="163"/>
      <c r="F1308" s="164"/>
      <c r="G1308" s="165"/>
    </row>
    <row r="1309" spans="1:141" ht="24" customHeight="1" x14ac:dyDescent="0.2">
      <c r="A1309" s="356" t="s">
        <v>588</v>
      </c>
      <c r="B1309" s="357"/>
      <c r="C1309" s="358" t="s">
        <v>0</v>
      </c>
      <c r="D1309" s="358" t="s">
        <v>29</v>
      </c>
      <c r="E1309" s="360" t="s">
        <v>30</v>
      </c>
      <c r="F1309" s="362" t="s">
        <v>31</v>
      </c>
      <c r="G1309" s="364" t="s">
        <v>32</v>
      </c>
    </row>
    <row r="1310" spans="1:141" s="171" customFormat="1" ht="24" customHeight="1" x14ac:dyDescent="0.2">
      <c r="A1310" s="169" t="s">
        <v>589</v>
      </c>
      <c r="B1310" s="170" t="s">
        <v>590</v>
      </c>
      <c r="C1310" s="359"/>
      <c r="D1310" s="359"/>
      <c r="E1310" s="361"/>
      <c r="F1310" s="363"/>
      <c r="G1310" s="365"/>
      <c r="I1310" s="334"/>
      <c r="J1310" s="334"/>
      <c r="K1310" s="334"/>
      <c r="L1310" s="334"/>
      <c r="M1310" s="334"/>
      <c r="N1310" s="334"/>
      <c r="O1310" s="334"/>
      <c r="P1310" s="334"/>
      <c r="Q1310" s="334"/>
      <c r="R1310" s="334"/>
      <c r="S1310" s="334"/>
      <c r="T1310" s="334"/>
      <c r="U1310" s="334"/>
      <c r="V1310" s="334"/>
      <c r="W1310" s="334"/>
      <c r="X1310" s="334"/>
      <c r="Y1310" s="334"/>
      <c r="Z1310" s="334"/>
      <c r="AA1310" s="334"/>
      <c r="AB1310" s="334"/>
      <c r="AC1310" s="334"/>
      <c r="AD1310" s="334"/>
      <c r="AE1310" s="334"/>
      <c r="AF1310" s="334"/>
      <c r="AG1310" s="334"/>
      <c r="AH1310" s="334"/>
      <c r="AI1310" s="334"/>
      <c r="AJ1310" s="334"/>
      <c r="AK1310" s="334"/>
      <c r="AL1310" s="334"/>
      <c r="AM1310" s="334"/>
      <c r="AN1310" s="334"/>
      <c r="AO1310" s="334"/>
      <c r="AP1310" s="334"/>
      <c r="AQ1310" s="334"/>
      <c r="AR1310" s="334"/>
      <c r="AS1310" s="334"/>
      <c r="AT1310" s="334"/>
      <c r="AU1310" s="334"/>
      <c r="AV1310" s="334"/>
      <c r="AW1310" s="334"/>
      <c r="AX1310" s="334"/>
      <c r="AY1310" s="334"/>
      <c r="AZ1310" s="334"/>
      <c r="BA1310" s="334"/>
      <c r="BB1310" s="334"/>
      <c r="BC1310" s="334"/>
      <c r="BD1310" s="334"/>
      <c r="BE1310" s="334"/>
      <c r="BF1310" s="334"/>
      <c r="BG1310" s="334"/>
      <c r="BH1310" s="334"/>
      <c r="BI1310" s="334"/>
      <c r="BJ1310" s="334"/>
      <c r="BK1310" s="334"/>
      <c r="BL1310" s="334"/>
      <c r="BM1310" s="334"/>
      <c r="BN1310" s="334"/>
      <c r="BO1310" s="334"/>
      <c r="BP1310" s="334"/>
      <c r="BQ1310" s="334"/>
      <c r="BR1310" s="334"/>
      <c r="BS1310" s="334"/>
      <c r="BT1310" s="334"/>
      <c r="BU1310" s="334"/>
      <c r="BV1310" s="334"/>
      <c r="BW1310" s="334"/>
      <c r="BX1310" s="334"/>
      <c r="BY1310" s="334"/>
      <c r="BZ1310" s="334"/>
      <c r="CA1310" s="334"/>
      <c r="CB1310" s="334"/>
      <c r="CC1310" s="334"/>
      <c r="CD1310" s="334"/>
      <c r="CE1310" s="334"/>
      <c r="CF1310" s="334"/>
      <c r="CG1310" s="334"/>
      <c r="CH1310" s="334"/>
      <c r="CI1310" s="334"/>
      <c r="CJ1310" s="334"/>
      <c r="CK1310" s="334"/>
      <c r="CL1310" s="334"/>
      <c r="CM1310" s="334"/>
      <c r="CN1310" s="334"/>
      <c r="CO1310" s="334"/>
      <c r="CP1310" s="334"/>
      <c r="CQ1310" s="334"/>
      <c r="CR1310" s="334"/>
      <c r="CS1310" s="334"/>
      <c r="CT1310" s="334"/>
      <c r="CU1310" s="334"/>
      <c r="CV1310" s="334"/>
      <c r="CW1310" s="334"/>
      <c r="CX1310" s="334"/>
      <c r="CY1310" s="334"/>
      <c r="CZ1310" s="334"/>
      <c r="DA1310" s="334"/>
      <c r="DB1310" s="334"/>
      <c r="DC1310" s="334"/>
      <c r="DD1310" s="334"/>
      <c r="DE1310" s="334"/>
      <c r="DF1310" s="334"/>
      <c r="DG1310" s="334"/>
      <c r="DH1310" s="334"/>
      <c r="DI1310" s="334"/>
      <c r="DJ1310" s="334"/>
      <c r="DK1310" s="334"/>
      <c r="DL1310" s="334"/>
      <c r="DM1310" s="334"/>
      <c r="DN1310" s="334"/>
      <c r="DO1310" s="334"/>
      <c r="DP1310" s="334"/>
      <c r="DQ1310" s="334"/>
      <c r="DR1310" s="334"/>
      <c r="DS1310" s="334"/>
      <c r="DT1310" s="334"/>
      <c r="DU1310" s="334"/>
      <c r="DV1310" s="334"/>
      <c r="DW1310" s="334"/>
      <c r="DX1310" s="334"/>
      <c r="DY1310" s="334"/>
      <c r="DZ1310" s="334"/>
      <c r="EA1310" s="334"/>
      <c r="EB1310" s="334"/>
      <c r="EC1310" s="334"/>
      <c r="ED1310" s="334"/>
      <c r="EE1310" s="334"/>
      <c r="EF1310" s="334"/>
      <c r="EG1310" s="334"/>
      <c r="EH1310" s="334"/>
      <c r="EI1310" s="334"/>
      <c r="EJ1310" s="334"/>
      <c r="EK1310" s="334"/>
    </row>
    <row r="1311" spans="1:141" ht="24" customHeight="1" x14ac:dyDescent="0.2">
      <c r="A1311" s="237"/>
      <c r="B1311" s="172"/>
      <c r="C1311" s="235" t="s">
        <v>728</v>
      </c>
      <c r="D1311" s="173"/>
      <c r="E1311" s="174"/>
      <c r="F1311" s="175"/>
      <c r="G1311" s="176"/>
    </row>
    <row r="1312" spans="1:141" s="333" customFormat="1" ht="24" customHeight="1" x14ac:dyDescent="0.2">
      <c r="A1312" s="324" t="str">
        <f t="shared" ref="A1312:A1325" si="391">IFERROR(VLOOKUP(C1312,Tabla_Insumos,4,FALSE),"")</f>
        <v/>
      </c>
      <c r="B1312" s="325" t="str">
        <f>IFERROR(VLOOKUP(C1312,Tabla_Insumos,5,FALSE),"")</f>
        <v/>
      </c>
      <c r="C1312" s="326"/>
      <c r="D1312" s="327" t="str">
        <f t="shared" ref="D1312:D1325" si="392">IFERROR(VLOOKUP(C1312,Tabla_Insumos,2,FALSE),"")</f>
        <v/>
      </c>
      <c r="E1312" s="328"/>
      <c r="F1312" s="329">
        <f t="shared" ref="F1312:F1325" si="393">IFERROR(VLOOKUP(C1312,Tabla_Insumos,3,FALSE),0)</f>
        <v>0</v>
      </c>
      <c r="G1312" s="332">
        <f>ROUND(E1312*F1312,2)</f>
        <v>0</v>
      </c>
    </row>
    <row r="1313" spans="1:7" s="333" customFormat="1" ht="24" customHeight="1" x14ac:dyDescent="0.2">
      <c r="A1313" s="324" t="str">
        <f t="shared" si="391"/>
        <v/>
      </c>
      <c r="B1313" s="325" t="str">
        <f t="shared" ref="B1313:B1325" si="394">IFERROR(VLOOKUP(C1313,Tabla_Insumos,5,FALSE),"")</f>
        <v/>
      </c>
      <c r="C1313" s="326"/>
      <c r="D1313" s="327" t="str">
        <f t="shared" si="392"/>
        <v/>
      </c>
      <c r="E1313" s="328"/>
      <c r="F1313" s="329">
        <f t="shared" si="393"/>
        <v>0</v>
      </c>
      <c r="G1313" s="332">
        <f t="shared" ref="G1313:G1325" si="395">ROUND(E1313*F1313,2)</f>
        <v>0</v>
      </c>
    </row>
    <row r="1314" spans="1:7" s="333" customFormat="1" ht="24" customHeight="1" x14ac:dyDescent="0.2">
      <c r="A1314" s="324" t="str">
        <f t="shared" si="391"/>
        <v/>
      </c>
      <c r="B1314" s="325" t="str">
        <f t="shared" si="394"/>
        <v/>
      </c>
      <c r="C1314" s="326"/>
      <c r="D1314" s="327" t="str">
        <f t="shared" si="392"/>
        <v/>
      </c>
      <c r="E1314" s="328"/>
      <c r="F1314" s="329">
        <f t="shared" si="393"/>
        <v>0</v>
      </c>
      <c r="G1314" s="332">
        <f t="shared" si="395"/>
        <v>0</v>
      </c>
    </row>
    <row r="1315" spans="1:7" s="333" customFormat="1" ht="24" customHeight="1" x14ac:dyDescent="0.2">
      <c r="A1315" s="324" t="str">
        <f t="shared" si="391"/>
        <v/>
      </c>
      <c r="B1315" s="325" t="str">
        <f t="shared" si="394"/>
        <v/>
      </c>
      <c r="C1315" s="326"/>
      <c r="D1315" s="327" t="str">
        <f t="shared" si="392"/>
        <v/>
      </c>
      <c r="E1315" s="328"/>
      <c r="F1315" s="329">
        <f t="shared" si="393"/>
        <v>0</v>
      </c>
      <c r="G1315" s="332">
        <f t="shared" si="395"/>
        <v>0</v>
      </c>
    </row>
    <row r="1316" spans="1:7" s="333" customFormat="1" ht="24" customHeight="1" x14ac:dyDescent="0.2">
      <c r="A1316" s="324" t="str">
        <f t="shared" si="391"/>
        <v/>
      </c>
      <c r="B1316" s="325" t="str">
        <f t="shared" si="394"/>
        <v/>
      </c>
      <c r="C1316" s="326"/>
      <c r="D1316" s="327" t="str">
        <f t="shared" si="392"/>
        <v/>
      </c>
      <c r="E1316" s="328"/>
      <c r="F1316" s="329">
        <f t="shared" si="393"/>
        <v>0</v>
      </c>
      <c r="G1316" s="332">
        <f t="shared" si="395"/>
        <v>0</v>
      </c>
    </row>
    <row r="1317" spans="1:7" s="333" customFormat="1" ht="24" customHeight="1" x14ac:dyDescent="0.2">
      <c r="A1317" s="324" t="str">
        <f t="shared" si="391"/>
        <v/>
      </c>
      <c r="B1317" s="325" t="str">
        <f t="shared" si="394"/>
        <v/>
      </c>
      <c r="C1317" s="326"/>
      <c r="D1317" s="327" t="str">
        <f t="shared" si="392"/>
        <v/>
      </c>
      <c r="E1317" s="328"/>
      <c r="F1317" s="329">
        <f t="shared" si="393"/>
        <v>0</v>
      </c>
      <c r="G1317" s="332">
        <f t="shared" si="395"/>
        <v>0</v>
      </c>
    </row>
    <row r="1318" spans="1:7" s="333" customFormat="1" ht="24" customHeight="1" x14ac:dyDescent="0.2">
      <c r="A1318" s="324" t="str">
        <f t="shared" si="391"/>
        <v/>
      </c>
      <c r="B1318" s="325" t="str">
        <f t="shared" si="394"/>
        <v/>
      </c>
      <c r="C1318" s="326"/>
      <c r="D1318" s="327" t="str">
        <f t="shared" si="392"/>
        <v/>
      </c>
      <c r="E1318" s="328"/>
      <c r="F1318" s="329">
        <f t="shared" si="393"/>
        <v>0</v>
      </c>
      <c r="G1318" s="332">
        <f t="shared" si="395"/>
        <v>0</v>
      </c>
    </row>
    <row r="1319" spans="1:7" s="333" customFormat="1" ht="24" customHeight="1" x14ac:dyDescent="0.2">
      <c r="A1319" s="324" t="str">
        <f t="shared" si="391"/>
        <v/>
      </c>
      <c r="B1319" s="325" t="str">
        <f t="shared" si="394"/>
        <v/>
      </c>
      <c r="C1319" s="326"/>
      <c r="D1319" s="327" t="str">
        <f t="shared" si="392"/>
        <v/>
      </c>
      <c r="E1319" s="328"/>
      <c r="F1319" s="329">
        <f t="shared" si="393"/>
        <v>0</v>
      </c>
      <c r="G1319" s="332">
        <f t="shared" si="395"/>
        <v>0</v>
      </c>
    </row>
    <row r="1320" spans="1:7" s="333" customFormat="1" ht="24" customHeight="1" x14ac:dyDescent="0.2">
      <c r="A1320" s="324" t="str">
        <f t="shared" si="391"/>
        <v/>
      </c>
      <c r="B1320" s="325" t="str">
        <f t="shared" si="394"/>
        <v/>
      </c>
      <c r="C1320" s="326"/>
      <c r="D1320" s="327" t="str">
        <f t="shared" si="392"/>
        <v/>
      </c>
      <c r="E1320" s="328"/>
      <c r="F1320" s="329">
        <f t="shared" si="393"/>
        <v>0</v>
      </c>
      <c r="G1320" s="332">
        <f t="shared" si="395"/>
        <v>0</v>
      </c>
    </row>
    <row r="1321" spans="1:7" s="333" customFormat="1" ht="24" customHeight="1" x14ac:dyDescent="0.2">
      <c r="A1321" s="324" t="str">
        <f t="shared" si="391"/>
        <v/>
      </c>
      <c r="B1321" s="325" t="str">
        <f t="shared" si="394"/>
        <v/>
      </c>
      <c r="C1321" s="326"/>
      <c r="D1321" s="327" t="str">
        <f t="shared" si="392"/>
        <v/>
      </c>
      <c r="E1321" s="328"/>
      <c r="F1321" s="329">
        <f t="shared" si="393"/>
        <v>0</v>
      </c>
      <c r="G1321" s="332">
        <f t="shared" si="395"/>
        <v>0</v>
      </c>
    </row>
    <row r="1322" spans="1:7" s="333" customFormat="1" ht="24" customHeight="1" x14ac:dyDescent="0.2">
      <c r="A1322" s="324" t="str">
        <f t="shared" si="391"/>
        <v/>
      </c>
      <c r="B1322" s="325" t="str">
        <f t="shared" si="394"/>
        <v/>
      </c>
      <c r="C1322" s="326"/>
      <c r="D1322" s="327" t="str">
        <f t="shared" si="392"/>
        <v/>
      </c>
      <c r="E1322" s="328"/>
      <c r="F1322" s="329">
        <f t="shared" si="393"/>
        <v>0</v>
      </c>
      <c r="G1322" s="332">
        <f t="shared" si="395"/>
        <v>0</v>
      </c>
    </row>
    <row r="1323" spans="1:7" s="333" customFormat="1" ht="24" customHeight="1" x14ac:dyDescent="0.2">
      <c r="A1323" s="324" t="str">
        <f t="shared" si="391"/>
        <v/>
      </c>
      <c r="B1323" s="325" t="str">
        <f t="shared" si="394"/>
        <v/>
      </c>
      <c r="C1323" s="326"/>
      <c r="D1323" s="327" t="str">
        <f t="shared" si="392"/>
        <v/>
      </c>
      <c r="E1323" s="328"/>
      <c r="F1323" s="329">
        <f t="shared" si="393"/>
        <v>0</v>
      </c>
      <c r="G1323" s="332">
        <f t="shared" si="395"/>
        <v>0</v>
      </c>
    </row>
    <row r="1324" spans="1:7" s="333" customFormat="1" ht="24" customHeight="1" x14ac:dyDescent="0.2">
      <c r="A1324" s="324" t="str">
        <f t="shared" si="391"/>
        <v/>
      </c>
      <c r="B1324" s="325" t="str">
        <f t="shared" si="394"/>
        <v/>
      </c>
      <c r="C1324" s="326"/>
      <c r="D1324" s="327" t="str">
        <f t="shared" si="392"/>
        <v/>
      </c>
      <c r="E1324" s="328"/>
      <c r="F1324" s="329">
        <f t="shared" si="393"/>
        <v>0</v>
      </c>
      <c r="G1324" s="332">
        <f t="shared" si="395"/>
        <v>0</v>
      </c>
    </row>
    <row r="1325" spans="1:7" s="333" customFormat="1" ht="24" customHeight="1" x14ac:dyDescent="0.2">
      <c r="A1325" s="324" t="str">
        <f t="shared" si="391"/>
        <v/>
      </c>
      <c r="B1325" s="325" t="str">
        <f t="shared" si="394"/>
        <v/>
      </c>
      <c r="C1325" s="326"/>
      <c r="D1325" s="327" t="str">
        <f t="shared" si="392"/>
        <v/>
      </c>
      <c r="E1325" s="328"/>
      <c r="F1325" s="330">
        <f t="shared" si="393"/>
        <v>0</v>
      </c>
      <c r="G1325" s="332">
        <f t="shared" si="395"/>
        <v>0</v>
      </c>
    </row>
    <row r="1326" spans="1:7" ht="24" customHeight="1" x14ac:dyDescent="0.2">
      <c r="A1326" s="177"/>
      <c r="B1326" s="151"/>
      <c r="C1326" s="151"/>
      <c r="D1326" s="162"/>
      <c r="E1326" s="163"/>
      <c r="F1326" s="238" t="s">
        <v>33</v>
      </c>
      <c r="G1326" s="178">
        <f>SUBTOTAL(9,G1312:G1325)</f>
        <v>0</v>
      </c>
    </row>
    <row r="1327" spans="1:7" ht="24" customHeight="1" x14ac:dyDescent="0.2">
      <c r="A1327" s="177"/>
      <c r="B1327" s="151"/>
      <c r="C1327" s="179" t="s">
        <v>729</v>
      </c>
      <c r="D1327" s="162"/>
      <c r="E1327" s="163"/>
      <c r="F1327" s="164"/>
      <c r="G1327" s="180"/>
    </row>
    <row r="1328" spans="1:7" s="333" customFormat="1" ht="24" customHeight="1" x14ac:dyDescent="0.2">
      <c r="A1328" s="324" t="str">
        <f t="shared" ref="A1328:A1335" si="396">IFERROR(VLOOKUP(C1328,Tabla_Insumos,4,FALSE),"")</f>
        <v/>
      </c>
      <c r="B1328" s="325" t="str">
        <f t="shared" ref="B1328:B1335" si="397">IFERROR(VLOOKUP(C1328,Tabla_Insumos,5,FALSE),"")</f>
        <v/>
      </c>
      <c r="C1328" s="326"/>
      <c r="D1328" s="327" t="str">
        <f t="shared" ref="D1328:D1335" si="398">IFERROR(VLOOKUP(C1328,Tabla_Insumos,2,FALSE),"")</f>
        <v/>
      </c>
      <c r="E1328" s="328"/>
      <c r="F1328" s="331">
        <f t="shared" ref="F1328:F1335" si="399">IFERROR(VLOOKUP(C1328,Tabla_Insumos,3,FALSE),0)</f>
        <v>0</v>
      </c>
      <c r="G1328" s="332">
        <f>ROUND(E1328*F1328,2)</f>
        <v>0</v>
      </c>
    </row>
    <row r="1329" spans="1:7" s="333" customFormat="1" ht="24" customHeight="1" x14ac:dyDescent="0.2">
      <c r="A1329" s="324" t="str">
        <f t="shared" si="396"/>
        <v/>
      </c>
      <c r="B1329" s="325" t="str">
        <f t="shared" si="397"/>
        <v/>
      </c>
      <c r="C1329" s="326"/>
      <c r="D1329" s="327" t="str">
        <f t="shared" si="398"/>
        <v/>
      </c>
      <c r="E1329" s="328"/>
      <c r="F1329" s="331">
        <f t="shared" si="399"/>
        <v>0</v>
      </c>
      <c r="G1329" s="332">
        <f>ROUND(E1329*F1329,2)</f>
        <v>0</v>
      </c>
    </row>
    <row r="1330" spans="1:7" s="333" customFormat="1" ht="24" customHeight="1" x14ac:dyDescent="0.2">
      <c r="A1330" s="324" t="str">
        <f t="shared" si="396"/>
        <v/>
      </c>
      <c r="B1330" s="325" t="str">
        <f t="shared" si="397"/>
        <v/>
      </c>
      <c r="C1330" s="326"/>
      <c r="D1330" s="327" t="str">
        <f t="shared" si="398"/>
        <v/>
      </c>
      <c r="E1330" s="328"/>
      <c r="F1330" s="331">
        <f t="shared" si="399"/>
        <v>0</v>
      </c>
      <c r="G1330" s="332">
        <f t="shared" ref="G1330:G1335" si="400">ROUND(E1330*F1330,2)</f>
        <v>0</v>
      </c>
    </row>
    <row r="1331" spans="1:7" s="333" customFormat="1" ht="24" customHeight="1" x14ac:dyDescent="0.2">
      <c r="A1331" s="324" t="str">
        <f t="shared" si="396"/>
        <v/>
      </c>
      <c r="B1331" s="325" t="str">
        <f t="shared" si="397"/>
        <v/>
      </c>
      <c r="C1331" s="326"/>
      <c r="D1331" s="327" t="str">
        <f t="shared" si="398"/>
        <v/>
      </c>
      <c r="E1331" s="328"/>
      <c r="F1331" s="331">
        <f t="shared" si="399"/>
        <v>0</v>
      </c>
      <c r="G1331" s="332">
        <f t="shared" si="400"/>
        <v>0</v>
      </c>
    </row>
    <row r="1332" spans="1:7" s="333" customFormat="1" ht="24" customHeight="1" x14ac:dyDescent="0.2">
      <c r="A1332" s="324" t="str">
        <f t="shared" si="396"/>
        <v/>
      </c>
      <c r="B1332" s="325" t="str">
        <f t="shared" si="397"/>
        <v/>
      </c>
      <c r="C1332" s="326"/>
      <c r="D1332" s="327" t="str">
        <f t="shared" si="398"/>
        <v/>
      </c>
      <c r="E1332" s="328"/>
      <c r="F1332" s="329">
        <f t="shared" si="399"/>
        <v>0</v>
      </c>
      <c r="G1332" s="332">
        <f t="shared" si="400"/>
        <v>0</v>
      </c>
    </row>
    <row r="1333" spans="1:7" s="333" customFormat="1" ht="24" customHeight="1" x14ac:dyDescent="0.2">
      <c r="A1333" s="324" t="str">
        <f t="shared" si="396"/>
        <v/>
      </c>
      <c r="B1333" s="325" t="str">
        <f t="shared" si="397"/>
        <v/>
      </c>
      <c r="C1333" s="326"/>
      <c r="D1333" s="327" t="str">
        <f t="shared" si="398"/>
        <v/>
      </c>
      <c r="E1333" s="328"/>
      <c r="F1333" s="329">
        <f t="shared" si="399"/>
        <v>0</v>
      </c>
      <c r="G1333" s="332">
        <f t="shared" si="400"/>
        <v>0</v>
      </c>
    </row>
    <row r="1334" spans="1:7" s="333" customFormat="1" ht="24" customHeight="1" x14ac:dyDescent="0.2">
      <c r="A1334" s="324" t="str">
        <f t="shared" si="396"/>
        <v/>
      </c>
      <c r="B1334" s="325" t="str">
        <f t="shared" si="397"/>
        <v/>
      </c>
      <c r="C1334" s="326"/>
      <c r="D1334" s="327" t="str">
        <f t="shared" si="398"/>
        <v/>
      </c>
      <c r="E1334" s="328"/>
      <c r="F1334" s="329">
        <f t="shared" si="399"/>
        <v>0</v>
      </c>
      <c r="G1334" s="332">
        <f t="shared" si="400"/>
        <v>0</v>
      </c>
    </row>
    <row r="1335" spans="1:7" s="333" customFormat="1" ht="24" customHeight="1" x14ac:dyDescent="0.2">
      <c r="A1335" s="324" t="str">
        <f t="shared" si="396"/>
        <v/>
      </c>
      <c r="B1335" s="325" t="str">
        <f t="shared" si="397"/>
        <v/>
      </c>
      <c r="C1335" s="326"/>
      <c r="D1335" s="327" t="str">
        <f t="shared" si="398"/>
        <v/>
      </c>
      <c r="E1335" s="328"/>
      <c r="F1335" s="329">
        <f t="shared" si="399"/>
        <v>0</v>
      </c>
      <c r="G1335" s="332">
        <f t="shared" si="400"/>
        <v>0</v>
      </c>
    </row>
    <row r="1336" spans="1:7" ht="24" customHeight="1" x14ac:dyDescent="0.2">
      <c r="A1336" s="177"/>
      <c r="B1336" s="151"/>
      <c r="C1336" s="151"/>
      <c r="D1336" s="162"/>
      <c r="E1336" s="163"/>
      <c r="F1336" s="238" t="s">
        <v>34</v>
      </c>
      <c r="G1336" s="178">
        <f>SUBTOTAL(9,G1328:G1335)</f>
        <v>0</v>
      </c>
    </row>
    <row r="1337" spans="1:7" ht="24" customHeight="1" x14ac:dyDescent="0.2">
      <c r="A1337" s="177"/>
      <c r="B1337" s="151"/>
      <c r="C1337" s="179" t="s">
        <v>730</v>
      </c>
      <c r="D1337" s="162"/>
      <c r="E1337" s="163"/>
      <c r="F1337" s="164"/>
      <c r="G1337" s="180"/>
    </row>
    <row r="1338" spans="1:7" s="333" customFormat="1" ht="24" customHeight="1" x14ac:dyDescent="0.2">
      <c r="A1338" s="324" t="str">
        <f t="shared" ref="A1338:A1346" si="401">IFERROR(VLOOKUP(C1338,Tabla_Insumos,4,FALSE),"")</f>
        <v/>
      </c>
      <c r="B1338" s="325" t="str">
        <f t="shared" ref="B1338:B1346" si="402">IFERROR(VLOOKUP(C1338,Tabla_Insumos,5,FALSE),"")</f>
        <v/>
      </c>
      <c r="C1338" s="326"/>
      <c r="D1338" s="327" t="str">
        <f t="shared" ref="D1338:D1346" si="403">IFERROR(VLOOKUP(C1338,Tabla_Insumos,2,FALSE),"")</f>
        <v/>
      </c>
      <c r="E1338" s="328"/>
      <c r="F1338" s="329">
        <f t="shared" ref="F1338:F1346" si="404">IFERROR(VLOOKUP(C1338,Tabla_Insumos,3,FALSE),0)</f>
        <v>0</v>
      </c>
      <c r="G1338" s="332">
        <f t="shared" ref="G1338:G1346" si="405">ROUND(E1338*F1338,2)</f>
        <v>0</v>
      </c>
    </row>
    <row r="1339" spans="1:7" s="333" customFormat="1" ht="24" customHeight="1" x14ac:dyDescent="0.2">
      <c r="A1339" s="324" t="str">
        <f t="shared" si="401"/>
        <v/>
      </c>
      <c r="B1339" s="325" t="str">
        <f t="shared" si="402"/>
        <v/>
      </c>
      <c r="C1339" s="326"/>
      <c r="D1339" s="327" t="str">
        <f t="shared" si="403"/>
        <v/>
      </c>
      <c r="E1339" s="328"/>
      <c r="F1339" s="329">
        <f t="shared" si="404"/>
        <v>0</v>
      </c>
      <c r="G1339" s="332">
        <f t="shared" si="405"/>
        <v>0</v>
      </c>
    </row>
    <row r="1340" spans="1:7" s="333" customFormat="1" ht="24" customHeight="1" x14ac:dyDescent="0.2">
      <c r="A1340" s="324" t="str">
        <f t="shared" si="401"/>
        <v/>
      </c>
      <c r="B1340" s="325" t="str">
        <f t="shared" si="402"/>
        <v/>
      </c>
      <c r="C1340" s="326"/>
      <c r="D1340" s="327" t="str">
        <f t="shared" si="403"/>
        <v/>
      </c>
      <c r="E1340" s="328"/>
      <c r="F1340" s="329">
        <f t="shared" si="404"/>
        <v>0</v>
      </c>
      <c r="G1340" s="332">
        <f t="shared" si="405"/>
        <v>0</v>
      </c>
    </row>
    <row r="1341" spans="1:7" s="333" customFormat="1" ht="24" customHeight="1" x14ac:dyDescent="0.2">
      <c r="A1341" s="324" t="str">
        <f t="shared" si="401"/>
        <v/>
      </c>
      <c r="B1341" s="325" t="str">
        <f t="shared" si="402"/>
        <v/>
      </c>
      <c r="C1341" s="326"/>
      <c r="D1341" s="327" t="str">
        <f t="shared" si="403"/>
        <v/>
      </c>
      <c r="E1341" s="328"/>
      <c r="F1341" s="329">
        <f t="shared" si="404"/>
        <v>0</v>
      </c>
      <c r="G1341" s="332">
        <f t="shared" si="405"/>
        <v>0</v>
      </c>
    </row>
    <row r="1342" spans="1:7" s="333" customFormat="1" ht="24" customHeight="1" x14ac:dyDescent="0.2">
      <c r="A1342" s="324" t="str">
        <f t="shared" si="401"/>
        <v/>
      </c>
      <c r="B1342" s="325" t="str">
        <f t="shared" si="402"/>
        <v/>
      </c>
      <c r="C1342" s="326"/>
      <c r="D1342" s="327" t="str">
        <f t="shared" si="403"/>
        <v/>
      </c>
      <c r="E1342" s="328"/>
      <c r="F1342" s="329">
        <f t="shared" si="404"/>
        <v>0</v>
      </c>
      <c r="G1342" s="332">
        <f t="shared" si="405"/>
        <v>0</v>
      </c>
    </row>
    <row r="1343" spans="1:7" s="333" customFormat="1" ht="24" customHeight="1" x14ac:dyDescent="0.2">
      <c r="A1343" s="324" t="str">
        <f t="shared" si="401"/>
        <v/>
      </c>
      <c r="B1343" s="325" t="str">
        <f t="shared" si="402"/>
        <v/>
      </c>
      <c r="C1343" s="326"/>
      <c r="D1343" s="327" t="str">
        <f t="shared" si="403"/>
        <v/>
      </c>
      <c r="E1343" s="328"/>
      <c r="F1343" s="329">
        <f t="shared" si="404"/>
        <v>0</v>
      </c>
      <c r="G1343" s="332">
        <f t="shared" si="405"/>
        <v>0</v>
      </c>
    </row>
    <row r="1344" spans="1:7" s="333" customFormat="1" ht="24" customHeight="1" x14ac:dyDescent="0.2">
      <c r="A1344" s="324" t="str">
        <f t="shared" si="401"/>
        <v/>
      </c>
      <c r="B1344" s="325" t="str">
        <f t="shared" si="402"/>
        <v/>
      </c>
      <c r="C1344" s="326"/>
      <c r="D1344" s="327" t="str">
        <f t="shared" si="403"/>
        <v/>
      </c>
      <c r="E1344" s="328"/>
      <c r="F1344" s="329">
        <f t="shared" si="404"/>
        <v>0</v>
      </c>
      <c r="G1344" s="332">
        <f t="shared" si="405"/>
        <v>0</v>
      </c>
    </row>
    <row r="1345" spans="1:141" s="333" customFormat="1" ht="24" customHeight="1" x14ac:dyDescent="0.2">
      <c r="A1345" s="324" t="str">
        <f t="shared" si="401"/>
        <v/>
      </c>
      <c r="B1345" s="325" t="str">
        <f t="shared" si="402"/>
        <v/>
      </c>
      <c r="C1345" s="326"/>
      <c r="D1345" s="327" t="str">
        <f t="shared" si="403"/>
        <v/>
      </c>
      <c r="E1345" s="328"/>
      <c r="F1345" s="329">
        <f t="shared" si="404"/>
        <v>0</v>
      </c>
      <c r="G1345" s="332">
        <f t="shared" si="405"/>
        <v>0</v>
      </c>
    </row>
    <row r="1346" spans="1:141" s="333" customFormat="1" ht="24" customHeight="1" x14ac:dyDescent="0.2">
      <c r="A1346" s="324" t="str">
        <f t="shared" si="401"/>
        <v/>
      </c>
      <c r="B1346" s="325" t="str">
        <f t="shared" si="402"/>
        <v/>
      </c>
      <c r="C1346" s="326"/>
      <c r="D1346" s="327" t="str">
        <f t="shared" si="403"/>
        <v/>
      </c>
      <c r="E1346" s="328"/>
      <c r="F1346" s="329">
        <f t="shared" si="404"/>
        <v>0</v>
      </c>
      <c r="G1346" s="332">
        <f t="shared" si="405"/>
        <v>0</v>
      </c>
    </row>
    <row r="1347" spans="1:141" ht="24" customHeight="1" x14ac:dyDescent="0.2">
      <c r="A1347" s="181"/>
      <c r="B1347" s="162"/>
      <c r="C1347" s="151"/>
      <c r="D1347" s="162"/>
      <c r="E1347" s="163"/>
      <c r="F1347" s="238"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12.4</v>
      </c>
      <c r="B1349" s="189" t="str">
        <f>C1307</f>
        <v>Cañería distribución agua fría-caliente</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3" t="s">
        <v>39</v>
      </c>
      <c r="B1351" s="224"/>
      <c r="C1351" s="224"/>
      <c r="D1351" s="224"/>
      <c r="E1351" s="224"/>
      <c r="F1351" s="224"/>
      <c r="G1351" s="225"/>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E.P.E.T.N° 1 - ING. ROGELIO BOERO</v>
      </c>
      <c r="C1354" s="149"/>
      <c r="D1354" s="149"/>
      <c r="E1354" s="149"/>
      <c r="F1354" s="158" t="s">
        <v>40</v>
      </c>
      <c r="G1354" s="160">
        <f>Fecha_Base</f>
        <v>0</v>
      </c>
    </row>
    <row r="1355" spans="1:141" ht="24" customHeight="1" x14ac:dyDescent="0.2">
      <c r="A1355" s="161" t="s">
        <v>725</v>
      </c>
      <c r="B1355" s="150" t="str">
        <f>Ubicación</f>
        <v>Belgrano 250 este</v>
      </c>
      <c r="C1355" s="150"/>
      <c r="D1355" s="162"/>
      <c r="E1355" s="163"/>
      <c r="F1355" s="164"/>
      <c r="G1355" s="165"/>
    </row>
    <row r="1356" spans="1:141" ht="24" customHeight="1" x14ac:dyDescent="0.2">
      <c r="A1356" s="161" t="s">
        <v>41</v>
      </c>
      <c r="B1356" s="166" t="str">
        <f>IFERROR(VALUE(LEFT(B1357,FIND("-",B1357)-1)),"")</f>
        <v/>
      </c>
      <c r="C1356" s="151" t="str">
        <f>IFERROR(VLOOKUP(B1356,Tabla_CyP,2,FALSE),"")</f>
        <v/>
      </c>
      <c r="E1356" s="163"/>
      <c r="F1356" s="164"/>
      <c r="G1356" s="165"/>
    </row>
    <row r="1357" spans="1:141" ht="24" customHeight="1" x14ac:dyDescent="0.2">
      <c r="A1357" s="161" t="s">
        <v>27</v>
      </c>
      <c r="B1357" s="167" t="str">
        <f>IFERROR(VLOOKUP(COUNTIF($A$1:A1357,"ANALISIS DE PRECIOS"),Tabla_NumeroItem,4,FALSE),"")</f>
        <v>12.5</v>
      </c>
      <c r="C1357" s="151" t="str">
        <f>IFERROR(VLOOKUP(B1357,Tabla_CyP,2,FALSE),"")</f>
        <v xml:space="preserve">Tanque de reserva </v>
      </c>
      <c r="D1357" s="162"/>
      <c r="E1357" s="163"/>
      <c r="F1357" s="158" t="s">
        <v>28</v>
      </c>
      <c r="G1357" s="168" t="str">
        <f>IFERROR(VLOOKUP(B1357,Tabla_CyP,4,FALSE),"")</f>
        <v>gl</v>
      </c>
    </row>
    <row r="1358" spans="1:141" ht="24" customHeight="1" x14ac:dyDescent="0.2">
      <c r="A1358" s="161"/>
      <c r="B1358" s="150"/>
      <c r="C1358" s="151"/>
      <c r="D1358" s="162"/>
      <c r="E1358" s="163"/>
      <c r="F1358" s="164"/>
      <c r="G1358" s="165"/>
    </row>
    <row r="1359" spans="1:141" ht="24" customHeight="1" x14ac:dyDescent="0.2">
      <c r="A1359" s="356" t="s">
        <v>588</v>
      </c>
      <c r="B1359" s="357"/>
      <c r="C1359" s="358" t="s">
        <v>0</v>
      </c>
      <c r="D1359" s="358" t="s">
        <v>29</v>
      </c>
      <c r="E1359" s="360" t="s">
        <v>30</v>
      </c>
      <c r="F1359" s="362" t="s">
        <v>31</v>
      </c>
      <c r="G1359" s="364" t="s">
        <v>32</v>
      </c>
    </row>
    <row r="1360" spans="1:141" s="171" customFormat="1" ht="24" customHeight="1" x14ac:dyDescent="0.2">
      <c r="A1360" s="169" t="s">
        <v>589</v>
      </c>
      <c r="B1360" s="170" t="s">
        <v>590</v>
      </c>
      <c r="C1360" s="359"/>
      <c r="D1360" s="359"/>
      <c r="E1360" s="361"/>
      <c r="F1360" s="363"/>
      <c r="G1360" s="365"/>
      <c r="I1360" s="334"/>
      <c r="J1360" s="334"/>
      <c r="K1360" s="334"/>
      <c r="L1360" s="334"/>
      <c r="M1360" s="334"/>
      <c r="N1360" s="334"/>
      <c r="O1360" s="334"/>
      <c r="P1360" s="334"/>
      <c r="Q1360" s="334"/>
      <c r="R1360" s="334"/>
      <c r="S1360" s="334"/>
      <c r="T1360" s="334"/>
      <c r="U1360" s="334"/>
      <c r="V1360" s="334"/>
      <c r="W1360" s="334"/>
      <c r="X1360" s="334"/>
      <c r="Y1360" s="334"/>
      <c r="Z1360" s="334"/>
      <c r="AA1360" s="334"/>
      <c r="AB1360" s="334"/>
      <c r="AC1360" s="334"/>
      <c r="AD1360" s="334"/>
      <c r="AE1360" s="334"/>
      <c r="AF1360" s="334"/>
      <c r="AG1360" s="334"/>
      <c r="AH1360" s="334"/>
      <c r="AI1360" s="334"/>
      <c r="AJ1360" s="334"/>
      <c r="AK1360" s="334"/>
      <c r="AL1360" s="334"/>
      <c r="AM1360" s="334"/>
      <c r="AN1360" s="334"/>
      <c r="AO1360" s="334"/>
      <c r="AP1360" s="334"/>
      <c r="AQ1360" s="334"/>
      <c r="AR1360" s="334"/>
      <c r="AS1360" s="334"/>
      <c r="AT1360" s="334"/>
      <c r="AU1360" s="334"/>
      <c r="AV1360" s="334"/>
      <c r="AW1360" s="334"/>
      <c r="AX1360" s="334"/>
      <c r="AY1360" s="334"/>
      <c r="AZ1360" s="334"/>
      <c r="BA1360" s="334"/>
      <c r="BB1360" s="334"/>
      <c r="BC1360" s="334"/>
      <c r="BD1360" s="334"/>
      <c r="BE1360" s="334"/>
      <c r="BF1360" s="334"/>
      <c r="BG1360" s="334"/>
      <c r="BH1360" s="334"/>
      <c r="BI1360" s="334"/>
      <c r="BJ1360" s="334"/>
      <c r="BK1360" s="334"/>
      <c r="BL1360" s="334"/>
      <c r="BM1360" s="334"/>
      <c r="BN1360" s="334"/>
      <c r="BO1360" s="334"/>
      <c r="BP1360" s="334"/>
      <c r="BQ1360" s="334"/>
      <c r="BR1360" s="334"/>
      <c r="BS1360" s="334"/>
      <c r="BT1360" s="334"/>
      <c r="BU1360" s="334"/>
      <c r="BV1360" s="334"/>
      <c r="BW1360" s="334"/>
      <c r="BX1360" s="334"/>
      <c r="BY1360" s="334"/>
      <c r="BZ1360" s="334"/>
      <c r="CA1360" s="334"/>
      <c r="CB1360" s="334"/>
      <c r="CC1360" s="334"/>
      <c r="CD1360" s="334"/>
      <c r="CE1360" s="334"/>
      <c r="CF1360" s="334"/>
      <c r="CG1360" s="334"/>
      <c r="CH1360" s="334"/>
      <c r="CI1360" s="334"/>
      <c r="CJ1360" s="334"/>
      <c r="CK1360" s="334"/>
      <c r="CL1360" s="334"/>
      <c r="CM1360" s="334"/>
      <c r="CN1360" s="334"/>
      <c r="CO1360" s="334"/>
      <c r="CP1360" s="334"/>
      <c r="CQ1360" s="334"/>
      <c r="CR1360" s="334"/>
      <c r="CS1360" s="334"/>
      <c r="CT1360" s="334"/>
      <c r="CU1360" s="334"/>
      <c r="CV1360" s="334"/>
      <c r="CW1360" s="334"/>
      <c r="CX1360" s="334"/>
      <c r="CY1360" s="334"/>
      <c r="CZ1360" s="334"/>
      <c r="DA1360" s="334"/>
      <c r="DB1360" s="334"/>
      <c r="DC1360" s="334"/>
      <c r="DD1360" s="334"/>
      <c r="DE1360" s="334"/>
      <c r="DF1360" s="334"/>
      <c r="DG1360" s="334"/>
      <c r="DH1360" s="334"/>
      <c r="DI1360" s="334"/>
      <c r="DJ1360" s="334"/>
      <c r="DK1360" s="334"/>
      <c r="DL1360" s="334"/>
      <c r="DM1360" s="334"/>
      <c r="DN1360" s="334"/>
      <c r="DO1360" s="334"/>
      <c r="DP1360" s="334"/>
      <c r="DQ1360" s="334"/>
      <c r="DR1360" s="334"/>
      <c r="DS1360" s="334"/>
      <c r="DT1360" s="334"/>
      <c r="DU1360" s="334"/>
      <c r="DV1360" s="334"/>
      <c r="DW1360" s="334"/>
      <c r="DX1360" s="334"/>
      <c r="DY1360" s="334"/>
      <c r="DZ1360" s="334"/>
      <c r="EA1360" s="334"/>
      <c r="EB1360" s="334"/>
      <c r="EC1360" s="334"/>
      <c r="ED1360" s="334"/>
      <c r="EE1360" s="334"/>
      <c r="EF1360" s="334"/>
      <c r="EG1360" s="334"/>
      <c r="EH1360" s="334"/>
      <c r="EI1360" s="334"/>
      <c r="EJ1360" s="334"/>
      <c r="EK1360" s="334"/>
    </row>
    <row r="1361" spans="1:7" ht="24" customHeight="1" x14ac:dyDescent="0.2">
      <c r="A1361" s="237"/>
      <c r="B1361" s="172"/>
      <c r="C1361" s="235" t="s">
        <v>728</v>
      </c>
      <c r="D1361" s="173"/>
      <c r="E1361" s="174"/>
      <c r="F1361" s="175"/>
      <c r="G1361" s="176"/>
    </row>
    <row r="1362" spans="1:7" s="333" customFormat="1" ht="24" customHeight="1" x14ac:dyDescent="0.2">
      <c r="A1362" s="324" t="str">
        <f t="shared" ref="A1362:A1375" si="406">IFERROR(VLOOKUP(C1362,Tabla_Insumos,4,FALSE),"")</f>
        <v/>
      </c>
      <c r="B1362" s="325" t="str">
        <f>IFERROR(VLOOKUP(C1362,Tabla_Insumos,5,FALSE),"")</f>
        <v/>
      </c>
      <c r="C1362" s="326"/>
      <c r="D1362" s="327" t="str">
        <f t="shared" ref="D1362:D1375" si="407">IFERROR(VLOOKUP(C1362,Tabla_Insumos,2,FALSE),"")</f>
        <v/>
      </c>
      <c r="E1362" s="328"/>
      <c r="F1362" s="329">
        <f t="shared" ref="F1362:F1375" si="408">IFERROR(VLOOKUP(C1362,Tabla_Insumos,3,FALSE),0)</f>
        <v>0</v>
      </c>
      <c r="G1362" s="332">
        <f>ROUND(E1362*F1362,2)</f>
        <v>0</v>
      </c>
    </row>
    <row r="1363" spans="1:7" s="333" customFormat="1" ht="24" customHeight="1" x14ac:dyDescent="0.2">
      <c r="A1363" s="324" t="str">
        <f t="shared" si="406"/>
        <v/>
      </c>
      <c r="B1363" s="325" t="str">
        <f t="shared" ref="B1363:B1375" si="409">IFERROR(VLOOKUP(C1363,Tabla_Insumos,5,FALSE),"")</f>
        <v/>
      </c>
      <c r="C1363" s="326"/>
      <c r="D1363" s="327" t="str">
        <f t="shared" si="407"/>
        <v/>
      </c>
      <c r="E1363" s="328"/>
      <c r="F1363" s="329">
        <f t="shared" si="408"/>
        <v>0</v>
      </c>
      <c r="G1363" s="332">
        <f t="shared" ref="G1363:G1375" si="410">ROUND(E1363*F1363,2)</f>
        <v>0</v>
      </c>
    </row>
    <row r="1364" spans="1:7" s="333" customFormat="1" ht="24" customHeight="1" x14ac:dyDescent="0.2">
      <c r="A1364" s="324" t="str">
        <f t="shared" si="406"/>
        <v/>
      </c>
      <c r="B1364" s="325" t="str">
        <f t="shared" si="409"/>
        <v/>
      </c>
      <c r="C1364" s="326"/>
      <c r="D1364" s="327" t="str">
        <f t="shared" si="407"/>
        <v/>
      </c>
      <c r="E1364" s="328"/>
      <c r="F1364" s="329">
        <f t="shared" si="408"/>
        <v>0</v>
      </c>
      <c r="G1364" s="332">
        <f t="shared" si="410"/>
        <v>0</v>
      </c>
    </row>
    <row r="1365" spans="1:7" s="333" customFormat="1" ht="24" customHeight="1" x14ac:dyDescent="0.2">
      <c r="A1365" s="324" t="str">
        <f t="shared" si="406"/>
        <v/>
      </c>
      <c r="B1365" s="325" t="str">
        <f t="shared" si="409"/>
        <v/>
      </c>
      <c r="C1365" s="326"/>
      <c r="D1365" s="327" t="str">
        <f t="shared" si="407"/>
        <v/>
      </c>
      <c r="E1365" s="328"/>
      <c r="F1365" s="329">
        <f t="shared" si="408"/>
        <v>0</v>
      </c>
      <c r="G1365" s="332">
        <f t="shared" si="410"/>
        <v>0</v>
      </c>
    </row>
    <row r="1366" spans="1:7" s="333" customFormat="1" ht="24" customHeight="1" x14ac:dyDescent="0.2">
      <c r="A1366" s="324" t="str">
        <f t="shared" si="406"/>
        <v/>
      </c>
      <c r="B1366" s="325" t="str">
        <f t="shared" si="409"/>
        <v/>
      </c>
      <c r="C1366" s="326"/>
      <c r="D1366" s="327" t="str">
        <f t="shared" si="407"/>
        <v/>
      </c>
      <c r="E1366" s="328"/>
      <c r="F1366" s="329">
        <f t="shared" si="408"/>
        <v>0</v>
      </c>
      <c r="G1366" s="332">
        <f t="shared" si="410"/>
        <v>0</v>
      </c>
    </row>
    <row r="1367" spans="1:7" s="333" customFormat="1" ht="24" customHeight="1" x14ac:dyDescent="0.2">
      <c r="A1367" s="324" t="str">
        <f t="shared" si="406"/>
        <v/>
      </c>
      <c r="B1367" s="325" t="str">
        <f t="shared" si="409"/>
        <v/>
      </c>
      <c r="C1367" s="326"/>
      <c r="D1367" s="327" t="str">
        <f t="shared" si="407"/>
        <v/>
      </c>
      <c r="E1367" s="328"/>
      <c r="F1367" s="329">
        <f t="shared" si="408"/>
        <v>0</v>
      </c>
      <c r="G1367" s="332">
        <f t="shared" si="410"/>
        <v>0</v>
      </c>
    </row>
    <row r="1368" spans="1:7" s="333" customFormat="1" ht="24" customHeight="1" x14ac:dyDescent="0.2">
      <c r="A1368" s="324" t="str">
        <f t="shared" si="406"/>
        <v/>
      </c>
      <c r="B1368" s="325" t="str">
        <f t="shared" si="409"/>
        <v/>
      </c>
      <c r="C1368" s="326"/>
      <c r="D1368" s="327" t="str">
        <f t="shared" si="407"/>
        <v/>
      </c>
      <c r="E1368" s="328"/>
      <c r="F1368" s="329">
        <f t="shared" si="408"/>
        <v>0</v>
      </c>
      <c r="G1368" s="332">
        <f t="shared" si="410"/>
        <v>0</v>
      </c>
    </row>
    <row r="1369" spans="1:7" s="333" customFormat="1" ht="24" customHeight="1" x14ac:dyDescent="0.2">
      <c r="A1369" s="324" t="str">
        <f t="shared" si="406"/>
        <v/>
      </c>
      <c r="B1369" s="325" t="str">
        <f t="shared" si="409"/>
        <v/>
      </c>
      <c r="C1369" s="326"/>
      <c r="D1369" s="327" t="str">
        <f t="shared" si="407"/>
        <v/>
      </c>
      <c r="E1369" s="328"/>
      <c r="F1369" s="329">
        <f t="shared" si="408"/>
        <v>0</v>
      </c>
      <c r="G1369" s="332">
        <f t="shared" si="410"/>
        <v>0</v>
      </c>
    </row>
    <row r="1370" spans="1:7" s="333" customFormat="1" ht="24" customHeight="1" x14ac:dyDescent="0.2">
      <c r="A1370" s="324" t="str">
        <f t="shared" si="406"/>
        <v/>
      </c>
      <c r="B1370" s="325" t="str">
        <f t="shared" si="409"/>
        <v/>
      </c>
      <c r="C1370" s="326"/>
      <c r="D1370" s="327" t="str">
        <f t="shared" si="407"/>
        <v/>
      </c>
      <c r="E1370" s="328"/>
      <c r="F1370" s="329">
        <f t="shared" si="408"/>
        <v>0</v>
      </c>
      <c r="G1370" s="332">
        <f t="shared" si="410"/>
        <v>0</v>
      </c>
    </row>
    <row r="1371" spans="1:7" s="333" customFormat="1" ht="24" customHeight="1" x14ac:dyDescent="0.2">
      <c r="A1371" s="324" t="str">
        <f t="shared" si="406"/>
        <v/>
      </c>
      <c r="B1371" s="325" t="str">
        <f t="shared" si="409"/>
        <v/>
      </c>
      <c r="C1371" s="326"/>
      <c r="D1371" s="327" t="str">
        <f t="shared" si="407"/>
        <v/>
      </c>
      <c r="E1371" s="328"/>
      <c r="F1371" s="329">
        <f t="shared" si="408"/>
        <v>0</v>
      </c>
      <c r="G1371" s="332">
        <f t="shared" si="410"/>
        <v>0</v>
      </c>
    </row>
    <row r="1372" spans="1:7" s="333" customFormat="1" ht="24" customHeight="1" x14ac:dyDescent="0.2">
      <c r="A1372" s="324" t="str">
        <f t="shared" si="406"/>
        <v/>
      </c>
      <c r="B1372" s="325" t="str">
        <f t="shared" si="409"/>
        <v/>
      </c>
      <c r="C1372" s="326"/>
      <c r="D1372" s="327" t="str">
        <f t="shared" si="407"/>
        <v/>
      </c>
      <c r="E1372" s="328"/>
      <c r="F1372" s="329">
        <f t="shared" si="408"/>
        <v>0</v>
      </c>
      <c r="G1372" s="332">
        <f t="shared" si="410"/>
        <v>0</v>
      </c>
    </row>
    <row r="1373" spans="1:7" s="333" customFormat="1" ht="24" customHeight="1" x14ac:dyDescent="0.2">
      <c r="A1373" s="324" t="str">
        <f t="shared" si="406"/>
        <v/>
      </c>
      <c r="B1373" s="325" t="str">
        <f t="shared" si="409"/>
        <v/>
      </c>
      <c r="C1373" s="326"/>
      <c r="D1373" s="327" t="str">
        <f t="shared" si="407"/>
        <v/>
      </c>
      <c r="E1373" s="328"/>
      <c r="F1373" s="329">
        <f t="shared" si="408"/>
        <v>0</v>
      </c>
      <c r="G1373" s="332">
        <f t="shared" si="410"/>
        <v>0</v>
      </c>
    </row>
    <row r="1374" spans="1:7" s="333" customFormat="1" ht="24" customHeight="1" x14ac:dyDescent="0.2">
      <c r="A1374" s="324" t="str">
        <f t="shared" si="406"/>
        <v/>
      </c>
      <c r="B1374" s="325" t="str">
        <f t="shared" si="409"/>
        <v/>
      </c>
      <c r="C1374" s="326"/>
      <c r="D1374" s="327" t="str">
        <f t="shared" si="407"/>
        <v/>
      </c>
      <c r="E1374" s="328"/>
      <c r="F1374" s="329">
        <f t="shared" si="408"/>
        <v>0</v>
      </c>
      <c r="G1374" s="332">
        <f t="shared" si="410"/>
        <v>0</v>
      </c>
    </row>
    <row r="1375" spans="1:7" s="333" customFormat="1" ht="24" customHeight="1" x14ac:dyDescent="0.2">
      <c r="A1375" s="324" t="str">
        <f t="shared" si="406"/>
        <v/>
      </c>
      <c r="B1375" s="325" t="str">
        <f t="shared" si="409"/>
        <v/>
      </c>
      <c r="C1375" s="326"/>
      <c r="D1375" s="327" t="str">
        <f t="shared" si="407"/>
        <v/>
      </c>
      <c r="E1375" s="328"/>
      <c r="F1375" s="330">
        <f t="shared" si="408"/>
        <v>0</v>
      </c>
      <c r="G1375" s="332">
        <f t="shared" si="410"/>
        <v>0</v>
      </c>
    </row>
    <row r="1376" spans="1:7" ht="24" customHeight="1" x14ac:dyDescent="0.2">
      <c r="A1376" s="177"/>
      <c r="B1376" s="151"/>
      <c r="C1376" s="151"/>
      <c r="D1376" s="162"/>
      <c r="E1376" s="163"/>
      <c r="F1376" s="238" t="s">
        <v>33</v>
      </c>
      <c r="G1376" s="178">
        <f>SUBTOTAL(9,G1362:G1375)</f>
        <v>0</v>
      </c>
    </row>
    <row r="1377" spans="1:7" ht="24" customHeight="1" x14ac:dyDescent="0.2">
      <c r="A1377" s="177"/>
      <c r="B1377" s="151"/>
      <c r="C1377" s="179" t="s">
        <v>729</v>
      </c>
      <c r="D1377" s="162"/>
      <c r="E1377" s="163"/>
      <c r="F1377" s="164"/>
      <c r="G1377" s="180"/>
    </row>
    <row r="1378" spans="1:7" s="333" customFormat="1" ht="24" customHeight="1" x14ac:dyDescent="0.2">
      <c r="A1378" s="324" t="str">
        <f t="shared" ref="A1378:A1385" si="411">IFERROR(VLOOKUP(C1378,Tabla_Insumos,4,FALSE),"")</f>
        <v/>
      </c>
      <c r="B1378" s="325" t="str">
        <f t="shared" ref="B1378:B1385" si="412">IFERROR(VLOOKUP(C1378,Tabla_Insumos,5,FALSE),"")</f>
        <v/>
      </c>
      <c r="C1378" s="326"/>
      <c r="D1378" s="327" t="str">
        <f t="shared" ref="D1378:D1385" si="413">IFERROR(VLOOKUP(C1378,Tabla_Insumos,2,FALSE),"")</f>
        <v/>
      </c>
      <c r="E1378" s="328"/>
      <c r="F1378" s="331">
        <f t="shared" ref="F1378:F1385" si="414">IFERROR(VLOOKUP(C1378,Tabla_Insumos,3,FALSE),0)</f>
        <v>0</v>
      </c>
      <c r="G1378" s="332">
        <f>ROUND(E1378*F1378,2)</f>
        <v>0</v>
      </c>
    </row>
    <row r="1379" spans="1:7" s="333" customFormat="1" ht="24" customHeight="1" x14ac:dyDescent="0.2">
      <c r="A1379" s="324" t="str">
        <f t="shared" si="411"/>
        <v/>
      </c>
      <c r="B1379" s="325" t="str">
        <f t="shared" si="412"/>
        <v/>
      </c>
      <c r="C1379" s="326"/>
      <c r="D1379" s="327" t="str">
        <f t="shared" si="413"/>
        <v/>
      </c>
      <c r="E1379" s="328"/>
      <c r="F1379" s="331">
        <f t="shared" si="414"/>
        <v>0</v>
      </c>
      <c r="G1379" s="332">
        <f>ROUND(E1379*F1379,2)</f>
        <v>0</v>
      </c>
    </row>
    <row r="1380" spans="1:7" s="333" customFormat="1" ht="24" customHeight="1" x14ac:dyDescent="0.2">
      <c r="A1380" s="324" t="str">
        <f t="shared" si="411"/>
        <v/>
      </c>
      <c r="B1380" s="325" t="str">
        <f t="shared" si="412"/>
        <v/>
      </c>
      <c r="C1380" s="326"/>
      <c r="D1380" s="327" t="str">
        <f t="shared" si="413"/>
        <v/>
      </c>
      <c r="E1380" s="328"/>
      <c r="F1380" s="331">
        <f t="shared" si="414"/>
        <v>0</v>
      </c>
      <c r="G1380" s="332">
        <f t="shared" ref="G1380:G1385" si="415">ROUND(E1380*F1380,2)</f>
        <v>0</v>
      </c>
    </row>
    <row r="1381" spans="1:7" s="333" customFormat="1" ht="24" customHeight="1" x14ac:dyDescent="0.2">
      <c r="A1381" s="324" t="str">
        <f t="shared" si="411"/>
        <v/>
      </c>
      <c r="B1381" s="325" t="str">
        <f t="shared" si="412"/>
        <v/>
      </c>
      <c r="C1381" s="326"/>
      <c r="D1381" s="327" t="str">
        <f t="shared" si="413"/>
        <v/>
      </c>
      <c r="E1381" s="328"/>
      <c r="F1381" s="331">
        <f t="shared" si="414"/>
        <v>0</v>
      </c>
      <c r="G1381" s="332">
        <f t="shared" si="415"/>
        <v>0</v>
      </c>
    </row>
    <row r="1382" spans="1:7" s="333" customFormat="1" ht="24" customHeight="1" x14ac:dyDescent="0.2">
      <c r="A1382" s="324" t="str">
        <f t="shared" si="411"/>
        <v/>
      </c>
      <c r="B1382" s="325" t="str">
        <f t="shared" si="412"/>
        <v/>
      </c>
      <c r="C1382" s="326"/>
      <c r="D1382" s="327" t="str">
        <f t="shared" si="413"/>
        <v/>
      </c>
      <c r="E1382" s="328"/>
      <c r="F1382" s="329">
        <f t="shared" si="414"/>
        <v>0</v>
      </c>
      <c r="G1382" s="332">
        <f t="shared" si="415"/>
        <v>0</v>
      </c>
    </row>
    <row r="1383" spans="1:7" s="333" customFormat="1" ht="24" customHeight="1" x14ac:dyDescent="0.2">
      <c r="A1383" s="324" t="str">
        <f t="shared" si="411"/>
        <v/>
      </c>
      <c r="B1383" s="325" t="str">
        <f t="shared" si="412"/>
        <v/>
      </c>
      <c r="C1383" s="326"/>
      <c r="D1383" s="327" t="str">
        <f t="shared" si="413"/>
        <v/>
      </c>
      <c r="E1383" s="328"/>
      <c r="F1383" s="329">
        <f t="shared" si="414"/>
        <v>0</v>
      </c>
      <c r="G1383" s="332">
        <f t="shared" si="415"/>
        <v>0</v>
      </c>
    </row>
    <row r="1384" spans="1:7" s="333" customFormat="1" ht="24" customHeight="1" x14ac:dyDescent="0.2">
      <c r="A1384" s="324" t="str">
        <f t="shared" si="411"/>
        <v/>
      </c>
      <c r="B1384" s="325" t="str">
        <f t="shared" si="412"/>
        <v/>
      </c>
      <c r="C1384" s="326"/>
      <c r="D1384" s="327" t="str">
        <f t="shared" si="413"/>
        <v/>
      </c>
      <c r="E1384" s="328"/>
      <c r="F1384" s="329">
        <f t="shared" si="414"/>
        <v>0</v>
      </c>
      <c r="G1384" s="332">
        <f t="shared" si="415"/>
        <v>0</v>
      </c>
    </row>
    <row r="1385" spans="1:7" s="333" customFormat="1" ht="24" customHeight="1" x14ac:dyDescent="0.2">
      <c r="A1385" s="324" t="str">
        <f t="shared" si="411"/>
        <v/>
      </c>
      <c r="B1385" s="325" t="str">
        <f t="shared" si="412"/>
        <v/>
      </c>
      <c r="C1385" s="326"/>
      <c r="D1385" s="327" t="str">
        <f t="shared" si="413"/>
        <v/>
      </c>
      <c r="E1385" s="328"/>
      <c r="F1385" s="329">
        <f t="shared" si="414"/>
        <v>0</v>
      </c>
      <c r="G1385" s="332">
        <f t="shared" si="415"/>
        <v>0</v>
      </c>
    </row>
    <row r="1386" spans="1:7" ht="24" customHeight="1" x14ac:dyDescent="0.2">
      <c r="A1386" s="177"/>
      <c r="B1386" s="151"/>
      <c r="C1386" s="151"/>
      <c r="D1386" s="162"/>
      <c r="E1386" s="163"/>
      <c r="F1386" s="238" t="s">
        <v>34</v>
      </c>
      <c r="G1386" s="178">
        <f>SUBTOTAL(9,G1378:G1385)</f>
        <v>0</v>
      </c>
    </row>
    <row r="1387" spans="1:7" ht="24" customHeight="1" x14ac:dyDescent="0.2">
      <c r="A1387" s="177"/>
      <c r="B1387" s="151"/>
      <c r="C1387" s="179" t="s">
        <v>730</v>
      </c>
      <c r="D1387" s="162"/>
      <c r="E1387" s="163"/>
      <c r="F1387" s="164"/>
      <c r="G1387" s="180"/>
    </row>
    <row r="1388" spans="1:7" s="333" customFormat="1" ht="24" customHeight="1" x14ac:dyDescent="0.2">
      <c r="A1388" s="324" t="str">
        <f t="shared" ref="A1388:A1396" si="416">IFERROR(VLOOKUP(C1388,Tabla_Insumos,4,FALSE),"")</f>
        <v/>
      </c>
      <c r="B1388" s="325" t="str">
        <f t="shared" ref="B1388:B1396" si="417">IFERROR(VLOOKUP(C1388,Tabla_Insumos,5,FALSE),"")</f>
        <v/>
      </c>
      <c r="C1388" s="326"/>
      <c r="D1388" s="327" t="str">
        <f t="shared" ref="D1388:D1396" si="418">IFERROR(VLOOKUP(C1388,Tabla_Insumos,2,FALSE),"")</f>
        <v/>
      </c>
      <c r="E1388" s="328"/>
      <c r="F1388" s="329">
        <f t="shared" ref="F1388:F1396" si="419">IFERROR(VLOOKUP(C1388,Tabla_Insumos,3,FALSE),0)</f>
        <v>0</v>
      </c>
      <c r="G1388" s="332">
        <f t="shared" ref="G1388:G1396" si="420">ROUND(E1388*F1388,2)</f>
        <v>0</v>
      </c>
    </row>
    <row r="1389" spans="1:7" s="333" customFormat="1" ht="24" customHeight="1" x14ac:dyDescent="0.2">
      <c r="A1389" s="324" t="str">
        <f t="shared" si="416"/>
        <v/>
      </c>
      <c r="B1389" s="325" t="str">
        <f t="shared" si="417"/>
        <v/>
      </c>
      <c r="C1389" s="326"/>
      <c r="D1389" s="327" t="str">
        <f t="shared" si="418"/>
        <v/>
      </c>
      <c r="E1389" s="328"/>
      <c r="F1389" s="329">
        <f t="shared" si="419"/>
        <v>0</v>
      </c>
      <c r="G1389" s="332">
        <f t="shared" si="420"/>
        <v>0</v>
      </c>
    </row>
    <row r="1390" spans="1:7" s="333" customFormat="1" ht="24" customHeight="1" x14ac:dyDescent="0.2">
      <c r="A1390" s="324" t="str">
        <f t="shared" si="416"/>
        <v/>
      </c>
      <c r="B1390" s="325" t="str">
        <f t="shared" si="417"/>
        <v/>
      </c>
      <c r="C1390" s="326"/>
      <c r="D1390" s="327" t="str">
        <f t="shared" si="418"/>
        <v/>
      </c>
      <c r="E1390" s="328"/>
      <c r="F1390" s="329">
        <f t="shared" si="419"/>
        <v>0</v>
      </c>
      <c r="G1390" s="332">
        <f t="shared" si="420"/>
        <v>0</v>
      </c>
    </row>
    <row r="1391" spans="1:7" s="333" customFormat="1" ht="24" customHeight="1" x14ac:dyDescent="0.2">
      <c r="A1391" s="324" t="str">
        <f t="shared" si="416"/>
        <v/>
      </c>
      <c r="B1391" s="325" t="str">
        <f t="shared" si="417"/>
        <v/>
      </c>
      <c r="C1391" s="326"/>
      <c r="D1391" s="327" t="str">
        <f t="shared" si="418"/>
        <v/>
      </c>
      <c r="E1391" s="328"/>
      <c r="F1391" s="329">
        <f t="shared" si="419"/>
        <v>0</v>
      </c>
      <c r="G1391" s="332">
        <f t="shared" si="420"/>
        <v>0</v>
      </c>
    </row>
    <row r="1392" spans="1:7" s="333" customFormat="1" ht="24" customHeight="1" x14ac:dyDescent="0.2">
      <c r="A1392" s="324" t="str">
        <f t="shared" si="416"/>
        <v/>
      </c>
      <c r="B1392" s="325" t="str">
        <f t="shared" si="417"/>
        <v/>
      </c>
      <c r="C1392" s="326"/>
      <c r="D1392" s="327" t="str">
        <f t="shared" si="418"/>
        <v/>
      </c>
      <c r="E1392" s="328"/>
      <c r="F1392" s="329">
        <f t="shared" si="419"/>
        <v>0</v>
      </c>
      <c r="G1392" s="332">
        <f t="shared" si="420"/>
        <v>0</v>
      </c>
    </row>
    <row r="1393" spans="1:8" s="333" customFormat="1" ht="24" customHeight="1" x14ac:dyDescent="0.2">
      <c r="A1393" s="324" t="str">
        <f t="shared" si="416"/>
        <v/>
      </c>
      <c r="B1393" s="325" t="str">
        <f t="shared" si="417"/>
        <v/>
      </c>
      <c r="C1393" s="326"/>
      <c r="D1393" s="327" t="str">
        <f t="shared" si="418"/>
        <v/>
      </c>
      <c r="E1393" s="328"/>
      <c r="F1393" s="329">
        <f t="shared" si="419"/>
        <v>0</v>
      </c>
      <c r="G1393" s="332">
        <f t="shared" si="420"/>
        <v>0</v>
      </c>
    </row>
    <row r="1394" spans="1:8" s="333" customFormat="1" ht="24" customHeight="1" x14ac:dyDescent="0.2">
      <c r="A1394" s="324" t="str">
        <f t="shared" si="416"/>
        <v/>
      </c>
      <c r="B1394" s="325" t="str">
        <f t="shared" si="417"/>
        <v/>
      </c>
      <c r="C1394" s="326"/>
      <c r="D1394" s="327" t="str">
        <f t="shared" si="418"/>
        <v/>
      </c>
      <c r="E1394" s="328"/>
      <c r="F1394" s="329">
        <f t="shared" si="419"/>
        <v>0</v>
      </c>
      <c r="G1394" s="332">
        <f t="shared" si="420"/>
        <v>0</v>
      </c>
    </row>
    <row r="1395" spans="1:8" s="333" customFormat="1" ht="24" customHeight="1" x14ac:dyDescent="0.2">
      <c r="A1395" s="324" t="str">
        <f t="shared" si="416"/>
        <v/>
      </c>
      <c r="B1395" s="325" t="str">
        <f t="shared" si="417"/>
        <v/>
      </c>
      <c r="C1395" s="326"/>
      <c r="D1395" s="327" t="str">
        <f t="shared" si="418"/>
        <v/>
      </c>
      <c r="E1395" s="328"/>
      <c r="F1395" s="329">
        <f t="shared" si="419"/>
        <v>0</v>
      </c>
      <c r="G1395" s="332">
        <f t="shared" si="420"/>
        <v>0</v>
      </c>
    </row>
    <row r="1396" spans="1:8" s="333" customFormat="1" ht="24" customHeight="1" x14ac:dyDescent="0.2">
      <c r="A1396" s="324" t="str">
        <f t="shared" si="416"/>
        <v/>
      </c>
      <c r="B1396" s="325" t="str">
        <f t="shared" si="417"/>
        <v/>
      </c>
      <c r="C1396" s="326"/>
      <c r="D1396" s="327" t="str">
        <f t="shared" si="418"/>
        <v/>
      </c>
      <c r="E1396" s="328"/>
      <c r="F1396" s="329">
        <f t="shared" si="419"/>
        <v>0</v>
      </c>
      <c r="G1396" s="332">
        <f t="shared" si="420"/>
        <v>0</v>
      </c>
    </row>
    <row r="1397" spans="1:8" ht="24" customHeight="1" x14ac:dyDescent="0.2">
      <c r="A1397" s="181"/>
      <c r="B1397" s="162"/>
      <c r="C1397" s="151"/>
      <c r="D1397" s="162"/>
      <c r="E1397" s="163"/>
      <c r="F1397" s="238"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12.5</v>
      </c>
      <c r="B1399" s="189" t="str">
        <f>C1357</f>
        <v xml:space="preserve">Tanque de reserva </v>
      </c>
      <c r="C1399" s="190"/>
      <c r="D1399" s="190" t="s">
        <v>36</v>
      </c>
      <c r="E1399" s="191"/>
      <c r="F1399" s="192" t="s">
        <v>37</v>
      </c>
      <c r="G1399" s="193">
        <f>SUBTOTAL(9,G1362:G1398)</f>
        <v>0</v>
      </c>
    </row>
    <row r="1400" spans="1:8" ht="24" customHeight="1" thickTop="1" thickBot="1" x14ac:dyDescent="0.25"/>
    <row r="1401" spans="1:8" ht="24" customHeight="1" thickTop="1" x14ac:dyDescent="0.2">
      <c r="A1401" s="223" t="s">
        <v>39</v>
      </c>
      <c r="B1401" s="224"/>
      <c r="C1401" s="224"/>
      <c r="D1401" s="224"/>
      <c r="E1401" s="224"/>
      <c r="F1401" s="224"/>
      <c r="G1401" s="225"/>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E.P.E.T.N° 1 - ING. ROGELIO BOERO</v>
      </c>
      <c r="C1404" s="149"/>
      <c r="D1404" s="149"/>
      <c r="E1404" s="149"/>
      <c r="F1404" s="158" t="s">
        <v>40</v>
      </c>
      <c r="G1404" s="160">
        <f>Fecha_Base</f>
        <v>0</v>
      </c>
    </row>
    <row r="1405" spans="1:8" ht="24" customHeight="1" x14ac:dyDescent="0.2">
      <c r="A1405" s="161" t="s">
        <v>725</v>
      </c>
      <c r="B1405" s="150" t="str">
        <f>Ubicación</f>
        <v>Belgrano 250 este</v>
      </c>
      <c r="C1405" s="150"/>
      <c r="D1405" s="162"/>
      <c r="E1405" s="163"/>
      <c r="F1405" s="164"/>
      <c r="G1405" s="165"/>
    </row>
    <row r="1406" spans="1:8" ht="24" customHeight="1" x14ac:dyDescent="0.2">
      <c r="A1406" s="161" t="s">
        <v>41</v>
      </c>
      <c r="B1406" s="166" t="str">
        <f>IFERROR(VALUE(LEFT(B1407,FIND("-",B1407)-1)),"")</f>
        <v/>
      </c>
      <c r="C1406" s="151" t="str">
        <f>IFERROR(VLOOKUP(B1406,Tabla_CyP,2,FALSE),"")</f>
        <v/>
      </c>
      <c r="E1406" s="163"/>
      <c r="F1406" s="164"/>
      <c r="G1406" s="165"/>
    </row>
    <row r="1407" spans="1:8" ht="24" customHeight="1" x14ac:dyDescent="0.2">
      <c r="A1407" s="161" t="s">
        <v>27</v>
      </c>
      <c r="B1407" s="167" t="str">
        <f>IFERROR(VLOOKUP(COUNTIF($A$1:A1407,"ANALISIS DE PRECIOS"),Tabla_NumeroItem,4,FALSE),"")</f>
        <v>12.6</v>
      </c>
      <c r="C1407" s="151" t="str">
        <f>IFERROR(VLOOKUP(B1407,Tabla_CyP,2,FALSE),"")</f>
        <v>Artefactos sanitarios y griferia</v>
      </c>
      <c r="D1407" s="162"/>
      <c r="E1407" s="163"/>
      <c r="F1407" s="158" t="s">
        <v>28</v>
      </c>
      <c r="G1407" s="168" t="str">
        <f>IFERROR(VLOOKUP(B1407,Tabla_CyP,4,FALSE),"")</f>
        <v>gl</v>
      </c>
    </row>
    <row r="1408" spans="1:8" ht="24" customHeight="1" x14ac:dyDescent="0.2">
      <c r="A1408" s="161"/>
      <c r="B1408" s="150"/>
      <c r="C1408" s="151"/>
      <c r="D1408" s="162"/>
      <c r="E1408" s="163"/>
      <c r="F1408" s="164"/>
      <c r="G1408" s="165"/>
    </row>
    <row r="1409" spans="1:141" ht="24" customHeight="1" x14ac:dyDescent="0.2">
      <c r="A1409" s="356" t="s">
        <v>588</v>
      </c>
      <c r="B1409" s="357"/>
      <c r="C1409" s="358" t="s">
        <v>0</v>
      </c>
      <c r="D1409" s="358" t="s">
        <v>29</v>
      </c>
      <c r="E1409" s="360" t="s">
        <v>30</v>
      </c>
      <c r="F1409" s="362" t="s">
        <v>31</v>
      </c>
      <c r="G1409" s="364" t="s">
        <v>32</v>
      </c>
    </row>
    <row r="1410" spans="1:141" s="171" customFormat="1" ht="24" customHeight="1" x14ac:dyDescent="0.2">
      <c r="A1410" s="169" t="s">
        <v>589</v>
      </c>
      <c r="B1410" s="170" t="s">
        <v>590</v>
      </c>
      <c r="C1410" s="359"/>
      <c r="D1410" s="359"/>
      <c r="E1410" s="361"/>
      <c r="F1410" s="363"/>
      <c r="G1410" s="365"/>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334"/>
      <c r="AE1410" s="334"/>
      <c r="AF1410" s="334"/>
      <c r="AG1410" s="334"/>
      <c r="AH1410" s="334"/>
      <c r="AI1410" s="334"/>
      <c r="AJ1410" s="334"/>
      <c r="AK1410" s="334"/>
      <c r="AL1410" s="334"/>
      <c r="AM1410" s="334"/>
      <c r="AN1410" s="334"/>
      <c r="AO1410" s="334"/>
      <c r="AP1410" s="334"/>
      <c r="AQ1410" s="334"/>
      <c r="AR1410" s="334"/>
      <c r="AS1410" s="334"/>
      <c r="AT1410" s="334"/>
      <c r="AU1410" s="334"/>
      <c r="AV1410" s="334"/>
      <c r="AW1410" s="334"/>
      <c r="AX1410" s="334"/>
      <c r="AY1410" s="334"/>
      <c r="AZ1410" s="334"/>
      <c r="BA1410" s="334"/>
      <c r="BB1410" s="334"/>
      <c r="BC1410" s="334"/>
      <c r="BD1410" s="334"/>
      <c r="BE1410" s="334"/>
      <c r="BF1410" s="334"/>
      <c r="BG1410" s="334"/>
      <c r="BH1410" s="334"/>
      <c r="BI1410" s="334"/>
      <c r="BJ1410" s="334"/>
      <c r="BK1410" s="334"/>
      <c r="BL1410" s="334"/>
      <c r="BM1410" s="334"/>
      <c r="BN1410" s="334"/>
      <c r="BO1410" s="334"/>
      <c r="BP1410" s="334"/>
      <c r="BQ1410" s="334"/>
      <c r="BR1410" s="334"/>
      <c r="BS1410" s="334"/>
      <c r="BT1410" s="334"/>
      <c r="BU1410" s="334"/>
      <c r="BV1410" s="334"/>
      <c r="BW1410" s="334"/>
      <c r="BX1410" s="334"/>
      <c r="BY1410" s="334"/>
      <c r="BZ1410" s="334"/>
      <c r="CA1410" s="334"/>
      <c r="CB1410" s="334"/>
      <c r="CC1410" s="334"/>
      <c r="CD1410" s="334"/>
      <c r="CE1410" s="334"/>
      <c r="CF1410" s="334"/>
      <c r="CG1410" s="334"/>
      <c r="CH1410" s="334"/>
      <c r="CI1410" s="334"/>
      <c r="CJ1410" s="334"/>
      <c r="CK1410" s="334"/>
      <c r="CL1410" s="334"/>
      <c r="CM1410" s="334"/>
      <c r="CN1410" s="334"/>
      <c r="CO1410" s="334"/>
      <c r="CP1410" s="334"/>
      <c r="CQ1410" s="334"/>
      <c r="CR1410" s="334"/>
      <c r="CS1410" s="334"/>
      <c r="CT1410" s="334"/>
      <c r="CU1410" s="334"/>
      <c r="CV1410" s="334"/>
      <c r="CW1410" s="334"/>
      <c r="CX1410" s="334"/>
      <c r="CY1410" s="334"/>
      <c r="CZ1410" s="334"/>
      <c r="DA1410" s="334"/>
      <c r="DB1410" s="334"/>
      <c r="DC1410" s="334"/>
      <c r="DD1410" s="334"/>
      <c r="DE1410" s="334"/>
      <c r="DF1410" s="334"/>
      <c r="DG1410" s="334"/>
      <c r="DH1410" s="334"/>
      <c r="DI1410" s="334"/>
      <c r="DJ1410" s="334"/>
      <c r="DK1410" s="334"/>
      <c r="DL1410" s="334"/>
      <c r="DM1410" s="334"/>
      <c r="DN1410" s="334"/>
      <c r="DO1410" s="334"/>
      <c r="DP1410" s="334"/>
      <c r="DQ1410" s="334"/>
      <c r="DR1410" s="334"/>
      <c r="DS1410" s="334"/>
      <c r="DT1410" s="334"/>
      <c r="DU1410" s="334"/>
      <c r="DV1410" s="334"/>
      <c r="DW1410" s="334"/>
      <c r="DX1410" s="334"/>
      <c r="DY1410" s="334"/>
      <c r="DZ1410" s="334"/>
      <c r="EA1410" s="334"/>
      <c r="EB1410" s="334"/>
      <c r="EC1410" s="334"/>
      <c r="ED1410" s="334"/>
      <c r="EE1410" s="334"/>
      <c r="EF1410" s="334"/>
      <c r="EG1410" s="334"/>
      <c r="EH1410" s="334"/>
      <c r="EI1410" s="334"/>
      <c r="EJ1410" s="334"/>
      <c r="EK1410" s="334"/>
    </row>
    <row r="1411" spans="1:141" ht="24" customHeight="1" x14ac:dyDescent="0.2">
      <c r="A1411" s="237"/>
      <c r="B1411" s="172"/>
      <c r="C1411" s="235" t="s">
        <v>728</v>
      </c>
      <c r="D1411" s="173"/>
      <c r="E1411" s="174"/>
      <c r="F1411" s="175"/>
      <c r="G1411" s="176"/>
    </row>
    <row r="1412" spans="1:141" s="333" customFormat="1" ht="24" customHeight="1" x14ac:dyDescent="0.2">
      <c r="A1412" s="324" t="str">
        <f t="shared" ref="A1412:A1425" si="421">IFERROR(VLOOKUP(C1412,Tabla_Insumos,4,FALSE),"")</f>
        <v/>
      </c>
      <c r="B1412" s="325" t="str">
        <f>IFERROR(VLOOKUP(C1412,Tabla_Insumos,5,FALSE),"")</f>
        <v/>
      </c>
      <c r="C1412" s="326"/>
      <c r="D1412" s="327" t="str">
        <f t="shared" ref="D1412:D1425" si="422">IFERROR(VLOOKUP(C1412,Tabla_Insumos,2,FALSE),"")</f>
        <v/>
      </c>
      <c r="E1412" s="328"/>
      <c r="F1412" s="329">
        <f t="shared" ref="F1412:F1425" si="423">IFERROR(VLOOKUP(C1412,Tabla_Insumos,3,FALSE),0)</f>
        <v>0</v>
      </c>
      <c r="G1412" s="332">
        <f>ROUND(E1412*F1412,2)</f>
        <v>0</v>
      </c>
    </row>
    <row r="1413" spans="1:141" s="333" customFormat="1" ht="24" customHeight="1" x14ac:dyDescent="0.2">
      <c r="A1413" s="324" t="str">
        <f t="shared" si="421"/>
        <v/>
      </c>
      <c r="B1413" s="325" t="str">
        <f t="shared" ref="B1413:B1425" si="424">IFERROR(VLOOKUP(C1413,Tabla_Insumos,5,FALSE),"")</f>
        <v/>
      </c>
      <c r="C1413" s="326"/>
      <c r="D1413" s="327" t="str">
        <f t="shared" si="422"/>
        <v/>
      </c>
      <c r="E1413" s="328"/>
      <c r="F1413" s="329">
        <f t="shared" si="423"/>
        <v>0</v>
      </c>
      <c r="G1413" s="332">
        <f t="shared" ref="G1413:G1425" si="425">ROUND(E1413*F1413,2)</f>
        <v>0</v>
      </c>
    </row>
    <row r="1414" spans="1:141" s="333" customFormat="1" ht="24" customHeight="1" x14ac:dyDescent="0.2">
      <c r="A1414" s="324" t="str">
        <f t="shared" si="421"/>
        <v/>
      </c>
      <c r="B1414" s="325" t="str">
        <f t="shared" si="424"/>
        <v/>
      </c>
      <c r="C1414" s="326"/>
      <c r="D1414" s="327" t="str">
        <f t="shared" si="422"/>
        <v/>
      </c>
      <c r="E1414" s="328"/>
      <c r="F1414" s="329">
        <f t="shared" si="423"/>
        <v>0</v>
      </c>
      <c r="G1414" s="332">
        <f t="shared" si="425"/>
        <v>0</v>
      </c>
    </row>
    <row r="1415" spans="1:141" s="333" customFormat="1" ht="24" customHeight="1" x14ac:dyDescent="0.2">
      <c r="A1415" s="324" t="str">
        <f t="shared" si="421"/>
        <v/>
      </c>
      <c r="B1415" s="325" t="str">
        <f t="shared" si="424"/>
        <v/>
      </c>
      <c r="C1415" s="326"/>
      <c r="D1415" s="327" t="str">
        <f t="shared" si="422"/>
        <v/>
      </c>
      <c r="E1415" s="328"/>
      <c r="F1415" s="329">
        <f t="shared" si="423"/>
        <v>0</v>
      </c>
      <c r="G1415" s="332">
        <f t="shared" si="425"/>
        <v>0</v>
      </c>
    </row>
    <row r="1416" spans="1:141" s="333" customFormat="1" ht="24" customHeight="1" x14ac:dyDescent="0.2">
      <c r="A1416" s="324" t="str">
        <f t="shared" si="421"/>
        <v/>
      </c>
      <c r="B1416" s="325" t="str">
        <f t="shared" si="424"/>
        <v/>
      </c>
      <c r="C1416" s="326"/>
      <c r="D1416" s="327" t="str">
        <f t="shared" si="422"/>
        <v/>
      </c>
      <c r="E1416" s="328"/>
      <c r="F1416" s="329">
        <f t="shared" si="423"/>
        <v>0</v>
      </c>
      <c r="G1416" s="332">
        <f t="shared" si="425"/>
        <v>0</v>
      </c>
    </row>
    <row r="1417" spans="1:141" s="333" customFormat="1" ht="24" customHeight="1" x14ac:dyDescent="0.2">
      <c r="A1417" s="324" t="str">
        <f t="shared" si="421"/>
        <v/>
      </c>
      <c r="B1417" s="325" t="str">
        <f t="shared" si="424"/>
        <v/>
      </c>
      <c r="C1417" s="326"/>
      <c r="D1417" s="327" t="str">
        <f t="shared" si="422"/>
        <v/>
      </c>
      <c r="E1417" s="328"/>
      <c r="F1417" s="329">
        <f t="shared" si="423"/>
        <v>0</v>
      </c>
      <c r="G1417" s="332">
        <f t="shared" si="425"/>
        <v>0</v>
      </c>
    </row>
    <row r="1418" spans="1:141" s="333" customFormat="1" ht="24" customHeight="1" x14ac:dyDescent="0.2">
      <c r="A1418" s="324" t="str">
        <f t="shared" si="421"/>
        <v/>
      </c>
      <c r="B1418" s="325" t="str">
        <f t="shared" si="424"/>
        <v/>
      </c>
      <c r="C1418" s="326"/>
      <c r="D1418" s="327" t="str">
        <f t="shared" si="422"/>
        <v/>
      </c>
      <c r="E1418" s="328"/>
      <c r="F1418" s="329">
        <f t="shared" si="423"/>
        <v>0</v>
      </c>
      <c r="G1418" s="332">
        <f t="shared" si="425"/>
        <v>0</v>
      </c>
    </row>
    <row r="1419" spans="1:141" s="333" customFormat="1" ht="24" customHeight="1" x14ac:dyDescent="0.2">
      <c r="A1419" s="324" t="str">
        <f t="shared" si="421"/>
        <v/>
      </c>
      <c r="B1419" s="325" t="str">
        <f t="shared" si="424"/>
        <v/>
      </c>
      <c r="C1419" s="326"/>
      <c r="D1419" s="327" t="str">
        <f t="shared" si="422"/>
        <v/>
      </c>
      <c r="E1419" s="328"/>
      <c r="F1419" s="329">
        <f t="shared" si="423"/>
        <v>0</v>
      </c>
      <c r="G1419" s="332">
        <f t="shared" si="425"/>
        <v>0</v>
      </c>
    </row>
    <row r="1420" spans="1:141" s="333" customFormat="1" ht="24" customHeight="1" x14ac:dyDescent="0.2">
      <c r="A1420" s="324" t="str">
        <f t="shared" si="421"/>
        <v/>
      </c>
      <c r="B1420" s="325" t="str">
        <f t="shared" si="424"/>
        <v/>
      </c>
      <c r="C1420" s="326"/>
      <c r="D1420" s="327" t="str">
        <f t="shared" si="422"/>
        <v/>
      </c>
      <c r="E1420" s="328"/>
      <c r="F1420" s="329">
        <f t="shared" si="423"/>
        <v>0</v>
      </c>
      <c r="G1420" s="332">
        <f t="shared" si="425"/>
        <v>0</v>
      </c>
    </row>
    <row r="1421" spans="1:141" s="333" customFormat="1" ht="24" customHeight="1" x14ac:dyDescent="0.2">
      <c r="A1421" s="324" t="str">
        <f t="shared" si="421"/>
        <v/>
      </c>
      <c r="B1421" s="325" t="str">
        <f t="shared" si="424"/>
        <v/>
      </c>
      <c r="C1421" s="326"/>
      <c r="D1421" s="327" t="str">
        <f t="shared" si="422"/>
        <v/>
      </c>
      <c r="E1421" s="328"/>
      <c r="F1421" s="329">
        <f t="shared" si="423"/>
        <v>0</v>
      </c>
      <c r="G1421" s="332">
        <f t="shared" si="425"/>
        <v>0</v>
      </c>
    </row>
    <row r="1422" spans="1:141" s="333" customFormat="1" ht="24" customHeight="1" x14ac:dyDescent="0.2">
      <c r="A1422" s="324" t="str">
        <f t="shared" si="421"/>
        <v/>
      </c>
      <c r="B1422" s="325" t="str">
        <f t="shared" si="424"/>
        <v/>
      </c>
      <c r="C1422" s="326"/>
      <c r="D1422" s="327" t="str">
        <f t="shared" si="422"/>
        <v/>
      </c>
      <c r="E1422" s="328"/>
      <c r="F1422" s="329">
        <f t="shared" si="423"/>
        <v>0</v>
      </c>
      <c r="G1422" s="332">
        <f t="shared" si="425"/>
        <v>0</v>
      </c>
    </row>
    <row r="1423" spans="1:141" s="333" customFormat="1" ht="24" customHeight="1" x14ac:dyDescent="0.2">
      <c r="A1423" s="324" t="str">
        <f t="shared" si="421"/>
        <v/>
      </c>
      <c r="B1423" s="325" t="str">
        <f t="shared" si="424"/>
        <v/>
      </c>
      <c r="C1423" s="326"/>
      <c r="D1423" s="327" t="str">
        <f t="shared" si="422"/>
        <v/>
      </c>
      <c r="E1423" s="328"/>
      <c r="F1423" s="329">
        <f t="shared" si="423"/>
        <v>0</v>
      </c>
      <c r="G1423" s="332">
        <f t="shared" si="425"/>
        <v>0</v>
      </c>
    </row>
    <row r="1424" spans="1:141" s="333" customFormat="1" ht="24" customHeight="1" x14ac:dyDescent="0.2">
      <c r="A1424" s="324" t="str">
        <f t="shared" si="421"/>
        <v/>
      </c>
      <c r="B1424" s="325" t="str">
        <f t="shared" si="424"/>
        <v/>
      </c>
      <c r="C1424" s="326"/>
      <c r="D1424" s="327" t="str">
        <f t="shared" si="422"/>
        <v/>
      </c>
      <c r="E1424" s="328"/>
      <c r="F1424" s="329">
        <f t="shared" si="423"/>
        <v>0</v>
      </c>
      <c r="G1424" s="332">
        <f t="shared" si="425"/>
        <v>0</v>
      </c>
    </row>
    <row r="1425" spans="1:7" s="333" customFormat="1" ht="24" customHeight="1" x14ac:dyDescent="0.2">
      <c r="A1425" s="324" t="str">
        <f t="shared" si="421"/>
        <v/>
      </c>
      <c r="B1425" s="325" t="str">
        <f t="shared" si="424"/>
        <v/>
      </c>
      <c r="C1425" s="326"/>
      <c r="D1425" s="327" t="str">
        <f t="shared" si="422"/>
        <v/>
      </c>
      <c r="E1425" s="328"/>
      <c r="F1425" s="330">
        <f t="shared" si="423"/>
        <v>0</v>
      </c>
      <c r="G1425" s="332">
        <f t="shared" si="425"/>
        <v>0</v>
      </c>
    </row>
    <row r="1426" spans="1:7" ht="24" customHeight="1" x14ac:dyDescent="0.2">
      <c r="A1426" s="177"/>
      <c r="B1426" s="151"/>
      <c r="C1426" s="151"/>
      <c r="D1426" s="162"/>
      <c r="E1426" s="163"/>
      <c r="F1426" s="238" t="s">
        <v>33</v>
      </c>
      <c r="G1426" s="178">
        <f>SUBTOTAL(9,G1412:G1425)</f>
        <v>0</v>
      </c>
    </row>
    <row r="1427" spans="1:7" ht="24" customHeight="1" x14ac:dyDescent="0.2">
      <c r="A1427" s="177"/>
      <c r="B1427" s="151"/>
      <c r="C1427" s="179" t="s">
        <v>729</v>
      </c>
      <c r="D1427" s="162"/>
      <c r="E1427" s="163"/>
      <c r="F1427" s="164"/>
      <c r="G1427" s="180"/>
    </row>
    <row r="1428" spans="1:7" s="333" customFormat="1" ht="24" customHeight="1" x14ac:dyDescent="0.2">
      <c r="A1428" s="324" t="str">
        <f t="shared" ref="A1428:A1435" si="426">IFERROR(VLOOKUP(C1428,Tabla_Insumos,4,FALSE),"")</f>
        <v/>
      </c>
      <c r="B1428" s="325" t="str">
        <f t="shared" ref="B1428:B1435" si="427">IFERROR(VLOOKUP(C1428,Tabla_Insumos,5,FALSE),"")</f>
        <v/>
      </c>
      <c r="C1428" s="326"/>
      <c r="D1428" s="327" t="str">
        <f t="shared" ref="D1428:D1435" si="428">IFERROR(VLOOKUP(C1428,Tabla_Insumos,2,FALSE),"")</f>
        <v/>
      </c>
      <c r="E1428" s="328"/>
      <c r="F1428" s="331">
        <f t="shared" ref="F1428:F1435" si="429">IFERROR(VLOOKUP(C1428,Tabla_Insumos,3,FALSE),0)</f>
        <v>0</v>
      </c>
      <c r="G1428" s="332">
        <f>ROUND(E1428*F1428,2)</f>
        <v>0</v>
      </c>
    </row>
    <row r="1429" spans="1:7" s="333" customFormat="1" ht="24" customHeight="1" x14ac:dyDescent="0.2">
      <c r="A1429" s="324" t="str">
        <f t="shared" si="426"/>
        <v/>
      </c>
      <c r="B1429" s="325" t="str">
        <f t="shared" si="427"/>
        <v/>
      </c>
      <c r="C1429" s="326"/>
      <c r="D1429" s="327" t="str">
        <f t="shared" si="428"/>
        <v/>
      </c>
      <c r="E1429" s="328"/>
      <c r="F1429" s="331">
        <f t="shared" si="429"/>
        <v>0</v>
      </c>
      <c r="G1429" s="332">
        <f>ROUND(E1429*F1429,2)</f>
        <v>0</v>
      </c>
    </row>
    <row r="1430" spans="1:7" s="333" customFormat="1" ht="24" customHeight="1" x14ac:dyDescent="0.2">
      <c r="A1430" s="324" t="str">
        <f t="shared" si="426"/>
        <v/>
      </c>
      <c r="B1430" s="325" t="str">
        <f t="shared" si="427"/>
        <v/>
      </c>
      <c r="C1430" s="326"/>
      <c r="D1430" s="327" t="str">
        <f t="shared" si="428"/>
        <v/>
      </c>
      <c r="E1430" s="328"/>
      <c r="F1430" s="331">
        <f t="shared" si="429"/>
        <v>0</v>
      </c>
      <c r="G1430" s="332">
        <f t="shared" ref="G1430:G1435" si="430">ROUND(E1430*F1430,2)</f>
        <v>0</v>
      </c>
    </row>
    <row r="1431" spans="1:7" s="333" customFormat="1" ht="24" customHeight="1" x14ac:dyDescent="0.2">
      <c r="A1431" s="324" t="str">
        <f t="shared" si="426"/>
        <v/>
      </c>
      <c r="B1431" s="325" t="str">
        <f t="shared" si="427"/>
        <v/>
      </c>
      <c r="C1431" s="326"/>
      <c r="D1431" s="327" t="str">
        <f t="shared" si="428"/>
        <v/>
      </c>
      <c r="E1431" s="328"/>
      <c r="F1431" s="331">
        <f t="shared" si="429"/>
        <v>0</v>
      </c>
      <c r="G1431" s="332">
        <f t="shared" si="430"/>
        <v>0</v>
      </c>
    </row>
    <row r="1432" spans="1:7" s="333" customFormat="1" ht="24" customHeight="1" x14ac:dyDescent="0.2">
      <c r="A1432" s="324" t="str">
        <f t="shared" si="426"/>
        <v/>
      </c>
      <c r="B1432" s="325" t="str">
        <f t="shared" si="427"/>
        <v/>
      </c>
      <c r="C1432" s="326"/>
      <c r="D1432" s="327" t="str">
        <f t="shared" si="428"/>
        <v/>
      </c>
      <c r="E1432" s="328"/>
      <c r="F1432" s="329">
        <f t="shared" si="429"/>
        <v>0</v>
      </c>
      <c r="G1432" s="332">
        <f t="shared" si="430"/>
        <v>0</v>
      </c>
    </row>
    <row r="1433" spans="1:7" s="333" customFormat="1" ht="24" customHeight="1" x14ac:dyDescent="0.2">
      <c r="A1433" s="324" t="str">
        <f t="shared" si="426"/>
        <v/>
      </c>
      <c r="B1433" s="325" t="str">
        <f t="shared" si="427"/>
        <v/>
      </c>
      <c r="C1433" s="326"/>
      <c r="D1433" s="327" t="str">
        <f t="shared" si="428"/>
        <v/>
      </c>
      <c r="E1433" s="328"/>
      <c r="F1433" s="329">
        <f t="shared" si="429"/>
        <v>0</v>
      </c>
      <c r="G1433" s="332">
        <f t="shared" si="430"/>
        <v>0</v>
      </c>
    </row>
    <row r="1434" spans="1:7" s="333" customFormat="1" ht="24" customHeight="1" x14ac:dyDescent="0.2">
      <c r="A1434" s="324" t="str">
        <f t="shared" si="426"/>
        <v/>
      </c>
      <c r="B1434" s="325" t="str">
        <f t="shared" si="427"/>
        <v/>
      </c>
      <c r="C1434" s="326"/>
      <c r="D1434" s="327" t="str">
        <f t="shared" si="428"/>
        <v/>
      </c>
      <c r="E1434" s="328"/>
      <c r="F1434" s="329">
        <f t="shared" si="429"/>
        <v>0</v>
      </c>
      <c r="G1434" s="332">
        <f t="shared" si="430"/>
        <v>0</v>
      </c>
    </row>
    <row r="1435" spans="1:7" s="333" customFormat="1" ht="24" customHeight="1" x14ac:dyDescent="0.2">
      <c r="A1435" s="324" t="str">
        <f t="shared" si="426"/>
        <v/>
      </c>
      <c r="B1435" s="325" t="str">
        <f t="shared" si="427"/>
        <v/>
      </c>
      <c r="C1435" s="326"/>
      <c r="D1435" s="327" t="str">
        <f t="shared" si="428"/>
        <v/>
      </c>
      <c r="E1435" s="328"/>
      <c r="F1435" s="329">
        <f t="shared" si="429"/>
        <v>0</v>
      </c>
      <c r="G1435" s="332">
        <f t="shared" si="430"/>
        <v>0</v>
      </c>
    </row>
    <row r="1436" spans="1:7" ht="24" customHeight="1" x14ac:dyDescent="0.2">
      <c r="A1436" s="177"/>
      <c r="B1436" s="151"/>
      <c r="C1436" s="151"/>
      <c r="D1436" s="162"/>
      <c r="E1436" s="163"/>
      <c r="F1436" s="238" t="s">
        <v>34</v>
      </c>
      <c r="G1436" s="178">
        <f>SUBTOTAL(9,G1428:G1435)</f>
        <v>0</v>
      </c>
    </row>
    <row r="1437" spans="1:7" ht="24" customHeight="1" x14ac:dyDescent="0.2">
      <c r="A1437" s="177"/>
      <c r="B1437" s="151"/>
      <c r="C1437" s="179" t="s">
        <v>730</v>
      </c>
      <c r="D1437" s="162"/>
      <c r="E1437" s="163"/>
      <c r="F1437" s="164"/>
      <c r="G1437" s="180"/>
    </row>
    <row r="1438" spans="1:7" s="333" customFormat="1" ht="24" customHeight="1" x14ac:dyDescent="0.2">
      <c r="A1438" s="324" t="str">
        <f t="shared" ref="A1438:A1446" si="431">IFERROR(VLOOKUP(C1438,Tabla_Insumos,4,FALSE),"")</f>
        <v/>
      </c>
      <c r="B1438" s="325" t="str">
        <f t="shared" ref="B1438:B1446" si="432">IFERROR(VLOOKUP(C1438,Tabla_Insumos,5,FALSE),"")</f>
        <v/>
      </c>
      <c r="C1438" s="326"/>
      <c r="D1438" s="327" t="str">
        <f t="shared" ref="D1438:D1446" si="433">IFERROR(VLOOKUP(C1438,Tabla_Insumos,2,FALSE),"")</f>
        <v/>
      </c>
      <c r="E1438" s="328"/>
      <c r="F1438" s="329">
        <f t="shared" ref="F1438:F1446" si="434">IFERROR(VLOOKUP(C1438,Tabla_Insumos,3,FALSE),0)</f>
        <v>0</v>
      </c>
      <c r="G1438" s="332">
        <f t="shared" ref="G1438:G1446" si="435">ROUND(E1438*F1438,2)</f>
        <v>0</v>
      </c>
    </row>
    <row r="1439" spans="1:7" s="333" customFormat="1" ht="24" customHeight="1" x14ac:dyDescent="0.2">
      <c r="A1439" s="324" t="str">
        <f t="shared" si="431"/>
        <v/>
      </c>
      <c r="B1439" s="325" t="str">
        <f t="shared" si="432"/>
        <v/>
      </c>
      <c r="C1439" s="326"/>
      <c r="D1439" s="327" t="str">
        <f t="shared" si="433"/>
        <v/>
      </c>
      <c r="E1439" s="328"/>
      <c r="F1439" s="329">
        <f t="shared" si="434"/>
        <v>0</v>
      </c>
      <c r="G1439" s="332">
        <f t="shared" si="435"/>
        <v>0</v>
      </c>
    </row>
    <row r="1440" spans="1:7" s="333" customFormat="1" ht="24" customHeight="1" x14ac:dyDescent="0.2">
      <c r="A1440" s="324" t="str">
        <f t="shared" si="431"/>
        <v/>
      </c>
      <c r="B1440" s="325" t="str">
        <f t="shared" si="432"/>
        <v/>
      </c>
      <c r="C1440" s="326"/>
      <c r="D1440" s="327" t="str">
        <f t="shared" si="433"/>
        <v/>
      </c>
      <c r="E1440" s="328"/>
      <c r="F1440" s="329">
        <f t="shared" si="434"/>
        <v>0</v>
      </c>
      <c r="G1440" s="332">
        <f t="shared" si="435"/>
        <v>0</v>
      </c>
    </row>
    <row r="1441" spans="1:8" s="333" customFormat="1" ht="24" customHeight="1" x14ac:dyDescent="0.2">
      <c r="A1441" s="324" t="str">
        <f t="shared" si="431"/>
        <v/>
      </c>
      <c r="B1441" s="325" t="str">
        <f t="shared" si="432"/>
        <v/>
      </c>
      <c r="C1441" s="326"/>
      <c r="D1441" s="327" t="str">
        <f t="shared" si="433"/>
        <v/>
      </c>
      <c r="E1441" s="328"/>
      <c r="F1441" s="329">
        <f t="shared" si="434"/>
        <v>0</v>
      </c>
      <c r="G1441" s="332">
        <f t="shared" si="435"/>
        <v>0</v>
      </c>
    </row>
    <row r="1442" spans="1:8" s="333" customFormat="1" ht="24" customHeight="1" x14ac:dyDescent="0.2">
      <c r="A1442" s="324" t="str">
        <f t="shared" si="431"/>
        <v/>
      </c>
      <c r="B1442" s="325" t="str">
        <f t="shared" si="432"/>
        <v/>
      </c>
      <c r="C1442" s="326"/>
      <c r="D1442" s="327" t="str">
        <f t="shared" si="433"/>
        <v/>
      </c>
      <c r="E1442" s="328"/>
      <c r="F1442" s="329">
        <f t="shared" si="434"/>
        <v>0</v>
      </c>
      <c r="G1442" s="332">
        <f t="shared" si="435"/>
        <v>0</v>
      </c>
    </row>
    <row r="1443" spans="1:8" s="333" customFormat="1" ht="24" customHeight="1" x14ac:dyDescent="0.2">
      <c r="A1443" s="324" t="str">
        <f t="shared" si="431"/>
        <v/>
      </c>
      <c r="B1443" s="325" t="str">
        <f t="shared" si="432"/>
        <v/>
      </c>
      <c r="C1443" s="326"/>
      <c r="D1443" s="327" t="str">
        <f t="shared" si="433"/>
        <v/>
      </c>
      <c r="E1443" s="328"/>
      <c r="F1443" s="329">
        <f t="shared" si="434"/>
        <v>0</v>
      </c>
      <c r="G1443" s="332">
        <f t="shared" si="435"/>
        <v>0</v>
      </c>
    </row>
    <row r="1444" spans="1:8" s="333" customFormat="1" ht="24" customHeight="1" x14ac:dyDescent="0.2">
      <c r="A1444" s="324" t="str">
        <f t="shared" si="431"/>
        <v/>
      </c>
      <c r="B1444" s="325" t="str">
        <f t="shared" si="432"/>
        <v/>
      </c>
      <c r="C1444" s="326"/>
      <c r="D1444" s="327" t="str">
        <f t="shared" si="433"/>
        <v/>
      </c>
      <c r="E1444" s="328"/>
      <c r="F1444" s="329">
        <f t="shared" si="434"/>
        <v>0</v>
      </c>
      <c r="G1444" s="332">
        <f t="shared" si="435"/>
        <v>0</v>
      </c>
    </row>
    <row r="1445" spans="1:8" s="333" customFormat="1" ht="24" customHeight="1" x14ac:dyDescent="0.2">
      <c r="A1445" s="324" t="str">
        <f t="shared" si="431"/>
        <v/>
      </c>
      <c r="B1445" s="325" t="str">
        <f t="shared" si="432"/>
        <v/>
      </c>
      <c r="C1445" s="326"/>
      <c r="D1445" s="327" t="str">
        <f t="shared" si="433"/>
        <v/>
      </c>
      <c r="E1445" s="328"/>
      <c r="F1445" s="329">
        <f t="shared" si="434"/>
        <v>0</v>
      </c>
      <c r="G1445" s="332">
        <f t="shared" si="435"/>
        <v>0</v>
      </c>
    </row>
    <row r="1446" spans="1:8" s="333" customFormat="1" ht="24" customHeight="1" x14ac:dyDescent="0.2">
      <c r="A1446" s="324" t="str">
        <f t="shared" si="431"/>
        <v/>
      </c>
      <c r="B1446" s="325" t="str">
        <f t="shared" si="432"/>
        <v/>
      </c>
      <c r="C1446" s="326"/>
      <c r="D1446" s="327" t="str">
        <f t="shared" si="433"/>
        <v/>
      </c>
      <c r="E1446" s="328"/>
      <c r="F1446" s="329">
        <f t="shared" si="434"/>
        <v>0</v>
      </c>
      <c r="G1446" s="332">
        <f t="shared" si="435"/>
        <v>0</v>
      </c>
    </row>
    <row r="1447" spans="1:8" ht="24" customHeight="1" x14ac:dyDescent="0.2">
      <c r="A1447" s="181"/>
      <c r="B1447" s="162"/>
      <c r="C1447" s="151"/>
      <c r="D1447" s="162"/>
      <c r="E1447" s="163"/>
      <c r="F1447" s="238"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12.6</v>
      </c>
      <c r="B1449" s="189" t="str">
        <f>C1407</f>
        <v>Artefactos sanitarios y griferia</v>
      </c>
      <c r="C1449" s="190"/>
      <c r="D1449" s="190" t="s">
        <v>36</v>
      </c>
      <c r="E1449" s="191"/>
      <c r="F1449" s="192" t="s">
        <v>37</v>
      </c>
      <c r="G1449" s="193">
        <f>SUBTOTAL(9,G1412:G1448)</f>
        <v>0</v>
      </c>
    </row>
    <row r="1450" spans="1:8" ht="24" customHeight="1" thickTop="1" thickBot="1" x14ac:dyDescent="0.25"/>
    <row r="1451" spans="1:8" ht="24" customHeight="1" thickTop="1" x14ac:dyDescent="0.2">
      <c r="A1451" s="223" t="s">
        <v>39</v>
      </c>
      <c r="B1451" s="224"/>
      <c r="C1451" s="224"/>
      <c r="D1451" s="224"/>
      <c r="E1451" s="224"/>
      <c r="F1451" s="224"/>
      <c r="G1451" s="225"/>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E.P.E.T.N° 1 - ING. ROGELIO BOERO</v>
      </c>
      <c r="C1454" s="149"/>
      <c r="D1454" s="149"/>
      <c r="E1454" s="149"/>
      <c r="F1454" s="158" t="s">
        <v>40</v>
      </c>
      <c r="G1454" s="160">
        <f>Fecha_Base</f>
        <v>0</v>
      </c>
    </row>
    <row r="1455" spans="1:8" ht="24" customHeight="1" x14ac:dyDescent="0.2">
      <c r="A1455" s="161" t="s">
        <v>725</v>
      </c>
      <c r="B1455" s="150" t="str">
        <f>Ubicación</f>
        <v>Belgrano 250 este</v>
      </c>
      <c r="C1455" s="150"/>
      <c r="D1455" s="162"/>
      <c r="E1455" s="163"/>
      <c r="F1455" s="164"/>
      <c r="G1455" s="165"/>
    </row>
    <row r="1456" spans="1:8" ht="24" customHeight="1" x14ac:dyDescent="0.2">
      <c r="A1456" s="161" t="s">
        <v>41</v>
      </c>
      <c r="B1456" s="166" t="str">
        <f>IFERROR(VALUE(LEFT(B1457,FIND("-",B1457)-1)),"")</f>
        <v/>
      </c>
      <c r="C1456" s="151" t="str">
        <f>IFERROR(VLOOKUP(B1456,Tabla_CyP,2,FALSE),"")</f>
        <v/>
      </c>
      <c r="E1456" s="163"/>
      <c r="F1456" s="164"/>
      <c r="G1456" s="165"/>
    </row>
    <row r="1457" spans="1:141" ht="24" customHeight="1" x14ac:dyDescent="0.2">
      <c r="A1457" s="161" t="s">
        <v>27</v>
      </c>
      <c r="B1457" s="167" t="str">
        <f>IFERROR(VLOOKUP(COUNTIF($A$1:A1457,"ANALISIS DE PRECIOS"),Tabla_NumeroItem,4,FALSE),"")</f>
        <v>12.7</v>
      </c>
      <c r="C1457" s="151" t="str">
        <f>IFERROR(VLOOKUP(B1457,Tabla_CyP,2,FALSE),"")</f>
        <v>Cañería de desague pluvial</v>
      </c>
      <c r="D1457" s="162"/>
      <c r="E1457" s="163"/>
      <c r="F1457" s="158" t="s">
        <v>28</v>
      </c>
      <c r="G1457" s="168" t="str">
        <f>IFERROR(VLOOKUP(B1457,Tabla_CyP,4,FALSE),"")</f>
        <v>gl</v>
      </c>
    </row>
    <row r="1458" spans="1:141" ht="24" customHeight="1" x14ac:dyDescent="0.2">
      <c r="A1458" s="161"/>
      <c r="B1458" s="150"/>
      <c r="C1458" s="151"/>
      <c r="D1458" s="162"/>
      <c r="E1458" s="163"/>
      <c r="F1458" s="164"/>
      <c r="G1458" s="165"/>
    </row>
    <row r="1459" spans="1:141" ht="24" customHeight="1" x14ac:dyDescent="0.2">
      <c r="A1459" s="356" t="s">
        <v>588</v>
      </c>
      <c r="B1459" s="357"/>
      <c r="C1459" s="358" t="s">
        <v>0</v>
      </c>
      <c r="D1459" s="358" t="s">
        <v>29</v>
      </c>
      <c r="E1459" s="360" t="s">
        <v>30</v>
      </c>
      <c r="F1459" s="362" t="s">
        <v>31</v>
      </c>
      <c r="G1459" s="364" t="s">
        <v>32</v>
      </c>
    </row>
    <row r="1460" spans="1:141" s="171" customFormat="1" ht="24" customHeight="1" x14ac:dyDescent="0.2">
      <c r="A1460" s="169" t="s">
        <v>589</v>
      </c>
      <c r="B1460" s="170" t="s">
        <v>590</v>
      </c>
      <c r="C1460" s="359"/>
      <c r="D1460" s="359"/>
      <c r="E1460" s="361"/>
      <c r="F1460" s="363"/>
      <c r="G1460" s="365"/>
      <c r="I1460" s="334"/>
      <c r="J1460" s="334"/>
      <c r="K1460" s="334"/>
      <c r="L1460" s="334"/>
      <c r="M1460" s="334"/>
      <c r="N1460" s="334"/>
      <c r="O1460" s="334"/>
      <c r="P1460" s="334"/>
      <c r="Q1460" s="334"/>
      <c r="R1460" s="334"/>
      <c r="S1460" s="334"/>
      <c r="T1460" s="334"/>
      <c r="U1460" s="334"/>
      <c r="V1460" s="334"/>
      <c r="W1460" s="334"/>
      <c r="X1460" s="334"/>
      <c r="Y1460" s="334"/>
      <c r="Z1460" s="334"/>
      <c r="AA1460" s="334"/>
      <c r="AB1460" s="334"/>
      <c r="AC1460" s="334"/>
      <c r="AD1460" s="334"/>
      <c r="AE1460" s="334"/>
      <c r="AF1460" s="334"/>
      <c r="AG1460" s="334"/>
      <c r="AH1460" s="334"/>
      <c r="AI1460" s="334"/>
      <c r="AJ1460" s="334"/>
      <c r="AK1460" s="334"/>
      <c r="AL1460" s="334"/>
      <c r="AM1460" s="334"/>
      <c r="AN1460" s="334"/>
      <c r="AO1460" s="334"/>
      <c r="AP1460" s="334"/>
      <c r="AQ1460" s="334"/>
      <c r="AR1460" s="334"/>
      <c r="AS1460" s="334"/>
      <c r="AT1460" s="334"/>
      <c r="AU1460" s="334"/>
      <c r="AV1460" s="334"/>
      <c r="AW1460" s="334"/>
      <c r="AX1460" s="334"/>
      <c r="AY1460" s="334"/>
      <c r="AZ1460" s="334"/>
      <c r="BA1460" s="334"/>
      <c r="BB1460" s="334"/>
      <c r="BC1460" s="334"/>
      <c r="BD1460" s="334"/>
      <c r="BE1460" s="334"/>
      <c r="BF1460" s="334"/>
      <c r="BG1460" s="334"/>
      <c r="BH1460" s="334"/>
      <c r="BI1460" s="334"/>
      <c r="BJ1460" s="334"/>
      <c r="BK1460" s="334"/>
      <c r="BL1460" s="334"/>
      <c r="BM1460" s="334"/>
      <c r="BN1460" s="334"/>
      <c r="BO1460" s="334"/>
      <c r="BP1460" s="334"/>
      <c r="BQ1460" s="334"/>
      <c r="BR1460" s="334"/>
      <c r="BS1460" s="334"/>
      <c r="BT1460" s="334"/>
      <c r="BU1460" s="334"/>
      <c r="BV1460" s="334"/>
      <c r="BW1460" s="334"/>
      <c r="BX1460" s="334"/>
      <c r="BY1460" s="334"/>
      <c r="BZ1460" s="334"/>
      <c r="CA1460" s="334"/>
      <c r="CB1460" s="334"/>
      <c r="CC1460" s="334"/>
      <c r="CD1460" s="334"/>
      <c r="CE1460" s="334"/>
      <c r="CF1460" s="334"/>
      <c r="CG1460" s="334"/>
      <c r="CH1460" s="334"/>
      <c r="CI1460" s="334"/>
      <c r="CJ1460" s="334"/>
      <c r="CK1460" s="334"/>
      <c r="CL1460" s="334"/>
      <c r="CM1460" s="334"/>
      <c r="CN1460" s="334"/>
      <c r="CO1460" s="334"/>
      <c r="CP1460" s="334"/>
      <c r="CQ1460" s="334"/>
      <c r="CR1460" s="334"/>
      <c r="CS1460" s="334"/>
      <c r="CT1460" s="334"/>
      <c r="CU1460" s="334"/>
      <c r="CV1460" s="334"/>
      <c r="CW1460" s="334"/>
      <c r="CX1460" s="334"/>
      <c r="CY1460" s="334"/>
      <c r="CZ1460" s="334"/>
      <c r="DA1460" s="334"/>
      <c r="DB1460" s="334"/>
      <c r="DC1460" s="334"/>
      <c r="DD1460" s="334"/>
      <c r="DE1460" s="334"/>
      <c r="DF1460" s="334"/>
      <c r="DG1460" s="334"/>
      <c r="DH1460" s="334"/>
      <c r="DI1460" s="334"/>
      <c r="DJ1460" s="334"/>
      <c r="DK1460" s="334"/>
      <c r="DL1460" s="334"/>
      <c r="DM1460" s="334"/>
      <c r="DN1460" s="334"/>
      <c r="DO1460" s="334"/>
      <c r="DP1460" s="334"/>
      <c r="DQ1460" s="334"/>
      <c r="DR1460" s="334"/>
      <c r="DS1460" s="334"/>
      <c r="DT1460" s="334"/>
      <c r="DU1460" s="334"/>
      <c r="DV1460" s="334"/>
      <c r="DW1460" s="334"/>
      <c r="DX1460" s="334"/>
      <c r="DY1460" s="334"/>
      <c r="DZ1460" s="334"/>
      <c r="EA1460" s="334"/>
      <c r="EB1460" s="334"/>
      <c r="EC1460" s="334"/>
      <c r="ED1460" s="334"/>
      <c r="EE1460" s="334"/>
      <c r="EF1460" s="334"/>
      <c r="EG1460" s="334"/>
      <c r="EH1460" s="334"/>
      <c r="EI1460" s="334"/>
      <c r="EJ1460" s="334"/>
      <c r="EK1460" s="334"/>
    </row>
    <row r="1461" spans="1:141" ht="24" customHeight="1" x14ac:dyDescent="0.2">
      <c r="A1461" s="237"/>
      <c r="B1461" s="172"/>
      <c r="C1461" s="235" t="s">
        <v>728</v>
      </c>
      <c r="D1461" s="173"/>
      <c r="E1461" s="174"/>
      <c r="F1461" s="175"/>
      <c r="G1461" s="176"/>
    </row>
    <row r="1462" spans="1:141" s="333" customFormat="1" ht="24" customHeight="1" x14ac:dyDescent="0.2">
      <c r="A1462" s="324" t="str">
        <f t="shared" ref="A1462:A1475" si="436">IFERROR(VLOOKUP(C1462,Tabla_Insumos,4,FALSE),"")</f>
        <v/>
      </c>
      <c r="B1462" s="325" t="str">
        <f>IFERROR(VLOOKUP(C1462,Tabla_Insumos,5,FALSE),"")</f>
        <v/>
      </c>
      <c r="C1462" s="326"/>
      <c r="D1462" s="327" t="str">
        <f t="shared" ref="D1462:D1475" si="437">IFERROR(VLOOKUP(C1462,Tabla_Insumos,2,FALSE),"")</f>
        <v/>
      </c>
      <c r="E1462" s="328"/>
      <c r="F1462" s="329">
        <f t="shared" ref="F1462:F1475" si="438">IFERROR(VLOOKUP(C1462,Tabla_Insumos,3,FALSE),0)</f>
        <v>0</v>
      </c>
      <c r="G1462" s="332">
        <f>ROUND(E1462*F1462,2)</f>
        <v>0</v>
      </c>
    </row>
    <row r="1463" spans="1:141" s="333" customFormat="1" ht="24" customHeight="1" x14ac:dyDescent="0.2">
      <c r="A1463" s="324" t="str">
        <f t="shared" si="436"/>
        <v/>
      </c>
      <c r="B1463" s="325" t="str">
        <f t="shared" ref="B1463:B1475" si="439">IFERROR(VLOOKUP(C1463,Tabla_Insumos,5,FALSE),"")</f>
        <v/>
      </c>
      <c r="C1463" s="326"/>
      <c r="D1463" s="327" t="str">
        <f t="shared" si="437"/>
        <v/>
      </c>
      <c r="E1463" s="328"/>
      <c r="F1463" s="329">
        <f t="shared" si="438"/>
        <v>0</v>
      </c>
      <c r="G1463" s="332">
        <f t="shared" ref="G1463:G1475" si="440">ROUND(E1463*F1463,2)</f>
        <v>0</v>
      </c>
    </row>
    <row r="1464" spans="1:141" s="333" customFormat="1" ht="24" customHeight="1" x14ac:dyDescent="0.2">
      <c r="A1464" s="324" t="str">
        <f t="shared" si="436"/>
        <v/>
      </c>
      <c r="B1464" s="325" t="str">
        <f t="shared" si="439"/>
        <v/>
      </c>
      <c r="C1464" s="326"/>
      <c r="D1464" s="327" t="str">
        <f t="shared" si="437"/>
        <v/>
      </c>
      <c r="E1464" s="328"/>
      <c r="F1464" s="329">
        <f t="shared" si="438"/>
        <v>0</v>
      </c>
      <c r="G1464" s="332">
        <f t="shared" si="440"/>
        <v>0</v>
      </c>
    </row>
    <row r="1465" spans="1:141" s="333" customFormat="1" ht="24" customHeight="1" x14ac:dyDescent="0.2">
      <c r="A1465" s="324" t="str">
        <f t="shared" si="436"/>
        <v/>
      </c>
      <c r="B1465" s="325" t="str">
        <f t="shared" si="439"/>
        <v/>
      </c>
      <c r="C1465" s="326"/>
      <c r="D1465" s="327" t="str">
        <f t="shared" si="437"/>
        <v/>
      </c>
      <c r="E1465" s="328"/>
      <c r="F1465" s="329">
        <f t="shared" si="438"/>
        <v>0</v>
      </c>
      <c r="G1465" s="332">
        <f t="shared" si="440"/>
        <v>0</v>
      </c>
    </row>
    <row r="1466" spans="1:141" s="333" customFormat="1" ht="24" customHeight="1" x14ac:dyDescent="0.2">
      <c r="A1466" s="324" t="str">
        <f t="shared" si="436"/>
        <v/>
      </c>
      <c r="B1466" s="325" t="str">
        <f t="shared" si="439"/>
        <v/>
      </c>
      <c r="C1466" s="326"/>
      <c r="D1466" s="327" t="str">
        <f t="shared" si="437"/>
        <v/>
      </c>
      <c r="E1466" s="328"/>
      <c r="F1466" s="329">
        <f t="shared" si="438"/>
        <v>0</v>
      </c>
      <c r="G1466" s="332">
        <f t="shared" si="440"/>
        <v>0</v>
      </c>
    </row>
    <row r="1467" spans="1:141" s="333" customFormat="1" ht="24" customHeight="1" x14ac:dyDescent="0.2">
      <c r="A1467" s="324" t="str">
        <f t="shared" si="436"/>
        <v/>
      </c>
      <c r="B1467" s="325" t="str">
        <f t="shared" si="439"/>
        <v/>
      </c>
      <c r="C1467" s="326"/>
      <c r="D1467" s="327" t="str">
        <f t="shared" si="437"/>
        <v/>
      </c>
      <c r="E1467" s="328"/>
      <c r="F1467" s="329">
        <f t="shared" si="438"/>
        <v>0</v>
      </c>
      <c r="G1467" s="332">
        <f t="shared" si="440"/>
        <v>0</v>
      </c>
    </row>
    <row r="1468" spans="1:141" s="333" customFormat="1" ht="24" customHeight="1" x14ac:dyDescent="0.2">
      <c r="A1468" s="324" t="str">
        <f t="shared" si="436"/>
        <v/>
      </c>
      <c r="B1468" s="325" t="str">
        <f t="shared" si="439"/>
        <v/>
      </c>
      <c r="C1468" s="326"/>
      <c r="D1468" s="327" t="str">
        <f t="shared" si="437"/>
        <v/>
      </c>
      <c r="E1468" s="328"/>
      <c r="F1468" s="329">
        <f t="shared" si="438"/>
        <v>0</v>
      </c>
      <c r="G1468" s="332">
        <f t="shared" si="440"/>
        <v>0</v>
      </c>
    </row>
    <row r="1469" spans="1:141" s="333" customFormat="1" ht="24" customHeight="1" x14ac:dyDescent="0.2">
      <c r="A1469" s="324" t="str">
        <f t="shared" si="436"/>
        <v/>
      </c>
      <c r="B1469" s="325" t="str">
        <f t="shared" si="439"/>
        <v/>
      </c>
      <c r="C1469" s="326"/>
      <c r="D1469" s="327" t="str">
        <f t="shared" si="437"/>
        <v/>
      </c>
      <c r="E1469" s="328"/>
      <c r="F1469" s="329">
        <f t="shared" si="438"/>
        <v>0</v>
      </c>
      <c r="G1469" s="332">
        <f t="shared" si="440"/>
        <v>0</v>
      </c>
    </row>
    <row r="1470" spans="1:141" s="333" customFormat="1" ht="24" customHeight="1" x14ac:dyDescent="0.2">
      <c r="A1470" s="324" t="str">
        <f t="shared" si="436"/>
        <v/>
      </c>
      <c r="B1470" s="325" t="str">
        <f t="shared" si="439"/>
        <v/>
      </c>
      <c r="C1470" s="326"/>
      <c r="D1470" s="327" t="str">
        <f t="shared" si="437"/>
        <v/>
      </c>
      <c r="E1470" s="328"/>
      <c r="F1470" s="329">
        <f t="shared" si="438"/>
        <v>0</v>
      </c>
      <c r="G1470" s="332">
        <f t="shared" si="440"/>
        <v>0</v>
      </c>
    </row>
    <row r="1471" spans="1:141" s="333" customFormat="1" ht="24" customHeight="1" x14ac:dyDescent="0.2">
      <c r="A1471" s="324" t="str">
        <f t="shared" si="436"/>
        <v/>
      </c>
      <c r="B1471" s="325" t="str">
        <f t="shared" si="439"/>
        <v/>
      </c>
      <c r="C1471" s="326"/>
      <c r="D1471" s="327" t="str">
        <f t="shared" si="437"/>
        <v/>
      </c>
      <c r="E1471" s="328"/>
      <c r="F1471" s="329">
        <f t="shared" si="438"/>
        <v>0</v>
      </c>
      <c r="G1471" s="332">
        <f t="shared" si="440"/>
        <v>0</v>
      </c>
    </row>
    <row r="1472" spans="1:141" s="333" customFormat="1" ht="24" customHeight="1" x14ac:dyDescent="0.2">
      <c r="A1472" s="324" t="str">
        <f t="shared" si="436"/>
        <v/>
      </c>
      <c r="B1472" s="325" t="str">
        <f t="shared" si="439"/>
        <v/>
      </c>
      <c r="C1472" s="326"/>
      <c r="D1472" s="327" t="str">
        <f t="shared" si="437"/>
        <v/>
      </c>
      <c r="E1472" s="328"/>
      <c r="F1472" s="329">
        <f t="shared" si="438"/>
        <v>0</v>
      </c>
      <c r="G1472" s="332">
        <f t="shared" si="440"/>
        <v>0</v>
      </c>
    </row>
    <row r="1473" spans="1:7" s="333" customFormat="1" ht="24" customHeight="1" x14ac:dyDescent="0.2">
      <c r="A1473" s="324" t="str">
        <f t="shared" si="436"/>
        <v/>
      </c>
      <c r="B1473" s="325" t="str">
        <f t="shared" si="439"/>
        <v/>
      </c>
      <c r="C1473" s="326"/>
      <c r="D1473" s="327" t="str">
        <f t="shared" si="437"/>
        <v/>
      </c>
      <c r="E1473" s="328"/>
      <c r="F1473" s="329">
        <f t="shared" si="438"/>
        <v>0</v>
      </c>
      <c r="G1473" s="332">
        <f t="shared" si="440"/>
        <v>0</v>
      </c>
    </row>
    <row r="1474" spans="1:7" s="333" customFormat="1" ht="24" customHeight="1" x14ac:dyDescent="0.2">
      <c r="A1474" s="324" t="str">
        <f t="shared" si="436"/>
        <v/>
      </c>
      <c r="B1474" s="325" t="str">
        <f t="shared" si="439"/>
        <v/>
      </c>
      <c r="C1474" s="326"/>
      <c r="D1474" s="327" t="str">
        <f t="shared" si="437"/>
        <v/>
      </c>
      <c r="E1474" s="328"/>
      <c r="F1474" s="329">
        <f t="shared" si="438"/>
        <v>0</v>
      </c>
      <c r="G1474" s="332">
        <f t="shared" si="440"/>
        <v>0</v>
      </c>
    </row>
    <row r="1475" spans="1:7" s="333" customFormat="1" ht="24" customHeight="1" x14ac:dyDescent="0.2">
      <c r="A1475" s="324" t="str">
        <f t="shared" si="436"/>
        <v/>
      </c>
      <c r="B1475" s="325" t="str">
        <f t="shared" si="439"/>
        <v/>
      </c>
      <c r="C1475" s="326"/>
      <c r="D1475" s="327" t="str">
        <f t="shared" si="437"/>
        <v/>
      </c>
      <c r="E1475" s="328"/>
      <c r="F1475" s="330">
        <f t="shared" si="438"/>
        <v>0</v>
      </c>
      <c r="G1475" s="332">
        <f t="shared" si="440"/>
        <v>0</v>
      </c>
    </row>
    <row r="1476" spans="1:7" ht="24" customHeight="1" x14ac:dyDescent="0.2">
      <c r="A1476" s="177"/>
      <c r="B1476" s="151"/>
      <c r="C1476" s="151"/>
      <c r="D1476" s="162"/>
      <c r="E1476" s="163"/>
      <c r="F1476" s="238" t="s">
        <v>33</v>
      </c>
      <c r="G1476" s="178">
        <f>SUBTOTAL(9,G1462:G1475)</f>
        <v>0</v>
      </c>
    </row>
    <row r="1477" spans="1:7" ht="24" customHeight="1" x14ac:dyDescent="0.2">
      <c r="A1477" s="177"/>
      <c r="B1477" s="151"/>
      <c r="C1477" s="179" t="s">
        <v>729</v>
      </c>
      <c r="D1477" s="162"/>
      <c r="E1477" s="163"/>
      <c r="F1477" s="164"/>
      <c r="G1477" s="180"/>
    </row>
    <row r="1478" spans="1:7" s="333" customFormat="1" ht="24" customHeight="1" x14ac:dyDescent="0.2">
      <c r="A1478" s="324" t="str">
        <f t="shared" ref="A1478:A1485" si="441">IFERROR(VLOOKUP(C1478,Tabla_Insumos,4,FALSE),"")</f>
        <v/>
      </c>
      <c r="B1478" s="325" t="str">
        <f t="shared" ref="B1478:B1485" si="442">IFERROR(VLOOKUP(C1478,Tabla_Insumos,5,FALSE),"")</f>
        <v/>
      </c>
      <c r="C1478" s="326"/>
      <c r="D1478" s="327" t="str">
        <f t="shared" ref="D1478:D1485" si="443">IFERROR(VLOOKUP(C1478,Tabla_Insumos,2,FALSE),"")</f>
        <v/>
      </c>
      <c r="E1478" s="328"/>
      <c r="F1478" s="331">
        <f t="shared" ref="F1478:F1485" si="444">IFERROR(VLOOKUP(C1478,Tabla_Insumos,3,FALSE),0)</f>
        <v>0</v>
      </c>
      <c r="G1478" s="332">
        <f>ROUND(E1478*F1478,2)</f>
        <v>0</v>
      </c>
    </row>
    <row r="1479" spans="1:7" s="333" customFormat="1" ht="24" customHeight="1" x14ac:dyDescent="0.2">
      <c r="A1479" s="324" t="str">
        <f t="shared" si="441"/>
        <v/>
      </c>
      <c r="B1479" s="325" t="str">
        <f t="shared" si="442"/>
        <v/>
      </c>
      <c r="C1479" s="326"/>
      <c r="D1479" s="327" t="str">
        <f t="shared" si="443"/>
        <v/>
      </c>
      <c r="E1479" s="328"/>
      <c r="F1479" s="331">
        <f t="shared" si="444"/>
        <v>0</v>
      </c>
      <c r="G1479" s="332">
        <f>ROUND(E1479*F1479,2)</f>
        <v>0</v>
      </c>
    </row>
    <row r="1480" spans="1:7" s="333" customFormat="1" ht="24" customHeight="1" x14ac:dyDescent="0.2">
      <c r="A1480" s="324" t="str">
        <f t="shared" si="441"/>
        <v/>
      </c>
      <c r="B1480" s="325" t="str">
        <f t="shared" si="442"/>
        <v/>
      </c>
      <c r="C1480" s="326"/>
      <c r="D1480" s="327" t="str">
        <f t="shared" si="443"/>
        <v/>
      </c>
      <c r="E1480" s="328"/>
      <c r="F1480" s="331">
        <f t="shared" si="444"/>
        <v>0</v>
      </c>
      <c r="G1480" s="332">
        <f t="shared" ref="G1480:G1485" si="445">ROUND(E1480*F1480,2)</f>
        <v>0</v>
      </c>
    </row>
    <row r="1481" spans="1:7" s="333" customFormat="1" ht="24" customHeight="1" x14ac:dyDescent="0.2">
      <c r="A1481" s="324" t="str">
        <f t="shared" si="441"/>
        <v/>
      </c>
      <c r="B1481" s="325" t="str">
        <f t="shared" si="442"/>
        <v/>
      </c>
      <c r="C1481" s="326"/>
      <c r="D1481" s="327" t="str">
        <f t="shared" si="443"/>
        <v/>
      </c>
      <c r="E1481" s="328"/>
      <c r="F1481" s="331">
        <f t="shared" si="444"/>
        <v>0</v>
      </c>
      <c r="G1481" s="332">
        <f t="shared" si="445"/>
        <v>0</v>
      </c>
    </row>
    <row r="1482" spans="1:7" s="333" customFormat="1" ht="24" customHeight="1" x14ac:dyDescent="0.2">
      <c r="A1482" s="324" t="str">
        <f t="shared" si="441"/>
        <v/>
      </c>
      <c r="B1482" s="325" t="str">
        <f t="shared" si="442"/>
        <v/>
      </c>
      <c r="C1482" s="326"/>
      <c r="D1482" s="327" t="str">
        <f t="shared" si="443"/>
        <v/>
      </c>
      <c r="E1482" s="328"/>
      <c r="F1482" s="329">
        <f t="shared" si="444"/>
        <v>0</v>
      </c>
      <c r="G1482" s="332">
        <f t="shared" si="445"/>
        <v>0</v>
      </c>
    </row>
    <row r="1483" spans="1:7" s="333" customFormat="1" ht="24" customHeight="1" x14ac:dyDescent="0.2">
      <c r="A1483" s="324" t="str">
        <f t="shared" si="441"/>
        <v/>
      </c>
      <c r="B1483" s="325" t="str">
        <f t="shared" si="442"/>
        <v/>
      </c>
      <c r="C1483" s="326"/>
      <c r="D1483" s="327" t="str">
        <f t="shared" si="443"/>
        <v/>
      </c>
      <c r="E1483" s="328"/>
      <c r="F1483" s="329">
        <f t="shared" si="444"/>
        <v>0</v>
      </c>
      <c r="G1483" s="332">
        <f t="shared" si="445"/>
        <v>0</v>
      </c>
    </row>
    <row r="1484" spans="1:7" s="333" customFormat="1" ht="24" customHeight="1" x14ac:dyDescent="0.2">
      <c r="A1484" s="324" t="str">
        <f t="shared" si="441"/>
        <v/>
      </c>
      <c r="B1484" s="325" t="str">
        <f t="shared" si="442"/>
        <v/>
      </c>
      <c r="C1484" s="326"/>
      <c r="D1484" s="327" t="str">
        <f t="shared" si="443"/>
        <v/>
      </c>
      <c r="E1484" s="328"/>
      <c r="F1484" s="329">
        <f t="shared" si="444"/>
        <v>0</v>
      </c>
      <c r="G1484" s="332">
        <f t="shared" si="445"/>
        <v>0</v>
      </c>
    </row>
    <row r="1485" spans="1:7" s="333" customFormat="1" ht="24" customHeight="1" x14ac:dyDescent="0.2">
      <c r="A1485" s="324" t="str">
        <f t="shared" si="441"/>
        <v/>
      </c>
      <c r="B1485" s="325" t="str">
        <f t="shared" si="442"/>
        <v/>
      </c>
      <c r="C1485" s="326"/>
      <c r="D1485" s="327" t="str">
        <f t="shared" si="443"/>
        <v/>
      </c>
      <c r="E1485" s="328"/>
      <c r="F1485" s="329">
        <f t="shared" si="444"/>
        <v>0</v>
      </c>
      <c r="G1485" s="332">
        <f t="shared" si="445"/>
        <v>0</v>
      </c>
    </row>
    <row r="1486" spans="1:7" ht="24" customHeight="1" x14ac:dyDescent="0.2">
      <c r="A1486" s="177"/>
      <c r="B1486" s="151"/>
      <c r="C1486" s="151"/>
      <c r="D1486" s="162"/>
      <c r="E1486" s="163"/>
      <c r="F1486" s="238" t="s">
        <v>34</v>
      </c>
      <c r="G1486" s="178">
        <f>SUBTOTAL(9,G1478:G1485)</f>
        <v>0</v>
      </c>
    </row>
    <row r="1487" spans="1:7" ht="24" customHeight="1" x14ac:dyDescent="0.2">
      <c r="A1487" s="177"/>
      <c r="B1487" s="151"/>
      <c r="C1487" s="179" t="s">
        <v>730</v>
      </c>
      <c r="D1487" s="162"/>
      <c r="E1487" s="163"/>
      <c r="F1487" s="164"/>
      <c r="G1487" s="180"/>
    </row>
    <row r="1488" spans="1:7" s="333" customFormat="1" ht="24" customHeight="1" x14ac:dyDescent="0.2">
      <c r="A1488" s="324" t="str">
        <f t="shared" ref="A1488:A1496" si="446">IFERROR(VLOOKUP(C1488,Tabla_Insumos,4,FALSE),"")</f>
        <v/>
      </c>
      <c r="B1488" s="325" t="str">
        <f t="shared" ref="B1488:B1496" si="447">IFERROR(VLOOKUP(C1488,Tabla_Insumos,5,FALSE),"")</f>
        <v/>
      </c>
      <c r="C1488" s="326"/>
      <c r="D1488" s="327" t="str">
        <f t="shared" ref="D1488:D1496" si="448">IFERROR(VLOOKUP(C1488,Tabla_Insumos,2,FALSE),"")</f>
        <v/>
      </c>
      <c r="E1488" s="328"/>
      <c r="F1488" s="329">
        <f t="shared" ref="F1488:F1496" si="449">IFERROR(VLOOKUP(C1488,Tabla_Insumos,3,FALSE),0)</f>
        <v>0</v>
      </c>
      <c r="G1488" s="332">
        <f t="shared" ref="G1488:G1496" si="450">ROUND(E1488*F1488,2)</f>
        <v>0</v>
      </c>
    </row>
    <row r="1489" spans="1:8" s="333" customFormat="1" ht="24" customHeight="1" x14ac:dyDescent="0.2">
      <c r="A1489" s="324" t="str">
        <f t="shared" si="446"/>
        <v/>
      </c>
      <c r="B1489" s="325" t="str">
        <f t="shared" si="447"/>
        <v/>
      </c>
      <c r="C1489" s="326"/>
      <c r="D1489" s="327" t="str">
        <f t="shared" si="448"/>
        <v/>
      </c>
      <c r="E1489" s="328"/>
      <c r="F1489" s="329">
        <f t="shared" si="449"/>
        <v>0</v>
      </c>
      <c r="G1489" s="332">
        <f t="shared" si="450"/>
        <v>0</v>
      </c>
    </row>
    <row r="1490" spans="1:8" s="333" customFormat="1" ht="24" customHeight="1" x14ac:dyDescent="0.2">
      <c r="A1490" s="324" t="str">
        <f t="shared" si="446"/>
        <v/>
      </c>
      <c r="B1490" s="325" t="str">
        <f t="shared" si="447"/>
        <v/>
      </c>
      <c r="C1490" s="326"/>
      <c r="D1490" s="327" t="str">
        <f t="shared" si="448"/>
        <v/>
      </c>
      <c r="E1490" s="328"/>
      <c r="F1490" s="329">
        <f t="shared" si="449"/>
        <v>0</v>
      </c>
      <c r="G1490" s="332">
        <f t="shared" si="450"/>
        <v>0</v>
      </c>
    </row>
    <row r="1491" spans="1:8" s="333" customFormat="1" ht="24" customHeight="1" x14ac:dyDescent="0.2">
      <c r="A1491" s="324" t="str">
        <f t="shared" si="446"/>
        <v/>
      </c>
      <c r="B1491" s="325" t="str">
        <f t="shared" si="447"/>
        <v/>
      </c>
      <c r="C1491" s="326"/>
      <c r="D1491" s="327" t="str">
        <f t="shared" si="448"/>
        <v/>
      </c>
      <c r="E1491" s="328"/>
      <c r="F1491" s="329">
        <f t="shared" si="449"/>
        <v>0</v>
      </c>
      <c r="G1491" s="332">
        <f t="shared" si="450"/>
        <v>0</v>
      </c>
    </row>
    <row r="1492" spans="1:8" s="333" customFormat="1" ht="24" customHeight="1" x14ac:dyDescent="0.2">
      <c r="A1492" s="324" t="str">
        <f t="shared" si="446"/>
        <v/>
      </c>
      <c r="B1492" s="325" t="str">
        <f t="shared" si="447"/>
        <v/>
      </c>
      <c r="C1492" s="326"/>
      <c r="D1492" s="327" t="str">
        <f t="shared" si="448"/>
        <v/>
      </c>
      <c r="E1492" s="328"/>
      <c r="F1492" s="329">
        <f t="shared" si="449"/>
        <v>0</v>
      </c>
      <c r="G1492" s="332">
        <f t="shared" si="450"/>
        <v>0</v>
      </c>
    </row>
    <row r="1493" spans="1:8" s="333" customFormat="1" ht="24" customHeight="1" x14ac:dyDescent="0.2">
      <c r="A1493" s="324" t="str">
        <f t="shared" si="446"/>
        <v/>
      </c>
      <c r="B1493" s="325" t="str">
        <f t="shared" si="447"/>
        <v/>
      </c>
      <c r="C1493" s="326"/>
      <c r="D1493" s="327" t="str">
        <f t="shared" si="448"/>
        <v/>
      </c>
      <c r="E1493" s="328"/>
      <c r="F1493" s="329">
        <f t="shared" si="449"/>
        <v>0</v>
      </c>
      <c r="G1493" s="332">
        <f t="shared" si="450"/>
        <v>0</v>
      </c>
    </row>
    <row r="1494" spans="1:8" s="333" customFormat="1" ht="24" customHeight="1" x14ac:dyDescent="0.2">
      <c r="A1494" s="324" t="str">
        <f t="shared" si="446"/>
        <v/>
      </c>
      <c r="B1494" s="325" t="str">
        <f t="shared" si="447"/>
        <v/>
      </c>
      <c r="C1494" s="326"/>
      <c r="D1494" s="327" t="str">
        <f t="shared" si="448"/>
        <v/>
      </c>
      <c r="E1494" s="328"/>
      <c r="F1494" s="329">
        <f t="shared" si="449"/>
        <v>0</v>
      </c>
      <c r="G1494" s="332">
        <f t="shared" si="450"/>
        <v>0</v>
      </c>
    </row>
    <row r="1495" spans="1:8" s="333" customFormat="1" ht="24" customHeight="1" x14ac:dyDescent="0.2">
      <c r="A1495" s="324" t="str">
        <f t="shared" si="446"/>
        <v/>
      </c>
      <c r="B1495" s="325" t="str">
        <f t="shared" si="447"/>
        <v/>
      </c>
      <c r="C1495" s="326"/>
      <c r="D1495" s="327" t="str">
        <f t="shared" si="448"/>
        <v/>
      </c>
      <c r="E1495" s="328"/>
      <c r="F1495" s="329">
        <f t="shared" si="449"/>
        <v>0</v>
      </c>
      <c r="G1495" s="332">
        <f t="shared" si="450"/>
        <v>0</v>
      </c>
    </row>
    <row r="1496" spans="1:8" s="333" customFormat="1" ht="24" customHeight="1" x14ac:dyDescent="0.2">
      <c r="A1496" s="324" t="str">
        <f t="shared" si="446"/>
        <v/>
      </c>
      <c r="B1496" s="325" t="str">
        <f t="shared" si="447"/>
        <v/>
      </c>
      <c r="C1496" s="326"/>
      <c r="D1496" s="327" t="str">
        <f t="shared" si="448"/>
        <v/>
      </c>
      <c r="E1496" s="328"/>
      <c r="F1496" s="329">
        <f t="shared" si="449"/>
        <v>0</v>
      </c>
      <c r="G1496" s="332">
        <f t="shared" si="450"/>
        <v>0</v>
      </c>
    </row>
    <row r="1497" spans="1:8" ht="24" customHeight="1" x14ac:dyDescent="0.2">
      <c r="A1497" s="181"/>
      <c r="B1497" s="162"/>
      <c r="C1497" s="151"/>
      <c r="D1497" s="162"/>
      <c r="E1497" s="163"/>
      <c r="F1497" s="238"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12.7</v>
      </c>
      <c r="B1499" s="189" t="str">
        <f>C1457</f>
        <v>Cañería de desague pluvial</v>
      </c>
      <c r="C1499" s="190"/>
      <c r="D1499" s="190" t="s">
        <v>36</v>
      </c>
      <c r="E1499" s="191"/>
      <c r="F1499" s="192" t="s">
        <v>37</v>
      </c>
      <c r="G1499" s="193">
        <f>SUBTOTAL(9,G1462:G1498)</f>
        <v>0</v>
      </c>
    </row>
    <row r="1500" spans="1:8" ht="24" customHeight="1" thickTop="1" thickBot="1" x14ac:dyDescent="0.25"/>
    <row r="1501" spans="1:8" ht="24" customHeight="1" thickTop="1" x14ac:dyDescent="0.2">
      <c r="A1501" s="223" t="s">
        <v>39</v>
      </c>
      <c r="B1501" s="224"/>
      <c r="C1501" s="224"/>
      <c r="D1501" s="224"/>
      <c r="E1501" s="224"/>
      <c r="F1501" s="224"/>
      <c r="G1501" s="225"/>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E.P.E.T.N° 1 - ING. ROGELIO BOERO</v>
      </c>
      <c r="C1504" s="149"/>
      <c r="D1504" s="149"/>
      <c r="E1504" s="149"/>
      <c r="F1504" s="158" t="s">
        <v>40</v>
      </c>
      <c r="G1504" s="160">
        <f>Fecha_Base</f>
        <v>0</v>
      </c>
    </row>
    <row r="1505" spans="1:141" ht="24" customHeight="1" x14ac:dyDescent="0.2">
      <c r="A1505" s="161" t="s">
        <v>725</v>
      </c>
      <c r="B1505" s="150" t="str">
        <f>Ubicación</f>
        <v>Belgrano 250 este</v>
      </c>
      <c r="C1505" s="150"/>
      <c r="D1505" s="162"/>
      <c r="E1505" s="163"/>
      <c r="F1505" s="164"/>
      <c r="G1505" s="165"/>
    </row>
    <row r="1506" spans="1:141" ht="24" customHeight="1" x14ac:dyDescent="0.2">
      <c r="A1506" s="161" t="s">
        <v>41</v>
      </c>
      <c r="B1506" s="166" t="str">
        <f>IFERROR(VALUE(LEFT(B1507,FIND("-",B1507)-1)),"")</f>
        <v/>
      </c>
      <c r="C1506" s="151" t="str">
        <f>IFERROR(VLOOKUP(B1506,Tabla_CyP,2,FALSE),"")</f>
        <v/>
      </c>
      <c r="E1506" s="163"/>
      <c r="F1506" s="164"/>
      <c r="G1506" s="165"/>
    </row>
    <row r="1507" spans="1:141" ht="24" customHeight="1" x14ac:dyDescent="0.2">
      <c r="A1507" s="161" t="s">
        <v>27</v>
      </c>
      <c r="B1507" s="167" t="str">
        <f>IFERROR(VLOOKUP(COUNTIF($A$1:A1507,"ANALISIS DE PRECIOS"),Tabla_NumeroItem,4,FALSE),"")</f>
        <v>18.1</v>
      </c>
      <c r="C1507" s="151" t="str">
        <f>IFERROR(VLOOKUP(B1507,Tabla_CyP,2,FALSE),"")</f>
        <v>Vidrios laminado de seguridad 3+3</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6" t="s">
        <v>588</v>
      </c>
      <c r="B1509" s="357"/>
      <c r="C1509" s="358" t="s">
        <v>0</v>
      </c>
      <c r="D1509" s="358" t="s">
        <v>29</v>
      </c>
      <c r="E1509" s="360" t="s">
        <v>30</v>
      </c>
      <c r="F1509" s="362" t="s">
        <v>31</v>
      </c>
      <c r="G1509" s="364" t="s">
        <v>32</v>
      </c>
    </row>
    <row r="1510" spans="1:141" s="171" customFormat="1" ht="24" customHeight="1" x14ac:dyDescent="0.2">
      <c r="A1510" s="169" t="s">
        <v>589</v>
      </c>
      <c r="B1510" s="170" t="s">
        <v>590</v>
      </c>
      <c r="C1510" s="359"/>
      <c r="D1510" s="359"/>
      <c r="E1510" s="361"/>
      <c r="F1510" s="363"/>
      <c r="G1510" s="365"/>
      <c r="I1510" s="334"/>
      <c r="J1510" s="334"/>
      <c r="K1510" s="334"/>
      <c r="L1510" s="334"/>
      <c r="M1510" s="334"/>
      <c r="N1510" s="334"/>
      <c r="O1510" s="334"/>
      <c r="P1510" s="334"/>
      <c r="Q1510" s="334"/>
      <c r="R1510" s="334"/>
      <c r="S1510" s="334"/>
      <c r="T1510" s="334"/>
      <c r="U1510" s="334"/>
      <c r="V1510" s="334"/>
      <c r="W1510" s="334"/>
      <c r="X1510" s="334"/>
      <c r="Y1510" s="334"/>
      <c r="Z1510" s="334"/>
      <c r="AA1510" s="334"/>
      <c r="AB1510" s="334"/>
      <c r="AC1510" s="334"/>
      <c r="AD1510" s="334"/>
      <c r="AE1510" s="334"/>
      <c r="AF1510" s="334"/>
      <c r="AG1510" s="334"/>
      <c r="AH1510" s="334"/>
      <c r="AI1510" s="334"/>
      <c r="AJ1510" s="334"/>
      <c r="AK1510" s="334"/>
      <c r="AL1510" s="334"/>
      <c r="AM1510" s="334"/>
      <c r="AN1510" s="334"/>
      <c r="AO1510" s="334"/>
      <c r="AP1510" s="334"/>
      <c r="AQ1510" s="334"/>
      <c r="AR1510" s="334"/>
      <c r="AS1510" s="334"/>
      <c r="AT1510" s="334"/>
      <c r="AU1510" s="334"/>
      <c r="AV1510" s="334"/>
      <c r="AW1510" s="334"/>
      <c r="AX1510" s="334"/>
      <c r="AY1510" s="334"/>
      <c r="AZ1510" s="334"/>
      <c r="BA1510" s="334"/>
      <c r="BB1510" s="334"/>
      <c r="BC1510" s="334"/>
      <c r="BD1510" s="334"/>
      <c r="BE1510" s="334"/>
      <c r="BF1510" s="334"/>
      <c r="BG1510" s="334"/>
      <c r="BH1510" s="334"/>
      <c r="BI1510" s="334"/>
      <c r="BJ1510" s="334"/>
      <c r="BK1510" s="334"/>
      <c r="BL1510" s="334"/>
      <c r="BM1510" s="334"/>
      <c r="BN1510" s="334"/>
      <c r="BO1510" s="334"/>
      <c r="BP1510" s="334"/>
      <c r="BQ1510" s="334"/>
      <c r="BR1510" s="334"/>
      <c r="BS1510" s="334"/>
      <c r="BT1510" s="334"/>
      <c r="BU1510" s="334"/>
      <c r="BV1510" s="334"/>
      <c r="BW1510" s="334"/>
      <c r="BX1510" s="334"/>
      <c r="BY1510" s="334"/>
      <c r="BZ1510" s="334"/>
      <c r="CA1510" s="334"/>
      <c r="CB1510" s="334"/>
      <c r="CC1510" s="334"/>
      <c r="CD1510" s="334"/>
      <c r="CE1510" s="334"/>
      <c r="CF1510" s="334"/>
      <c r="CG1510" s="334"/>
      <c r="CH1510" s="334"/>
      <c r="CI1510" s="334"/>
      <c r="CJ1510" s="334"/>
      <c r="CK1510" s="334"/>
      <c r="CL1510" s="334"/>
      <c r="CM1510" s="334"/>
      <c r="CN1510" s="334"/>
      <c r="CO1510" s="334"/>
      <c r="CP1510" s="334"/>
      <c r="CQ1510" s="334"/>
      <c r="CR1510" s="334"/>
      <c r="CS1510" s="334"/>
      <c r="CT1510" s="334"/>
      <c r="CU1510" s="334"/>
      <c r="CV1510" s="334"/>
      <c r="CW1510" s="334"/>
      <c r="CX1510" s="334"/>
      <c r="CY1510" s="334"/>
      <c r="CZ1510" s="334"/>
      <c r="DA1510" s="334"/>
      <c r="DB1510" s="334"/>
      <c r="DC1510" s="334"/>
      <c r="DD1510" s="334"/>
      <c r="DE1510" s="334"/>
      <c r="DF1510" s="334"/>
      <c r="DG1510" s="334"/>
      <c r="DH1510" s="334"/>
      <c r="DI1510" s="334"/>
      <c r="DJ1510" s="334"/>
      <c r="DK1510" s="334"/>
      <c r="DL1510" s="334"/>
      <c r="DM1510" s="334"/>
      <c r="DN1510" s="334"/>
      <c r="DO1510" s="334"/>
      <c r="DP1510" s="334"/>
      <c r="DQ1510" s="334"/>
      <c r="DR1510" s="334"/>
      <c r="DS1510" s="334"/>
      <c r="DT1510" s="334"/>
      <c r="DU1510" s="334"/>
      <c r="DV1510" s="334"/>
      <c r="DW1510" s="334"/>
      <c r="DX1510" s="334"/>
      <c r="DY1510" s="334"/>
      <c r="DZ1510" s="334"/>
      <c r="EA1510" s="334"/>
      <c r="EB1510" s="334"/>
      <c r="EC1510" s="334"/>
      <c r="ED1510" s="334"/>
      <c r="EE1510" s="334"/>
      <c r="EF1510" s="334"/>
      <c r="EG1510" s="334"/>
      <c r="EH1510" s="334"/>
      <c r="EI1510" s="334"/>
      <c r="EJ1510" s="334"/>
      <c r="EK1510" s="334"/>
    </row>
    <row r="1511" spans="1:141" ht="24" customHeight="1" x14ac:dyDescent="0.2">
      <c r="A1511" s="237"/>
      <c r="B1511" s="172"/>
      <c r="C1511" s="235" t="s">
        <v>728</v>
      </c>
      <c r="D1511" s="173"/>
      <c r="E1511" s="174"/>
      <c r="F1511" s="175"/>
      <c r="G1511" s="176"/>
    </row>
    <row r="1512" spans="1:141" s="333" customFormat="1" ht="24" customHeight="1" x14ac:dyDescent="0.2">
      <c r="A1512" s="324" t="str">
        <f t="shared" ref="A1512:A1525" si="451">IFERROR(VLOOKUP(C1512,Tabla_Insumos,4,FALSE),"")</f>
        <v/>
      </c>
      <c r="B1512" s="325" t="str">
        <f>IFERROR(VLOOKUP(C1512,Tabla_Insumos,5,FALSE),"")</f>
        <v/>
      </c>
      <c r="C1512" s="326"/>
      <c r="D1512" s="327" t="str">
        <f t="shared" ref="D1512:D1525" si="452">IFERROR(VLOOKUP(C1512,Tabla_Insumos,2,FALSE),"")</f>
        <v/>
      </c>
      <c r="E1512" s="328"/>
      <c r="F1512" s="329">
        <f t="shared" ref="F1512:F1525" si="453">IFERROR(VLOOKUP(C1512,Tabla_Insumos,3,FALSE),0)</f>
        <v>0</v>
      </c>
      <c r="G1512" s="332">
        <f>ROUND(E1512*F1512,2)</f>
        <v>0</v>
      </c>
    </row>
    <row r="1513" spans="1:141" s="333" customFormat="1" ht="24" customHeight="1" x14ac:dyDescent="0.2">
      <c r="A1513" s="324" t="str">
        <f t="shared" si="451"/>
        <v/>
      </c>
      <c r="B1513" s="325" t="str">
        <f t="shared" ref="B1513:B1525" si="454">IFERROR(VLOOKUP(C1513,Tabla_Insumos,5,FALSE),"")</f>
        <v/>
      </c>
      <c r="C1513" s="326"/>
      <c r="D1513" s="327" t="str">
        <f t="shared" si="452"/>
        <v/>
      </c>
      <c r="E1513" s="328"/>
      <c r="F1513" s="329">
        <f t="shared" si="453"/>
        <v>0</v>
      </c>
      <c r="G1513" s="332">
        <f t="shared" ref="G1513:G1525" si="455">ROUND(E1513*F1513,2)</f>
        <v>0</v>
      </c>
    </row>
    <row r="1514" spans="1:141" s="333" customFormat="1" ht="24" customHeight="1" x14ac:dyDescent="0.2">
      <c r="A1514" s="324" t="str">
        <f t="shared" si="451"/>
        <v/>
      </c>
      <c r="B1514" s="325" t="str">
        <f t="shared" si="454"/>
        <v/>
      </c>
      <c r="C1514" s="326"/>
      <c r="D1514" s="327" t="str">
        <f t="shared" si="452"/>
        <v/>
      </c>
      <c r="E1514" s="328"/>
      <c r="F1514" s="329">
        <f t="shared" si="453"/>
        <v>0</v>
      </c>
      <c r="G1514" s="332">
        <f t="shared" si="455"/>
        <v>0</v>
      </c>
    </row>
    <row r="1515" spans="1:141" s="333" customFormat="1" ht="24" customHeight="1" x14ac:dyDescent="0.2">
      <c r="A1515" s="324" t="str">
        <f t="shared" si="451"/>
        <v/>
      </c>
      <c r="B1515" s="325" t="str">
        <f t="shared" si="454"/>
        <v/>
      </c>
      <c r="C1515" s="326"/>
      <c r="D1515" s="327" t="str">
        <f t="shared" si="452"/>
        <v/>
      </c>
      <c r="E1515" s="328"/>
      <c r="F1515" s="329">
        <f t="shared" si="453"/>
        <v>0</v>
      </c>
      <c r="G1515" s="332">
        <f t="shared" si="455"/>
        <v>0</v>
      </c>
    </row>
    <row r="1516" spans="1:141" s="333" customFormat="1" ht="24" customHeight="1" x14ac:dyDescent="0.2">
      <c r="A1516" s="324" t="str">
        <f t="shared" si="451"/>
        <v/>
      </c>
      <c r="B1516" s="325" t="str">
        <f t="shared" si="454"/>
        <v/>
      </c>
      <c r="C1516" s="326"/>
      <c r="D1516" s="327" t="str">
        <f t="shared" si="452"/>
        <v/>
      </c>
      <c r="E1516" s="328"/>
      <c r="F1516" s="329">
        <f t="shared" si="453"/>
        <v>0</v>
      </c>
      <c r="G1516" s="332">
        <f t="shared" si="455"/>
        <v>0</v>
      </c>
    </row>
    <row r="1517" spans="1:141" s="333" customFormat="1" ht="24" customHeight="1" x14ac:dyDescent="0.2">
      <c r="A1517" s="324" t="str">
        <f t="shared" si="451"/>
        <v/>
      </c>
      <c r="B1517" s="325" t="str">
        <f t="shared" si="454"/>
        <v/>
      </c>
      <c r="C1517" s="326"/>
      <c r="D1517" s="327" t="str">
        <f t="shared" si="452"/>
        <v/>
      </c>
      <c r="E1517" s="328"/>
      <c r="F1517" s="329">
        <f t="shared" si="453"/>
        <v>0</v>
      </c>
      <c r="G1517" s="332">
        <f t="shared" si="455"/>
        <v>0</v>
      </c>
    </row>
    <row r="1518" spans="1:141" s="333" customFormat="1" ht="24" customHeight="1" x14ac:dyDescent="0.2">
      <c r="A1518" s="324" t="str">
        <f t="shared" si="451"/>
        <v/>
      </c>
      <c r="B1518" s="325" t="str">
        <f t="shared" si="454"/>
        <v/>
      </c>
      <c r="C1518" s="326"/>
      <c r="D1518" s="327" t="str">
        <f t="shared" si="452"/>
        <v/>
      </c>
      <c r="E1518" s="328"/>
      <c r="F1518" s="329">
        <f t="shared" si="453"/>
        <v>0</v>
      </c>
      <c r="G1518" s="332">
        <f t="shared" si="455"/>
        <v>0</v>
      </c>
    </row>
    <row r="1519" spans="1:141" s="333" customFormat="1" ht="24" customHeight="1" x14ac:dyDescent="0.2">
      <c r="A1519" s="324" t="str">
        <f t="shared" si="451"/>
        <v/>
      </c>
      <c r="B1519" s="325" t="str">
        <f t="shared" si="454"/>
        <v/>
      </c>
      <c r="C1519" s="326"/>
      <c r="D1519" s="327" t="str">
        <f t="shared" si="452"/>
        <v/>
      </c>
      <c r="E1519" s="328"/>
      <c r="F1519" s="329">
        <f t="shared" si="453"/>
        <v>0</v>
      </c>
      <c r="G1519" s="332">
        <f t="shared" si="455"/>
        <v>0</v>
      </c>
    </row>
    <row r="1520" spans="1:141" s="333" customFormat="1" ht="24" customHeight="1" x14ac:dyDescent="0.2">
      <c r="A1520" s="324" t="str">
        <f t="shared" si="451"/>
        <v/>
      </c>
      <c r="B1520" s="325" t="str">
        <f t="shared" si="454"/>
        <v/>
      </c>
      <c r="C1520" s="326"/>
      <c r="D1520" s="327" t="str">
        <f t="shared" si="452"/>
        <v/>
      </c>
      <c r="E1520" s="328"/>
      <c r="F1520" s="329">
        <f t="shared" si="453"/>
        <v>0</v>
      </c>
      <c r="G1520" s="332">
        <f t="shared" si="455"/>
        <v>0</v>
      </c>
    </row>
    <row r="1521" spans="1:7" s="333" customFormat="1" ht="24" customHeight="1" x14ac:dyDescent="0.2">
      <c r="A1521" s="324" t="str">
        <f t="shared" si="451"/>
        <v/>
      </c>
      <c r="B1521" s="325" t="str">
        <f t="shared" si="454"/>
        <v/>
      </c>
      <c r="C1521" s="326"/>
      <c r="D1521" s="327" t="str">
        <f t="shared" si="452"/>
        <v/>
      </c>
      <c r="E1521" s="328"/>
      <c r="F1521" s="329">
        <f t="shared" si="453"/>
        <v>0</v>
      </c>
      <c r="G1521" s="332">
        <f t="shared" si="455"/>
        <v>0</v>
      </c>
    </row>
    <row r="1522" spans="1:7" s="333" customFormat="1" ht="24" customHeight="1" x14ac:dyDescent="0.2">
      <c r="A1522" s="324" t="str">
        <f t="shared" si="451"/>
        <v/>
      </c>
      <c r="B1522" s="325" t="str">
        <f t="shared" si="454"/>
        <v/>
      </c>
      <c r="C1522" s="326"/>
      <c r="D1522" s="327" t="str">
        <f t="shared" si="452"/>
        <v/>
      </c>
      <c r="E1522" s="328"/>
      <c r="F1522" s="329">
        <f t="shared" si="453"/>
        <v>0</v>
      </c>
      <c r="G1522" s="332">
        <f t="shared" si="455"/>
        <v>0</v>
      </c>
    </row>
    <row r="1523" spans="1:7" s="333" customFormat="1" ht="24" customHeight="1" x14ac:dyDescent="0.2">
      <c r="A1523" s="324" t="str">
        <f t="shared" si="451"/>
        <v/>
      </c>
      <c r="B1523" s="325" t="str">
        <f t="shared" si="454"/>
        <v/>
      </c>
      <c r="C1523" s="326"/>
      <c r="D1523" s="327" t="str">
        <f t="shared" si="452"/>
        <v/>
      </c>
      <c r="E1523" s="328"/>
      <c r="F1523" s="329">
        <f t="shared" si="453"/>
        <v>0</v>
      </c>
      <c r="G1523" s="332">
        <f t="shared" si="455"/>
        <v>0</v>
      </c>
    </row>
    <row r="1524" spans="1:7" s="333" customFormat="1" ht="24" customHeight="1" x14ac:dyDescent="0.2">
      <c r="A1524" s="324" t="str">
        <f t="shared" si="451"/>
        <v/>
      </c>
      <c r="B1524" s="325" t="str">
        <f t="shared" si="454"/>
        <v/>
      </c>
      <c r="C1524" s="326"/>
      <c r="D1524" s="327" t="str">
        <f t="shared" si="452"/>
        <v/>
      </c>
      <c r="E1524" s="328"/>
      <c r="F1524" s="329">
        <f t="shared" si="453"/>
        <v>0</v>
      </c>
      <c r="G1524" s="332">
        <f t="shared" si="455"/>
        <v>0</v>
      </c>
    </row>
    <row r="1525" spans="1:7" s="333" customFormat="1" ht="24" customHeight="1" x14ac:dyDescent="0.2">
      <c r="A1525" s="324" t="str">
        <f t="shared" si="451"/>
        <v/>
      </c>
      <c r="B1525" s="325" t="str">
        <f t="shared" si="454"/>
        <v/>
      </c>
      <c r="C1525" s="326"/>
      <c r="D1525" s="327" t="str">
        <f t="shared" si="452"/>
        <v/>
      </c>
      <c r="E1525" s="328"/>
      <c r="F1525" s="330">
        <f t="shared" si="453"/>
        <v>0</v>
      </c>
      <c r="G1525" s="332">
        <f t="shared" si="455"/>
        <v>0</v>
      </c>
    </row>
    <row r="1526" spans="1:7" ht="24" customHeight="1" x14ac:dyDescent="0.2">
      <c r="A1526" s="177"/>
      <c r="B1526" s="151"/>
      <c r="C1526" s="151"/>
      <c r="D1526" s="162"/>
      <c r="E1526" s="163"/>
      <c r="F1526" s="238" t="s">
        <v>33</v>
      </c>
      <c r="G1526" s="178">
        <f>SUBTOTAL(9,G1512:G1525)</f>
        <v>0</v>
      </c>
    </row>
    <row r="1527" spans="1:7" ht="24" customHeight="1" x14ac:dyDescent="0.2">
      <c r="A1527" s="177"/>
      <c r="B1527" s="151"/>
      <c r="C1527" s="179" t="s">
        <v>729</v>
      </c>
      <c r="D1527" s="162"/>
      <c r="E1527" s="163"/>
      <c r="F1527" s="164"/>
      <c r="G1527" s="180"/>
    </row>
    <row r="1528" spans="1:7" s="333" customFormat="1" ht="24" customHeight="1" x14ac:dyDescent="0.2">
      <c r="A1528" s="324" t="str">
        <f t="shared" ref="A1528:A1535" si="456">IFERROR(VLOOKUP(C1528,Tabla_Insumos,4,FALSE),"")</f>
        <v/>
      </c>
      <c r="B1528" s="325" t="str">
        <f t="shared" ref="B1528:B1535" si="457">IFERROR(VLOOKUP(C1528,Tabla_Insumos,5,FALSE),"")</f>
        <v/>
      </c>
      <c r="C1528" s="326"/>
      <c r="D1528" s="327" t="str">
        <f t="shared" ref="D1528:D1535" si="458">IFERROR(VLOOKUP(C1528,Tabla_Insumos,2,FALSE),"")</f>
        <v/>
      </c>
      <c r="E1528" s="328"/>
      <c r="F1528" s="331">
        <f t="shared" ref="F1528:F1535" si="459">IFERROR(VLOOKUP(C1528,Tabla_Insumos,3,FALSE),0)</f>
        <v>0</v>
      </c>
      <c r="G1528" s="332">
        <f>ROUND(E1528*F1528,2)</f>
        <v>0</v>
      </c>
    </row>
    <row r="1529" spans="1:7" s="333" customFormat="1" ht="24" customHeight="1" x14ac:dyDescent="0.2">
      <c r="A1529" s="324" t="str">
        <f t="shared" si="456"/>
        <v/>
      </c>
      <c r="B1529" s="325" t="str">
        <f t="shared" si="457"/>
        <v/>
      </c>
      <c r="C1529" s="326"/>
      <c r="D1529" s="327" t="str">
        <f t="shared" si="458"/>
        <v/>
      </c>
      <c r="E1529" s="328"/>
      <c r="F1529" s="331">
        <f t="shared" si="459"/>
        <v>0</v>
      </c>
      <c r="G1529" s="332">
        <f>ROUND(E1529*F1529,2)</f>
        <v>0</v>
      </c>
    </row>
    <row r="1530" spans="1:7" s="333" customFormat="1" ht="24" customHeight="1" x14ac:dyDescent="0.2">
      <c r="A1530" s="324" t="str">
        <f t="shared" si="456"/>
        <v/>
      </c>
      <c r="B1530" s="325" t="str">
        <f t="shared" si="457"/>
        <v/>
      </c>
      <c r="C1530" s="326"/>
      <c r="D1530" s="327" t="str">
        <f t="shared" si="458"/>
        <v/>
      </c>
      <c r="E1530" s="328"/>
      <c r="F1530" s="331">
        <f t="shared" si="459"/>
        <v>0</v>
      </c>
      <c r="G1530" s="332">
        <f t="shared" ref="G1530:G1535" si="460">ROUND(E1530*F1530,2)</f>
        <v>0</v>
      </c>
    </row>
    <row r="1531" spans="1:7" s="333" customFormat="1" ht="24" customHeight="1" x14ac:dyDescent="0.2">
      <c r="A1531" s="324" t="str">
        <f t="shared" si="456"/>
        <v/>
      </c>
      <c r="B1531" s="325" t="str">
        <f t="shared" si="457"/>
        <v/>
      </c>
      <c r="C1531" s="326"/>
      <c r="D1531" s="327" t="str">
        <f t="shared" si="458"/>
        <v/>
      </c>
      <c r="E1531" s="328"/>
      <c r="F1531" s="331">
        <f t="shared" si="459"/>
        <v>0</v>
      </c>
      <c r="G1531" s="332">
        <f t="shared" si="460"/>
        <v>0</v>
      </c>
    </row>
    <row r="1532" spans="1:7" s="333" customFormat="1" ht="24" customHeight="1" x14ac:dyDescent="0.2">
      <c r="A1532" s="324" t="str">
        <f t="shared" si="456"/>
        <v/>
      </c>
      <c r="B1532" s="325" t="str">
        <f t="shared" si="457"/>
        <v/>
      </c>
      <c r="C1532" s="326"/>
      <c r="D1532" s="327" t="str">
        <f t="shared" si="458"/>
        <v/>
      </c>
      <c r="E1532" s="328"/>
      <c r="F1532" s="329">
        <f t="shared" si="459"/>
        <v>0</v>
      </c>
      <c r="G1532" s="332">
        <f t="shared" si="460"/>
        <v>0</v>
      </c>
    </row>
    <row r="1533" spans="1:7" s="333" customFormat="1" ht="24" customHeight="1" x14ac:dyDescent="0.2">
      <c r="A1533" s="324" t="str">
        <f t="shared" si="456"/>
        <v/>
      </c>
      <c r="B1533" s="325" t="str">
        <f t="shared" si="457"/>
        <v/>
      </c>
      <c r="C1533" s="326"/>
      <c r="D1533" s="327" t="str">
        <f t="shared" si="458"/>
        <v/>
      </c>
      <c r="E1533" s="328"/>
      <c r="F1533" s="329">
        <f t="shared" si="459"/>
        <v>0</v>
      </c>
      <c r="G1533" s="332">
        <f t="shared" si="460"/>
        <v>0</v>
      </c>
    </row>
    <row r="1534" spans="1:7" s="333" customFormat="1" ht="24" customHeight="1" x14ac:dyDescent="0.2">
      <c r="A1534" s="324" t="str">
        <f t="shared" si="456"/>
        <v/>
      </c>
      <c r="B1534" s="325" t="str">
        <f t="shared" si="457"/>
        <v/>
      </c>
      <c r="C1534" s="326"/>
      <c r="D1534" s="327" t="str">
        <f t="shared" si="458"/>
        <v/>
      </c>
      <c r="E1534" s="328"/>
      <c r="F1534" s="329">
        <f t="shared" si="459"/>
        <v>0</v>
      </c>
      <c r="G1534" s="332">
        <f t="shared" si="460"/>
        <v>0</v>
      </c>
    </row>
    <row r="1535" spans="1:7" s="333" customFormat="1" ht="24" customHeight="1" x14ac:dyDescent="0.2">
      <c r="A1535" s="324" t="str">
        <f t="shared" si="456"/>
        <v/>
      </c>
      <c r="B1535" s="325" t="str">
        <f t="shared" si="457"/>
        <v/>
      </c>
      <c r="C1535" s="326"/>
      <c r="D1535" s="327" t="str">
        <f t="shared" si="458"/>
        <v/>
      </c>
      <c r="E1535" s="328"/>
      <c r="F1535" s="329">
        <f t="shared" si="459"/>
        <v>0</v>
      </c>
      <c r="G1535" s="332">
        <f t="shared" si="460"/>
        <v>0</v>
      </c>
    </row>
    <row r="1536" spans="1:7" ht="24" customHeight="1" x14ac:dyDescent="0.2">
      <c r="A1536" s="177"/>
      <c r="B1536" s="151"/>
      <c r="C1536" s="151"/>
      <c r="D1536" s="162"/>
      <c r="E1536" s="163"/>
      <c r="F1536" s="238" t="s">
        <v>34</v>
      </c>
      <c r="G1536" s="178">
        <f>SUBTOTAL(9,G1528:G1535)</f>
        <v>0</v>
      </c>
    </row>
    <row r="1537" spans="1:8" ht="24" customHeight="1" x14ac:dyDescent="0.2">
      <c r="A1537" s="177"/>
      <c r="B1537" s="151"/>
      <c r="C1537" s="179" t="s">
        <v>730</v>
      </c>
      <c r="D1537" s="162"/>
      <c r="E1537" s="163"/>
      <c r="F1537" s="164"/>
      <c r="G1537" s="180"/>
    </row>
    <row r="1538" spans="1:8" s="333" customFormat="1" ht="24" customHeight="1" x14ac:dyDescent="0.2">
      <c r="A1538" s="324" t="str">
        <f t="shared" ref="A1538:A1546" si="461">IFERROR(VLOOKUP(C1538,Tabla_Insumos,4,FALSE),"")</f>
        <v/>
      </c>
      <c r="B1538" s="325" t="str">
        <f t="shared" ref="B1538:B1546" si="462">IFERROR(VLOOKUP(C1538,Tabla_Insumos,5,FALSE),"")</f>
        <v/>
      </c>
      <c r="C1538" s="326"/>
      <c r="D1538" s="327" t="str">
        <f t="shared" ref="D1538:D1546" si="463">IFERROR(VLOOKUP(C1538,Tabla_Insumos,2,FALSE),"")</f>
        <v/>
      </c>
      <c r="E1538" s="328"/>
      <c r="F1538" s="329">
        <f t="shared" ref="F1538:F1546" si="464">IFERROR(VLOOKUP(C1538,Tabla_Insumos,3,FALSE),0)</f>
        <v>0</v>
      </c>
      <c r="G1538" s="332">
        <f t="shared" ref="G1538:G1546" si="465">ROUND(E1538*F1538,2)</f>
        <v>0</v>
      </c>
    </row>
    <row r="1539" spans="1:8" s="333" customFormat="1" ht="24" customHeight="1" x14ac:dyDescent="0.2">
      <c r="A1539" s="324" t="str">
        <f t="shared" si="461"/>
        <v/>
      </c>
      <c r="B1539" s="325" t="str">
        <f t="shared" si="462"/>
        <v/>
      </c>
      <c r="C1539" s="326"/>
      <c r="D1539" s="327" t="str">
        <f t="shared" si="463"/>
        <v/>
      </c>
      <c r="E1539" s="328"/>
      <c r="F1539" s="329">
        <f t="shared" si="464"/>
        <v>0</v>
      </c>
      <c r="G1539" s="332">
        <f t="shared" si="465"/>
        <v>0</v>
      </c>
    </row>
    <row r="1540" spans="1:8" s="333" customFormat="1" ht="24" customHeight="1" x14ac:dyDescent="0.2">
      <c r="A1540" s="324" t="str">
        <f t="shared" si="461"/>
        <v/>
      </c>
      <c r="B1540" s="325" t="str">
        <f t="shared" si="462"/>
        <v/>
      </c>
      <c r="C1540" s="326"/>
      <c r="D1540" s="327" t="str">
        <f t="shared" si="463"/>
        <v/>
      </c>
      <c r="E1540" s="328"/>
      <c r="F1540" s="329">
        <f t="shared" si="464"/>
        <v>0</v>
      </c>
      <c r="G1540" s="332">
        <f t="shared" si="465"/>
        <v>0</v>
      </c>
    </row>
    <row r="1541" spans="1:8" s="333" customFormat="1" ht="24" customHeight="1" x14ac:dyDescent="0.2">
      <c r="A1541" s="324" t="str">
        <f t="shared" si="461"/>
        <v/>
      </c>
      <c r="B1541" s="325" t="str">
        <f t="shared" si="462"/>
        <v/>
      </c>
      <c r="C1541" s="326"/>
      <c r="D1541" s="327" t="str">
        <f t="shared" si="463"/>
        <v/>
      </c>
      <c r="E1541" s="328"/>
      <c r="F1541" s="329">
        <f t="shared" si="464"/>
        <v>0</v>
      </c>
      <c r="G1541" s="332">
        <f t="shared" si="465"/>
        <v>0</v>
      </c>
    </row>
    <row r="1542" spans="1:8" s="333" customFormat="1" ht="24" customHeight="1" x14ac:dyDescent="0.2">
      <c r="A1542" s="324" t="str">
        <f t="shared" si="461"/>
        <v/>
      </c>
      <c r="B1542" s="325" t="str">
        <f t="shared" si="462"/>
        <v/>
      </c>
      <c r="C1542" s="326"/>
      <c r="D1542" s="327" t="str">
        <f t="shared" si="463"/>
        <v/>
      </c>
      <c r="E1542" s="328"/>
      <c r="F1542" s="329">
        <f t="shared" si="464"/>
        <v>0</v>
      </c>
      <c r="G1542" s="332">
        <f t="shared" si="465"/>
        <v>0</v>
      </c>
    </row>
    <row r="1543" spans="1:8" s="333" customFormat="1" ht="24" customHeight="1" x14ac:dyDescent="0.2">
      <c r="A1543" s="324" t="str">
        <f t="shared" si="461"/>
        <v/>
      </c>
      <c r="B1543" s="325" t="str">
        <f t="shared" si="462"/>
        <v/>
      </c>
      <c r="C1543" s="326"/>
      <c r="D1543" s="327" t="str">
        <f t="shared" si="463"/>
        <v/>
      </c>
      <c r="E1543" s="328"/>
      <c r="F1543" s="329">
        <f t="shared" si="464"/>
        <v>0</v>
      </c>
      <c r="G1543" s="332">
        <f t="shared" si="465"/>
        <v>0</v>
      </c>
    </row>
    <row r="1544" spans="1:8" s="333" customFormat="1" ht="24" customHeight="1" x14ac:dyDescent="0.2">
      <c r="A1544" s="324" t="str">
        <f t="shared" si="461"/>
        <v/>
      </c>
      <c r="B1544" s="325" t="str">
        <f t="shared" si="462"/>
        <v/>
      </c>
      <c r="C1544" s="326"/>
      <c r="D1544" s="327" t="str">
        <f t="shared" si="463"/>
        <v/>
      </c>
      <c r="E1544" s="328"/>
      <c r="F1544" s="329">
        <f t="shared" si="464"/>
        <v>0</v>
      </c>
      <c r="G1544" s="332">
        <f t="shared" si="465"/>
        <v>0</v>
      </c>
    </row>
    <row r="1545" spans="1:8" s="333" customFormat="1" ht="24" customHeight="1" x14ac:dyDescent="0.2">
      <c r="A1545" s="324" t="str">
        <f t="shared" si="461"/>
        <v/>
      </c>
      <c r="B1545" s="325" t="str">
        <f t="shared" si="462"/>
        <v/>
      </c>
      <c r="C1545" s="326"/>
      <c r="D1545" s="327" t="str">
        <f t="shared" si="463"/>
        <v/>
      </c>
      <c r="E1545" s="328"/>
      <c r="F1545" s="329">
        <f t="shared" si="464"/>
        <v>0</v>
      </c>
      <c r="G1545" s="332">
        <f t="shared" si="465"/>
        <v>0</v>
      </c>
    </row>
    <row r="1546" spans="1:8" s="333" customFormat="1" ht="24" customHeight="1" x14ac:dyDescent="0.2">
      <c r="A1546" s="324" t="str">
        <f t="shared" si="461"/>
        <v/>
      </c>
      <c r="B1546" s="325" t="str">
        <f t="shared" si="462"/>
        <v/>
      </c>
      <c r="C1546" s="326"/>
      <c r="D1546" s="327" t="str">
        <f t="shared" si="463"/>
        <v/>
      </c>
      <c r="E1546" s="328"/>
      <c r="F1546" s="329">
        <f t="shared" si="464"/>
        <v>0</v>
      </c>
      <c r="G1546" s="332">
        <f t="shared" si="465"/>
        <v>0</v>
      </c>
    </row>
    <row r="1547" spans="1:8" ht="24" customHeight="1" x14ac:dyDescent="0.2">
      <c r="A1547" s="181"/>
      <c r="B1547" s="162"/>
      <c r="C1547" s="151"/>
      <c r="D1547" s="162"/>
      <c r="E1547" s="163"/>
      <c r="F1547" s="238"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18.1</v>
      </c>
      <c r="B1549" s="189" t="str">
        <f>C1507</f>
        <v>Vidrios laminado de seguridad 3+3</v>
      </c>
      <c r="C1549" s="190"/>
      <c r="D1549" s="190" t="s">
        <v>36</v>
      </c>
      <c r="E1549" s="191"/>
      <c r="F1549" s="192" t="s">
        <v>37</v>
      </c>
      <c r="G1549" s="193">
        <f>SUBTOTAL(9,G1512:G1548)</f>
        <v>0</v>
      </c>
    </row>
    <row r="1550" spans="1:8" ht="24" customHeight="1" thickTop="1" thickBot="1" x14ac:dyDescent="0.25"/>
    <row r="1551" spans="1:8" ht="24" customHeight="1" thickTop="1" x14ac:dyDescent="0.2">
      <c r="A1551" s="223" t="s">
        <v>39</v>
      </c>
      <c r="B1551" s="224"/>
      <c r="C1551" s="224"/>
      <c r="D1551" s="224"/>
      <c r="E1551" s="224"/>
      <c r="F1551" s="224"/>
      <c r="G1551" s="225"/>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E.P.E.T.N° 1 - ING. ROGELIO BOERO</v>
      </c>
      <c r="C1554" s="149"/>
      <c r="D1554" s="149"/>
      <c r="E1554" s="149"/>
      <c r="F1554" s="158" t="s">
        <v>40</v>
      </c>
      <c r="G1554" s="160">
        <f>Fecha_Base</f>
        <v>0</v>
      </c>
    </row>
    <row r="1555" spans="1:141" ht="24" customHeight="1" x14ac:dyDescent="0.2">
      <c r="A1555" s="161" t="s">
        <v>725</v>
      </c>
      <c r="B1555" s="150" t="str">
        <f>Ubicación</f>
        <v>Belgrano 250 este</v>
      </c>
      <c r="C1555" s="150"/>
      <c r="D1555" s="162"/>
      <c r="E1555" s="163"/>
      <c r="F1555" s="164"/>
      <c r="G1555" s="165"/>
    </row>
    <row r="1556" spans="1:141" ht="24" customHeight="1" x14ac:dyDescent="0.2">
      <c r="A1556" s="161" t="s">
        <v>41</v>
      </c>
      <c r="B1556" s="166" t="str">
        <f>IFERROR(VALUE(LEFT(B1557,FIND("-",B1557)-1)),"")</f>
        <v/>
      </c>
      <c r="C1556" s="151" t="str">
        <f>IFERROR(VLOOKUP(B1556,Tabla_CyP,2,FALSE),"")</f>
        <v/>
      </c>
      <c r="E1556" s="163"/>
      <c r="F1556" s="164"/>
      <c r="G1556" s="165"/>
    </row>
    <row r="1557" spans="1:141" ht="24" customHeight="1" x14ac:dyDescent="0.2">
      <c r="A1557" s="161" t="s">
        <v>27</v>
      </c>
      <c r="B1557" s="167" t="str">
        <f>IFERROR(VLOOKUP(COUNTIF($A$1:A1557,"ANALISIS DE PRECIOS"),Tabla_NumeroItem,4,FALSE),"")</f>
        <v>18.3</v>
      </c>
      <c r="C1557" s="151" t="str">
        <f>IFERROR(VLOOKUP(B1557,Tabla_CyP,2,FALSE),"")</f>
        <v>Espejos</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6" t="s">
        <v>588</v>
      </c>
      <c r="B1559" s="357"/>
      <c r="C1559" s="358" t="s">
        <v>0</v>
      </c>
      <c r="D1559" s="358" t="s">
        <v>29</v>
      </c>
      <c r="E1559" s="360" t="s">
        <v>30</v>
      </c>
      <c r="F1559" s="362" t="s">
        <v>31</v>
      </c>
      <c r="G1559" s="364" t="s">
        <v>32</v>
      </c>
    </row>
    <row r="1560" spans="1:141" s="171" customFormat="1" ht="24" customHeight="1" x14ac:dyDescent="0.2">
      <c r="A1560" s="169" t="s">
        <v>589</v>
      </c>
      <c r="B1560" s="170" t="s">
        <v>590</v>
      </c>
      <c r="C1560" s="359"/>
      <c r="D1560" s="359"/>
      <c r="E1560" s="361"/>
      <c r="F1560" s="363"/>
      <c r="G1560" s="365"/>
      <c r="I1560" s="334"/>
      <c r="J1560" s="334"/>
      <c r="K1560" s="334"/>
      <c r="L1560" s="334"/>
      <c r="M1560" s="334"/>
      <c r="N1560" s="334"/>
      <c r="O1560" s="334"/>
      <c r="P1560" s="334"/>
      <c r="Q1560" s="334"/>
      <c r="R1560" s="334"/>
      <c r="S1560" s="334"/>
      <c r="T1560" s="334"/>
      <c r="U1560" s="334"/>
      <c r="V1560" s="334"/>
      <c r="W1560" s="334"/>
      <c r="X1560" s="334"/>
      <c r="Y1560" s="334"/>
      <c r="Z1560" s="334"/>
      <c r="AA1560" s="334"/>
      <c r="AB1560" s="334"/>
      <c r="AC1560" s="334"/>
      <c r="AD1560" s="334"/>
      <c r="AE1560" s="334"/>
      <c r="AF1560" s="334"/>
      <c r="AG1560" s="334"/>
      <c r="AH1560" s="334"/>
      <c r="AI1560" s="334"/>
      <c r="AJ1560" s="334"/>
      <c r="AK1560" s="334"/>
      <c r="AL1560" s="334"/>
      <c r="AM1560" s="334"/>
      <c r="AN1560" s="334"/>
      <c r="AO1560" s="334"/>
      <c r="AP1560" s="334"/>
      <c r="AQ1560" s="334"/>
      <c r="AR1560" s="334"/>
      <c r="AS1560" s="334"/>
      <c r="AT1560" s="334"/>
      <c r="AU1560" s="334"/>
      <c r="AV1560" s="334"/>
      <c r="AW1560" s="334"/>
      <c r="AX1560" s="334"/>
      <c r="AY1560" s="334"/>
      <c r="AZ1560" s="334"/>
      <c r="BA1560" s="334"/>
      <c r="BB1560" s="334"/>
      <c r="BC1560" s="334"/>
      <c r="BD1560" s="334"/>
      <c r="BE1560" s="334"/>
      <c r="BF1560" s="334"/>
      <c r="BG1560" s="334"/>
      <c r="BH1560" s="334"/>
      <c r="BI1560" s="334"/>
      <c r="BJ1560" s="334"/>
      <c r="BK1560" s="334"/>
      <c r="BL1560" s="334"/>
      <c r="BM1560" s="334"/>
      <c r="BN1560" s="334"/>
      <c r="BO1560" s="334"/>
      <c r="BP1560" s="334"/>
      <c r="BQ1560" s="334"/>
      <c r="BR1560" s="334"/>
      <c r="BS1560" s="334"/>
      <c r="BT1560" s="334"/>
      <c r="BU1560" s="334"/>
      <c r="BV1560" s="334"/>
      <c r="BW1560" s="334"/>
      <c r="BX1560" s="334"/>
      <c r="BY1560" s="334"/>
      <c r="BZ1560" s="334"/>
      <c r="CA1560" s="334"/>
      <c r="CB1560" s="334"/>
      <c r="CC1560" s="334"/>
      <c r="CD1560" s="334"/>
      <c r="CE1560" s="334"/>
      <c r="CF1560" s="334"/>
      <c r="CG1560" s="334"/>
      <c r="CH1560" s="334"/>
      <c r="CI1560" s="334"/>
      <c r="CJ1560" s="334"/>
      <c r="CK1560" s="334"/>
      <c r="CL1560" s="334"/>
      <c r="CM1560" s="334"/>
      <c r="CN1560" s="334"/>
      <c r="CO1560" s="334"/>
      <c r="CP1560" s="334"/>
      <c r="CQ1560" s="334"/>
      <c r="CR1560" s="334"/>
      <c r="CS1560" s="334"/>
      <c r="CT1560" s="334"/>
      <c r="CU1560" s="334"/>
      <c r="CV1560" s="334"/>
      <c r="CW1560" s="334"/>
      <c r="CX1560" s="334"/>
      <c r="CY1560" s="334"/>
      <c r="CZ1560" s="334"/>
      <c r="DA1560" s="334"/>
      <c r="DB1560" s="334"/>
      <c r="DC1560" s="334"/>
      <c r="DD1560" s="334"/>
      <c r="DE1560" s="334"/>
      <c r="DF1560" s="334"/>
      <c r="DG1560" s="334"/>
      <c r="DH1560" s="334"/>
      <c r="DI1560" s="334"/>
      <c r="DJ1560" s="334"/>
      <c r="DK1560" s="334"/>
      <c r="DL1560" s="334"/>
      <c r="DM1560" s="334"/>
      <c r="DN1560" s="334"/>
      <c r="DO1560" s="334"/>
      <c r="DP1560" s="334"/>
      <c r="DQ1560" s="334"/>
      <c r="DR1560" s="334"/>
      <c r="DS1560" s="334"/>
      <c r="DT1560" s="334"/>
      <c r="DU1560" s="334"/>
      <c r="DV1560" s="334"/>
      <c r="DW1560" s="334"/>
      <c r="DX1560" s="334"/>
      <c r="DY1560" s="334"/>
      <c r="DZ1560" s="334"/>
      <c r="EA1560" s="334"/>
      <c r="EB1560" s="334"/>
      <c r="EC1560" s="334"/>
      <c r="ED1560" s="334"/>
      <c r="EE1560" s="334"/>
      <c r="EF1560" s="334"/>
      <c r="EG1560" s="334"/>
      <c r="EH1560" s="334"/>
      <c r="EI1560" s="334"/>
      <c r="EJ1560" s="334"/>
      <c r="EK1560" s="334"/>
    </row>
    <row r="1561" spans="1:141" ht="24" customHeight="1" x14ac:dyDescent="0.2">
      <c r="A1561" s="237"/>
      <c r="B1561" s="172"/>
      <c r="C1561" s="235" t="s">
        <v>728</v>
      </c>
      <c r="D1561" s="173"/>
      <c r="E1561" s="174"/>
      <c r="F1561" s="175"/>
      <c r="G1561" s="176"/>
    </row>
    <row r="1562" spans="1:141" s="333" customFormat="1" ht="24" customHeight="1" x14ac:dyDescent="0.2">
      <c r="A1562" s="324" t="str">
        <f t="shared" ref="A1562:A1575" si="466">IFERROR(VLOOKUP(C1562,Tabla_Insumos,4,FALSE),"")</f>
        <v/>
      </c>
      <c r="B1562" s="325" t="str">
        <f>IFERROR(VLOOKUP(C1562,Tabla_Insumos,5,FALSE),"")</f>
        <v/>
      </c>
      <c r="C1562" s="326"/>
      <c r="D1562" s="327" t="str">
        <f t="shared" ref="D1562:D1575" si="467">IFERROR(VLOOKUP(C1562,Tabla_Insumos,2,FALSE),"")</f>
        <v/>
      </c>
      <c r="E1562" s="328"/>
      <c r="F1562" s="329">
        <f t="shared" ref="F1562:F1575" si="468">IFERROR(VLOOKUP(C1562,Tabla_Insumos,3,FALSE),0)</f>
        <v>0</v>
      </c>
      <c r="G1562" s="332">
        <f>ROUND(E1562*F1562,2)</f>
        <v>0</v>
      </c>
    </row>
    <row r="1563" spans="1:141" s="333" customFormat="1" ht="24" customHeight="1" x14ac:dyDescent="0.2">
      <c r="A1563" s="324" t="str">
        <f t="shared" si="466"/>
        <v/>
      </c>
      <c r="B1563" s="325" t="str">
        <f t="shared" ref="B1563:B1575" si="469">IFERROR(VLOOKUP(C1563,Tabla_Insumos,5,FALSE),"")</f>
        <v/>
      </c>
      <c r="C1563" s="326"/>
      <c r="D1563" s="327" t="str">
        <f t="shared" si="467"/>
        <v/>
      </c>
      <c r="E1563" s="328"/>
      <c r="F1563" s="329">
        <f t="shared" si="468"/>
        <v>0</v>
      </c>
      <c r="G1563" s="332">
        <f t="shared" ref="G1563:G1575" si="470">ROUND(E1563*F1563,2)</f>
        <v>0</v>
      </c>
    </row>
    <row r="1564" spans="1:141" s="333" customFormat="1" ht="24" customHeight="1" x14ac:dyDescent="0.2">
      <c r="A1564" s="324" t="str">
        <f t="shared" si="466"/>
        <v/>
      </c>
      <c r="B1564" s="325" t="str">
        <f t="shared" si="469"/>
        <v/>
      </c>
      <c r="C1564" s="326"/>
      <c r="D1564" s="327" t="str">
        <f t="shared" si="467"/>
        <v/>
      </c>
      <c r="E1564" s="328"/>
      <c r="F1564" s="329">
        <f t="shared" si="468"/>
        <v>0</v>
      </c>
      <c r="G1564" s="332">
        <f t="shared" si="470"/>
        <v>0</v>
      </c>
    </row>
    <row r="1565" spans="1:141" s="333" customFormat="1" ht="24" customHeight="1" x14ac:dyDescent="0.2">
      <c r="A1565" s="324" t="str">
        <f t="shared" si="466"/>
        <v/>
      </c>
      <c r="B1565" s="325" t="str">
        <f t="shared" si="469"/>
        <v/>
      </c>
      <c r="C1565" s="326"/>
      <c r="D1565" s="327" t="str">
        <f t="shared" si="467"/>
        <v/>
      </c>
      <c r="E1565" s="328"/>
      <c r="F1565" s="329">
        <f t="shared" si="468"/>
        <v>0</v>
      </c>
      <c r="G1565" s="332">
        <f t="shared" si="470"/>
        <v>0</v>
      </c>
    </row>
    <row r="1566" spans="1:141" s="333" customFormat="1" ht="24" customHeight="1" x14ac:dyDescent="0.2">
      <c r="A1566" s="324" t="str">
        <f t="shared" si="466"/>
        <v/>
      </c>
      <c r="B1566" s="325" t="str">
        <f t="shared" si="469"/>
        <v/>
      </c>
      <c r="C1566" s="326"/>
      <c r="D1566" s="327" t="str">
        <f t="shared" si="467"/>
        <v/>
      </c>
      <c r="E1566" s="328"/>
      <c r="F1566" s="329">
        <f t="shared" si="468"/>
        <v>0</v>
      </c>
      <c r="G1566" s="332">
        <f t="shared" si="470"/>
        <v>0</v>
      </c>
    </row>
    <row r="1567" spans="1:141" s="333" customFormat="1" ht="24" customHeight="1" x14ac:dyDescent="0.2">
      <c r="A1567" s="324" t="str">
        <f t="shared" si="466"/>
        <v/>
      </c>
      <c r="B1567" s="325" t="str">
        <f t="shared" si="469"/>
        <v/>
      </c>
      <c r="C1567" s="326"/>
      <c r="D1567" s="327" t="str">
        <f t="shared" si="467"/>
        <v/>
      </c>
      <c r="E1567" s="328"/>
      <c r="F1567" s="329">
        <f t="shared" si="468"/>
        <v>0</v>
      </c>
      <c r="G1567" s="332">
        <f t="shared" si="470"/>
        <v>0</v>
      </c>
    </row>
    <row r="1568" spans="1:141" s="333" customFormat="1" ht="24" customHeight="1" x14ac:dyDescent="0.2">
      <c r="A1568" s="324" t="str">
        <f t="shared" si="466"/>
        <v/>
      </c>
      <c r="B1568" s="325" t="str">
        <f t="shared" si="469"/>
        <v/>
      </c>
      <c r="C1568" s="326"/>
      <c r="D1568" s="327" t="str">
        <f t="shared" si="467"/>
        <v/>
      </c>
      <c r="E1568" s="328"/>
      <c r="F1568" s="329">
        <f t="shared" si="468"/>
        <v>0</v>
      </c>
      <c r="G1568" s="332">
        <f t="shared" si="470"/>
        <v>0</v>
      </c>
    </row>
    <row r="1569" spans="1:7" s="333" customFormat="1" ht="24" customHeight="1" x14ac:dyDescent="0.2">
      <c r="A1569" s="324" t="str">
        <f t="shared" si="466"/>
        <v/>
      </c>
      <c r="B1569" s="325" t="str">
        <f t="shared" si="469"/>
        <v/>
      </c>
      <c r="C1569" s="326"/>
      <c r="D1569" s="327" t="str">
        <f t="shared" si="467"/>
        <v/>
      </c>
      <c r="E1569" s="328"/>
      <c r="F1569" s="329">
        <f t="shared" si="468"/>
        <v>0</v>
      </c>
      <c r="G1569" s="332">
        <f t="shared" si="470"/>
        <v>0</v>
      </c>
    </row>
    <row r="1570" spans="1:7" s="333" customFormat="1" ht="24" customHeight="1" x14ac:dyDescent="0.2">
      <c r="A1570" s="324" t="str">
        <f t="shared" si="466"/>
        <v/>
      </c>
      <c r="B1570" s="325" t="str">
        <f t="shared" si="469"/>
        <v/>
      </c>
      <c r="C1570" s="326"/>
      <c r="D1570" s="327" t="str">
        <f t="shared" si="467"/>
        <v/>
      </c>
      <c r="E1570" s="328"/>
      <c r="F1570" s="329">
        <f t="shared" si="468"/>
        <v>0</v>
      </c>
      <c r="G1570" s="332">
        <f t="shared" si="470"/>
        <v>0</v>
      </c>
    </row>
    <row r="1571" spans="1:7" s="333" customFormat="1" ht="24" customHeight="1" x14ac:dyDescent="0.2">
      <c r="A1571" s="324" t="str">
        <f t="shared" si="466"/>
        <v/>
      </c>
      <c r="B1571" s="325" t="str">
        <f t="shared" si="469"/>
        <v/>
      </c>
      <c r="C1571" s="326"/>
      <c r="D1571" s="327" t="str">
        <f t="shared" si="467"/>
        <v/>
      </c>
      <c r="E1571" s="328"/>
      <c r="F1571" s="329">
        <f t="shared" si="468"/>
        <v>0</v>
      </c>
      <c r="G1571" s="332">
        <f t="shared" si="470"/>
        <v>0</v>
      </c>
    </row>
    <row r="1572" spans="1:7" s="333" customFormat="1" ht="24" customHeight="1" x14ac:dyDescent="0.2">
      <c r="A1572" s="324" t="str">
        <f t="shared" si="466"/>
        <v/>
      </c>
      <c r="B1572" s="325" t="str">
        <f t="shared" si="469"/>
        <v/>
      </c>
      <c r="C1572" s="326"/>
      <c r="D1572" s="327" t="str">
        <f t="shared" si="467"/>
        <v/>
      </c>
      <c r="E1572" s="328"/>
      <c r="F1572" s="329">
        <f t="shared" si="468"/>
        <v>0</v>
      </c>
      <c r="G1572" s="332">
        <f t="shared" si="470"/>
        <v>0</v>
      </c>
    </row>
    <row r="1573" spans="1:7" s="333" customFormat="1" ht="24" customHeight="1" x14ac:dyDescent="0.2">
      <c r="A1573" s="324" t="str">
        <f t="shared" si="466"/>
        <v/>
      </c>
      <c r="B1573" s="325" t="str">
        <f t="shared" si="469"/>
        <v/>
      </c>
      <c r="C1573" s="326"/>
      <c r="D1573" s="327" t="str">
        <f t="shared" si="467"/>
        <v/>
      </c>
      <c r="E1573" s="328"/>
      <c r="F1573" s="329">
        <f t="shared" si="468"/>
        <v>0</v>
      </c>
      <c r="G1573" s="332">
        <f t="shared" si="470"/>
        <v>0</v>
      </c>
    </row>
    <row r="1574" spans="1:7" s="333" customFormat="1" ht="24" customHeight="1" x14ac:dyDescent="0.2">
      <c r="A1574" s="324" t="str">
        <f t="shared" si="466"/>
        <v/>
      </c>
      <c r="B1574" s="325" t="str">
        <f t="shared" si="469"/>
        <v/>
      </c>
      <c r="C1574" s="326"/>
      <c r="D1574" s="327" t="str">
        <f t="shared" si="467"/>
        <v/>
      </c>
      <c r="E1574" s="328"/>
      <c r="F1574" s="329">
        <f t="shared" si="468"/>
        <v>0</v>
      </c>
      <c r="G1574" s="332">
        <f t="shared" si="470"/>
        <v>0</v>
      </c>
    </row>
    <row r="1575" spans="1:7" s="333" customFormat="1" ht="24" customHeight="1" x14ac:dyDescent="0.2">
      <c r="A1575" s="324" t="str">
        <f t="shared" si="466"/>
        <v/>
      </c>
      <c r="B1575" s="325" t="str">
        <f t="shared" si="469"/>
        <v/>
      </c>
      <c r="C1575" s="326"/>
      <c r="D1575" s="327" t="str">
        <f t="shared" si="467"/>
        <v/>
      </c>
      <c r="E1575" s="328"/>
      <c r="F1575" s="330">
        <f t="shared" si="468"/>
        <v>0</v>
      </c>
      <c r="G1575" s="332">
        <f t="shared" si="470"/>
        <v>0</v>
      </c>
    </row>
    <row r="1576" spans="1:7" ht="24" customHeight="1" x14ac:dyDescent="0.2">
      <c r="A1576" s="177"/>
      <c r="B1576" s="151"/>
      <c r="C1576" s="151"/>
      <c r="D1576" s="162"/>
      <c r="E1576" s="163"/>
      <c r="F1576" s="238" t="s">
        <v>33</v>
      </c>
      <c r="G1576" s="178">
        <f>SUBTOTAL(9,G1562:G1575)</f>
        <v>0</v>
      </c>
    </row>
    <row r="1577" spans="1:7" ht="24" customHeight="1" x14ac:dyDescent="0.2">
      <c r="A1577" s="177"/>
      <c r="B1577" s="151"/>
      <c r="C1577" s="179" t="s">
        <v>729</v>
      </c>
      <c r="D1577" s="162"/>
      <c r="E1577" s="163"/>
      <c r="F1577" s="164"/>
      <c r="G1577" s="180"/>
    </row>
    <row r="1578" spans="1:7" s="333" customFormat="1" ht="24" customHeight="1" x14ac:dyDescent="0.2">
      <c r="A1578" s="324" t="str">
        <f t="shared" ref="A1578:A1585" si="471">IFERROR(VLOOKUP(C1578,Tabla_Insumos,4,FALSE),"")</f>
        <v/>
      </c>
      <c r="B1578" s="325" t="str">
        <f t="shared" ref="B1578:B1585" si="472">IFERROR(VLOOKUP(C1578,Tabla_Insumos,5,FALSE),"")</f>
        <v/>
      </c>
      <c r="C1578" s="326"/>
      <c r="D1578" s="327" t="str">
        <f t="shared" ref="D1578:D1585" si="473">IFERROR(VLOOKUP(C1578,Tabla_Insumos,2,FALSE),"")</f>
        <v/>
      </c>
      <c r="E1578" s="328"/>
      <c r="F1578" s="331">
        <f t="shared" ref="F1578:F1585" si="474">IFERROR(VLOOKUP(C1578,Tabla_Insumos,3,FALSE),0)</f>
        <v>0</v>
      </c>
      <c r="G1578" s="332">
        <f>ROUND(E1578*F1578,2)</f>
        <v>0</v>
      </c>
    </row>
    <row r="1579" spans="1:7" s="333" customFormat="1" ht="24" customHeight="1" x14ac:dyDescent="0.2">
      <c r="A1579" s="324" t="str">
        <f t="shared" si="471"/>
        <v/>
      </c>
      <c r="B1579" s="325" t="str">
        <f t="shared" si="472"/>
        <v/>
      </c>
      <c r="C1579" s="326"/>
      <c r="D1579" s="327" t="str">
        <f t="shared" si="473"/>
        <v/>
      </c>
      <c r="E1579" s="328"/>
      <c r="F1579" s="331">
        <f t="shared" si="474"/>
        <v>0</v>
      </c>
      <c r="G1579" s="332">
        <f>ROUND(E1579*F1579,2)</f>
        <v>0</v>
      </c>
    </row>
    <row r="1580" spans="1:7" s="333" customFormat="1" ht="24" customHeight="1" x14ac:dyDescent="0.2">
      <c r="A1580" s="324" t="str">
        <f t="shared" si="471"/>
        <v/>
      </c>
      <c r="B1580" s="325" t="str">
        <f t="shared" si="472"/>
        <v/>
      </c>
      <c r="C1580" s="326"/>
      <c r="D1580" s="327" t="str">
        <f t="shared" si="473"/>
        <v/>
      </c>
      <c r="E1580" s="328"/>
      <c r="F1580" s="331">
        <f t="shared" si="474"/>
        <v>0</v>
      </c>
      <c r="G1580" s="332">
        <f t="shared" ref="G1580:G1585" si="475">ROUND(E1580*F1580,2)</f>
        <v>0</v>
      </c>
    </row>
    <row r="1581" spans="1:7" s="333" customFormat="1" ht="24" customHeight="1" x14ac:dyDescent="0.2">
      <c r="A1581" s="324" t="str">
        <f t="shared" si="471"/>
        <v/>
      </c>
      <c r="B1581" s="325" t="str">
        <f t="shared" si="472"/>
        <v/>
      </c>
      <c r="C1581" s="326"/>
      <c r="D1581" s="327" t="str">
        <f t="shared" si="473"/>
        <v/>
      </c>
      <c r="E1581" s="328"/>
      <c r="F1581" s="331">
        <f t="shared" si="474"/>
        <v>0</v>
      </c>
      <c r="G1581" s="332">
        <f t="shared" si="475"/>
        <v>0</v>
      </c>
    </row>
    <row r="1582" spans="1:7" s="333" customFormat="1" ht="24" customHeight="1" x14ac:dyDescent="0.2">
      <c r="A1582" s="324" t="str">
        <f t="shared" si="471"/>
        <v/>
      </c>
      <c r="B1582" s="325" t="str">
        <f t="shared" si="472"/>
        <v/>
      </c>
      <c r="C1582" s="326"/>
      <c r="D1582" s="327" t="str">
        <f t="shared" si="473"/>
        <v/>
      </c>
      <c r="E1582" s="328"/>
      <c r="F1582" s="329">
        <f t="shared" si="474"/>
        <v>0</v>
      </c>
      <c r="G1582" s="332">
        <f t="shared" si="475"/>
        <v>0</v>
      </c>
    </row>
    <row r="1583" spans="1:7" s="333" customFormat="1" ht="24" customHeight="1" x14ac:dyDescent="0.2">
      <c r="A1583" s="324" t="str">
        <f t="shared" si="471"/>
        <v/>
      </c>
      <c r="B1583" s="325" t="str">
        <f t="shared" si="472"/>
        <v/>
      </c>
      <c r="C1583" s="326"/>
      <c r="D1583" s="327" t="str">
        <f t="shared" si="473"/>
        <v/>
      </c>
      <c r="E1583" s="328"/>
      <c r="F1583" s="329">
        <f t="shared" si="474"/>
        <v>0</v>
      </c>
      <c r="G1583" s="332">
        <f t="shared" si="475"/>
        <v>0</v>
      </c>
    </row>
    <row r="1584" spans="1:7" s="333" customFormat="1" ht="24" customHeight="1" x14ac:dyDescent="0.2">
      <c r="A1584" s="324" t="str">
        <f t="shared" si="471"/>
        <v/>
      </c>
      <c r="B1584" s="325" t="str">
        <f t="shared" si="472"/>
        <v/>
      </c>
      <c r="C1584" s="326"/>
      <c r="D1584" s="327" t="str">
        <f t="shared" si="473"/>
        <v/>
      </c>
      <c r="E1584" s="328"/>
      <c r="F1584" s="329">
        <f t="shared" si="474"/>
        <v>0</v>
      </c>
      <c r="G1584" s="332">
        <f t="shared" si="475"/>
        <v>0</v>
      </c>
    </row>
    <row r="1585" spans="1:7" s="333" customFormat="1" ht="24" customHeight="1" x14ac:dyDescent="0.2">
      <c r="A1585" s="324" t="str">
        <f t="shared" si="471"/>
        <v/>
      </c>
      <c r="B1585" s="325" t="str">
        <f t="shared" si="472"/>
        <v/>
      </c>
      <c r="C1585" s="326"/>
      <c r="D1585" s="327" t="str">
        <f t="shared" si="473"/>
        <v/>
      </c>
      <c r="E1585" s="328"/>
      <c r="F1585" s="329">
        <f t="shared" si="474"/>
        <v>0</v>
      </c>
      <c r="G1585" s="332">
        <f t="shared" si="475"/>
        <v>0</v>
      </c>
    </row>
    <row r="1586" spans="1:7" ht="24" customHeight="1" x14ac:dyDescent="0.2">
      <c r="A1586" s="177"/>
      <c r="B1586" s="151"/>
      <c r="C1586" s="151"/>
      <c r="D1586" s="162"/>
      <c r="E1586" s="163"/>
      <c r="F1586" s="238" t="s">
        <v>34</v>
      </c>
      <c r="G1586" s="178">
        <f>SUBTOTAL(9,G1578:G1585)</f>
        <v>0</v>
      </c>
    </row>
    <row r="1587" spans="1:7" ht="24" customHeight="1" x14ac:dyDescent="0.2">
      <c r="A1587" s="177"/>
      <c r="B1587" s="151"/>
      <c r="C1587" s="179" t="s">
        <v>730</v>
      </c>
      <c r="D1587" s="162"/>
      <c r="E1587" s="163"/>
      <c r="F1587" s="164"/>
      <c r="G1587" s="180"/>
    </row>
    <row r="1588" spans="1:7" s="333" customFormat="1" ht="24" customHeight="1" x14ac:dyDescent="0.2">
      <c r="A1588" s="324" t="str">
        <f t="shared" ref="A1588:A1596" si="476">IFERROR(VLOOKUP(C1588,Tabla_Insumos,4,FALSE),"")</f>
        <v/>
      </c>
      <c r="B1588" s="325" t="str">
        <f t="shared" ref="B1588:B1596" si="477">IFERROR(VLOOKUP(C1588,Tabla_Insumos,5,FALSE),"")</f>
        <v/>
      </c>
      <c r="C1588" s="326"/>
      <c r="D1588" s="327" t="str">
        <f t="shared" ref="D1588:D1596" si="478">IFERROR(VLOOKUP(C1588,Tabla_Insumos,2,FALSE),"")</f>
        <v/>
      </c>
      <c r="E1588" s="328"/>
      <c r="F1588" s="329">
        <f t="shared" ref="F1588:F1596" si="479">IFERROR(VLOOKUP(C1588,Tabla_Insumos,3,FALSE),0)</f>
        <v>0</v>
      </c>
      <c r="G1588" s="332">
        <f t="shared" ref="G1588:G1596" si="480">ROUND(E1588*F1588,2)</f>
        <v>0</v>
      </c>
    </row>
    <row r="1589" spans="1:7" s="333" customFormat="1" ht="24" customHeight="1" x14ac:dyDescent="0.2">
      <c r="A1589" s="324" t="str">
        <f t="shared" si="476"/>
        <v/>
      </c>
      <c r="B1589" s="325" t="str">
        <f t="shared" si="477"/>
        <v/>
      </c>
      <c r="C1589" s="326"/>
      <c r="D1589" s="327" t="str">
        <f t="shared" si="478"/>
        <v/>
      </c>
      <c r="E1589" s="328"/>
      <c r="F1589" s="329">
        <f t="shared" si="479"/>
        <v>0</v>
      </c>
      <c r="G1589" s="332">
        <f t="shared" si="480"/>
        <v>0</v>
      </c>
    </row>
    <row r="1590" spans="1:7" s="333" customFormat="1" ht="24" customHeight="1" x14ac:dyDescent="0.2">
      <c r="A1590" s="324" t="str">
        <f t="shared" si="476"/>
        <v/>
      </c>
      <c r="B1590" s="325" t="str">
        <f t="shared" si="477"/>
        <v/>
      </c>
      <c r="C1590" s="326"/>
      <c r="D1590" s="327" t="str">
        <f t="shared" si="478"/>
        <v/>
      </c>
      <c r="E1590" s="328"/>
      <c r="F1590" s="329">
        <f t="shared" si="479"/>
        <v>0</v>
      </c>
      <c r="G1590" s="332">
        <f t="shared" si="480"/>
        <v>0</v>
      </c>
    </row>
    <row r="1591" spans="1:7" s="333" customFormat="1" ht="24" customHeight="1" x14ac:dyDescent="0.2">
      <c r="A1591" s="324" t="str">
        <f t="shared" si="476"/>
        <v/>
      </c>
      <c r="B1591" s="325" t="str">
        <f t="shared" si="477"/>
        <v/>
      </c>
      <c r="C1591" s="326"/>
      <c r="D1591" s="327" t="str">
        <f t="shared" si="478"/>
        <v/>
      </c>
      <c r="E1591" s="328"/>
      <c r="F1591" s="329">
        <f t="shared" si="479"/>
        <v>0</v>
      </c>
      <c r="G1591" s="332">
        <f t="shared" si="480"/>
        <v>0</v>
      </c>
    </row>
    <row r="1592" spans="1:7" s="333" customFormat="1" ht="24" customHeight="1" x14ac:dyDescent="0.2">
      <c r="A1592" s="324" t="str">
        <f t="shared" si="476"/>
        <v/>
      </c>
      <c r="B1592" s="325" t="str">
        <f t="shared" si="477"/>
        <v/>
      </c>
      <c r="C1592" s="326"/>
      <c r="D1592" s="327" t="str">
        <f t="shared" si="478"/>
        <v/>
      </c>
      <c r="E1592" s="328"/>
      <c r="F1592" s="329">
        <f t="shared" si="479"/>
        <v>0</v>
      </c>
      <c r="G1592" s="332">
        <f t="shared" si="480"/>
        <v>0</v>
      </c>
    </row>
    <row r="1593" spans="1:7" s="333" customFormat="1" ht="24" customHeight="1" x14ac:dyDescent="0.2">
      <c r="A1593" s="324" t="str">
        <f t="shared" si="476"/>
        <v/>
      </c>
      <c r="B1593" s="325" t="str">
        <f t="shared" si="477"/>
        <v/>
      </c>
      <c r="C1593" s="326"/>
      <c r="D1593" s="327" t="str">
        <f t="shared" si="478"/>
        <v/>
      </c>
      <c r="E1593" s="328"/>
      <c r="F1593" s="329">
        <f t="shared" si="479"/>
        <v>0</v>
      </c>
      <c r="G1593" s="332">
        <f t="shared" si="480"/>
        <v>0</v>
      </c>
    </row>
    <row r="1594" spans="1:7" s="333" customFormat="1" ht="24" customHeight="1" x14ac:dyDescent="0.2">
      <c r="A1594" s="324" t="str">
        <f t="shared" si="476"/>
        <v/>
      </c>
      <c r="B1594" s="325" t="str">
        <f t="shared" si="477"/>
        <v/>
      </c>
      <c r="C1594" s="326"/>
      <c r="D1594" s="327" t="str">
        <f t="shared" si="478"/>
        <v/>
      </c>
      <c r="E1594" s="328"/>
      <c r="F1594" s="329">
        <f t="shared" si="479"/>
        <v>0</v>
      </c>
      <c r="G1594" s="332">
        <f t="shared" si="480"/>
        <v>0</v>
      </c>
    </row>
    <row r="1595" spans="1:7" s="333" customFormat="1" ht="24" customHeight="1" x14ac:dyDescent="0.2">
      <c r="A1595" s="324" t="str">
        <f t="shared" si="476"/>
        <v/>
      </c>
      <c r="B1595" s="325" t="str">
        <f t="shared" si="477"/>
        <v/>
      </c>
      <c r="C1595" s="326"/>
      <c r="D1595" s="327" t="str">
        <f t="shared" si="478"/>
        <v/>
      </c>
      <c r="E1595" s="328"/>
      <c r="F1595" s="329">
        <f t="shared" si="479"/>
        <v>0</v>
      </c>
      <c r="G1595" s="332">
        <f t="shared" si="480"/>
        <v>0</v>
      </c>
    </row>
    <row r="1596" spans="1:7" s="333" customFormat="1" ht="24" customHeight="1" x14ac:dyDescent="0.2">
      <c r="A1596" s="324" t="str">
        <f t="shared" si="476"/>
        <v/>
      </c>
      <c r="B1596" s="325" t="str">
        <f t="shared" si="477"/>
        <v/>
      </c>
      <c r="C1596" s="326"/>
      <c r="D1596" s="327" t="str">
        <f t="shared" si="478"/>
        <v/>
      </c>
      <c r="E1596" s="328"/>
      <c r="F1596" s="329">
        <f t="shared" si="479"/>
        <v>0</v>
      </c>
      <c r="G1596" s="332">
        <f t="shared" si="480"/>
        <v>0</v>
      </c>
    </row>
    <row r="1597" spans="1:7" ht="24" customHeight="1" x14ac:dyDescent="0.2">
      <c r="A1597" s="181"/>
      <c r="B1597" s="162"/>
      <c r="C1597" s="151"/>
      <c r="D1597" s="162"/>
      <c r="E1597" s="163"/>
      <c r="F1597" s="238"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18.3</v>
      </c>
      <c r="B1599" s="189" t="str">
        <f>C1557</f>
        <v>Espejos</v>
      </c>
      <c r="C1599" s="190"/>
      <c r="D1599" s="190" t="s">
        <v>36</v>
      </c>
      <c r="E1599" s="191"/>
      <c r="F1599" s="192" t="s">
        <v>37</v>
      </c>
      <c r="G1599" s="193">
        <f>SUBTOTAL(9,G1562:G1598)</f>
        <v>0</v>
      </c>
    </row>
    <row r="1600" spans="1:7" ht="24" customHeight="1" thickTop="1" thickBot="1" x14ac:dyDescent="0.25"/>
    <row r="1601" spans="1:141" ht="24" customHeight="1" thickTop="1" x14ac:dyDescent="0.2">
      <c r="A1601" s="223" t="s">
        <v>39</v>
      </c>
      <c r="B1601" s="224"/>
      <c r="C1601" s="224"/>
      <c r="D1601" s="224"/>
      <c r="E1601" s="224"/>
      <c r="F1601" s="224"/>
      <c r="G1601" s="225"/>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E.P.E.T.N° 1 - ING. ROGELIO BOERO</v>
      </c>
      <c r="C1604" s="149"/>
      <c r="D1604" s="149"/>
      <c r="E1604" s="149"/>
      <c r="F1604" s="158" t="s">
        <v>40</v>
      </c>
      <c r="G1604" s="160">
        <f>Fecha_Base</f>
        <v>0</v>
      </c>
    </row>
    <row r="1605" spans="1:141" ht="24" customHeight="1" x14ac:dyDescent="0.2">
      <c r="A1605" s="161" t="s">
        <v>725</v>
      </c>
      <c r="B1605" s="150" t="str">
        <f>Ubicación</f>
        <v>Belgrano 250 este</v>
      </c>
      <c r="C1605" s="150"/>
      <c r="D1605" s="162"/>
      <c r="E1605" s="163"/>
      <c r="F1605" s="164"/>
      <c r="G1605" s="165"/>
    </row>
    <row r="1606" spans="1:141" ht="24" customHeight="1" x14ac:dyDescent="0.2">
      <c r="A1606" s="161" t="s">
        <v>41</v>
      </c>
      <c r="B1606" s="166" t="str">
        <f>IFERROR(VALUE(LEFT(B1607,FIND("-",B1607)-1)),"")</f>
        <v/>
      </c>
      <c r="C1606" s="151" t="str">
        <f>IFERROR(VLOOKUP(B1606,Tabla_CyP,2,FALSE),"")</f>
        <v/>
      </c>
      <c r="E1606" s="163"/>
      <c r="F1606" s="164"/>
      <c r="G1606" s="165"/>
    </row>
    <row r="1607" spans="1:141" ht="24" customHeight="1" x14ac:dyDescent="0.2">
      <c r="A1607" s="161" t="s">
        <v>27</v>
      </c>
      <c r="B1607" s="167" t="str">
        <f>IFERROR(VLOOKUP(COUNTIF($A$1:A1607,"ANALISIS DE PRECIOS"),Tabla_NumeroItem,4,FALSE),"")</f>
        <v>19.1</v>
      </c>
      <c r="C1607" s="151" t="str">
        <f>IFERROR(VLOOKUP(B1607,Tabla_CyP,2,FALSE),"")</f>
        <v>Pintura al látex en muros interiores</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6" t="s">
        <v>588</v>
      </c>
      <c r="B1609" s="357"/>
      <c r="C1609" s="358" t="s">
        <v>0</v>
      </c>
      <c r="D1609" s="358" t="s">
        <v>29</v>
      </c>
      <c r="E1609" s="360" t="s">
        <v>30</v>
      </c>
      <c r="F1609" s="362" t="s">
        <v>31</v>
      </c>
      <c r="G1609" s="364" t="s">
        <v>32</v>
      </c>
    </row>
    <row r="1610" spans="1:141" s="171" customFormat="1" ht="24" customHeight="1" x14ac:dyDescent="0.2">
      <c r="A1610" s="169" t="s">
        <v>589</v>
      </c>
      <c r="B1610" s="170" t="s">
        <v>590</v>
      </c>
      <c r="C1610" s="359"/>
      <c r="D1610" s="359"/>
      <c r="E1610" s="361"/>
      <c r="F1610" s="363"/>
      <c r="G1610" s="365"/>
      <c r="I1610" s="334"/>
      <c r="J1610" s="334"/>
      <c r="K1610" s="334"/>
      <c r="L1610" s="334"/>
      <c r="M1610" s="334"/>
      <c r="N1610" s="334"/>
      <c r="O1610" s="334"/>
      <c r="P1610" s="334"/>
      <c r="Q1610" s="334"/>
      <c r="R1610" s="334"/>
      <c r="S1610" s="334"/>
      <c r="T1610" s="334"/>
      <c r="U1610" s="334"/>
      <c r="V1610" s="334"/>
      <c r="W1610" s="334"/>
      <c r="X1610" s="334"/>
      <c r="Y1610" s="334"/>
      <c r="Z1610" s="334"/>
      <c r="AA1610" s="334"/>
      <c r="AB1610" s="334"/>
      <c r="AC1610" s="334"/>
      <c r="AD1610" s="334"/>
      <c r="AE1610" s="334"/>
      <c r="AF1610" s="334"/>
      <c r="AG1610" s="334"/>
      <c r="AH1610" s="334"/>
      <c r="AI1610" s="334"/>
      <c r="AJ1610" s="334"/>
      <c r="AK1610" s="334"/>
      <c r="AL1610" s="334"/>
      <c r="AM1610" s="334"/>
      <c r="AN1610" s="334"/>
      <c r="AO1610" s="334"/>
      <c r="AP1610" s="334"/>
      <c r="AQ1610" s="334"/>
      <c r="AR1610" s="334"/>
      <c r="AS1610" s="334"/>
      <c r="AT1610" s="334"/>
      <c r="AU1610" s="334"/>
      <c r="AV1610" s="334"/>
      <c r="AW1610" s="334"/>
      <c r="AX1610" s="334"/>
      <c r="AY1610" s="334"/>
      <c r="AZ1610" s="334"/>
      <c r="BA1610" s="334"/>
      <c r="BB1610" s="334"/>
      <c r="BC1610" s="334"/>
      <c r="BD1610" s="334"/>
      <c r="BE1610" s="334"/>
      <c r="BF1610" s="334"/>
      <c r="BG1610" s="334"/>
      <c r="BH1610" s="334"/>
      <c r="BI1610" s="334"/>
      <c r="BJ1610" s="334"/>
      <c r="BK1610" s="334"/>
      <c r="BL1610" s="334"/>
      <c r="BM1610" s="334"/>
      <c r="BN1610" s="334"/>
      <c r="BO1610" s="334"/>
      <c r="BP1610" s="334"/>
      <c r="BQ1610" s="334"/>
      <c r="BR1610" s="334"/>
      <c r="BS1610" s="334"/>
      <c r="BT1610" s="334"/>
      <c r="BU1610" s="334"/>
      <c r="BV1610" s="334"/>
      <c r="BW1610" s="334"/>
      <c r="BX1610" s="334"/>
      <c r="BY1610" s="334"/>
      <c r="BZ1610" s="334"/>
      <c r="CA1610" s="334"/>
      <c r="CB1610" s="334"/>
      <c r="CC1610" s="334"/>
      <c r="CD1610" s="334"/>
      <c r="CE1610" s="334"/>
      <c r="CF1610" s="334"/>
      <c r="CG1610" s="334"/>
      <c r="CH1610" s="334"/>
      <c r="CI1610" s="334"/>
      <c r="CJ1610" s="334"/>
      <c r="CK1610" s="334"/>
      <c r="CL1610" s="334"/>
      <c r="CM1610" s="334"/>
      <c r="CN1610" s="334"/>
      <c r="CO1610" s="334"/>
      <c r="CP1610" s="334"/>
      <c r="CQ1610" s="334"/>
      <c r="CR1610" s="334"/>
      <c r="CS1610" s="334"/>
      <c r="CT1610" s="334"/>
      <c r="CU1610" s="334"/>
      <c r="CV1610" s="334"/>
      <c r="CW1610" s="334"/>
      <c r="CX1610" s="334"/>
      <c r="CY1610" s="334"/>
      <c r="CZ1610" s="334"/>
      <c r="DA1610" s="334"/>
      <c r="DB1610" s="334"/>
      <c r="DC1610" s="334"/>
      <c r="DD1610" s="334"/>
      <c r="DE1610" s="334"/>
      <c r="DF1610" s="334"/>
      <c r="DG1610" s="334"/>
      <c r="DH1610" s="334"/>
      <c r="DI1610" s="334"/>
      <c r="DJ1610" s="334"/>
      <c r="DK1610" s="334"/>
      <c r="DL1610" s="334"/>
      <c r="DM1610" s="334"/>
      <c r="DN1610" s="334"/>
      <c r="DO1610" s="334"/>
      <c r="DP1610" s="334"/>
      <c r="DQ1610" s="334"/>
      <c r="DR1610" s="334"/>
      <c r="DS1610" s="334"/>
      <c r="DT1610" s="334"/>
      <c r="DU1610" s="334"/>
      <c r="DV1610" s="334"/>
      <c r="DW1610" s="334"/>
      <c r="DX1610" s="334"/>
      <c r="DY1610" s="334"/>
      <c r="DZ1610" s="334"/>
      <c r="EA1610" s="334"/>
      <c r="EB1610" s="334"/>
      <c r="EC1610" s="334"/>
      <c r="ED1610" s="334"/>
      <c r="EE1610" s="334"/>
      <c r="EF1610" s="334"/>
      <c r="EG1610" s="334"/>
      <c r="EH1610" s="334"/>
      <c r="EI1610" s="334"/>
      <c r="EJ1610" s="334"/>
      <c r="EK1610" s="334"/>
    </row>
    <row r="1611" spans="1:141" ht="24" customHeight="1" x14ac:dyDescent="0.2">
      <c r="A1611" s="237"/>
      <c r="B1611" s="172"/>
      <c r="C1611" s="235" t="s">
        <v>728</v>
      </c>
      <c r="D1611" s="173"/>
      <c r="E1611" s="174"/>
      <c r="F1611" s="175"/>
      <c r="G1611" s="176"/>
    </row>
    <row r="1612" spans="1:141" s="333" customFormat="1" ht="24" customHeight="1" x14ac:dyDescent="0.2">
      <c r="A1612" s="324" t="str">
        <f t="shared" ref="A1612:A1625" si="481">IFERROR(VLOOKUP(C1612,Tabla_Insumos,4,FALSE),"")</f>
        <v/>
      </c>
      <c r="B1612" s="325" t="str">
        <f>IFERROR(VLOOKUP(C1612,Tabla_Insumos,5,FALSE),"")</f>
        <v/>
      </c>
      <c r="C1612" s="326"/>
      <c r="D1612" s="327" t="str">
        <f t="shared" ref="D1612:D1625" si="482">IFERROR(VLOOKUP(C1612,Tabla_Insumos,2,FALSE),"")</f>
        <v/>
      </c>
      <c r="E1612" s="328"/>
      <c r="F1612" s="329">
        <f t="shared" ref="F1612:F1625" si="483">IFERROR(VLOOKUP(C1612,Tabla_Insumos,3,FALSE),0)</f>
        <v>0</v>
      </c>
      <c r="G1612" s="332">
        <f>ROUND(E1612*F1612,2)</f>
        <v>0</v>
      </c>
    </row>
    <row r="1613" spans="1:141" s="333" customFormat="1" ht="24" customHeight="1" x14ac:dyDescent="0.2">
      <c r="A1613" s="324" t="str">
        <f t="shared" si="481"/>
        <v/>
      </c>
      <c r="B1613" s="325" t="str">
        <f t="shared" ref="B1613:B1625" si="484">IFERROR(VLOOKUP(C1613,Tabla_Insumos,5,FALSE),"")</f>
        <v/>
      </c>
      <c r="C1613" s="326"/>
      <c r="D1613" s="327" t="str">
        <f t="shared" si="482"/>
        <v/>
      </c>
      <c r="E1613" s="328"/>
      <c r="F1613" s="329">
        <f t="shared" si="483"/>
        <v>0</v>
      </c>
      <c r="G1613" s="332">
        <f t="shared" ref="G1613:G1625" si="485">ROUND(E1613*F1613,2)</f>
        <v>0</v>
      </c>
    </row>
    <row r="1614" spans="1:141" s="333" customFormat="1" ht="24" customHeight="1" x14ac:dyDescent="0.2">
      <c r="A1614" s="324" t="str">
        <f t="shared" si="481"/>
        <v/>
      </c>
      <c r="B1614" s="325" t="str">
        <f t="shared" si="484"/>
        <v/>
      </c>
      <c r="C1614" s="326"/>
      <c r="D1614" s="327" t="str">
        <f t="shared" si="482"/>
        <v/>
      </c>
      <c r="E1614" s="328"/>
      <c r="F1614" s="329">
        <f t="shared" si="483"/>
        <v>0</v>
      </c>
      <c r="G1614" s="332">
        <f t="shared" si="485"/>
        <v>0</v>
      </c>
    </row>
    <row r="1615" spans="1:141" s="333" customFormat="1" ht="24" customHeight="1" x14ac:dyDescent="0.2">
      <c r="A1615" s="324" t="str">
        <f t="shared" si="481"/>
        <v/>
      </c>
      <c r="B1615" s="325" t="str">
        <f t="shared" si="484"/>
        <v/>
      </c>
      <c r="C1615" s="326"/>
      <c r="D1615" s="327" t="str">
        <f t="shared" si="482"/>
        <v/>
      </c>
      <c r="E1615" s="328"/>
      <c r="F1615" s="329">
        <f t="shared" si="483"/>
        <v>0</v>
      </c>
      <c r="G1615" s="332">
        <f t="shared" si="485"/>
        <v>0</v>
      </c>
    </row>
    <row r="1616" spans="1:141" s="333" customFormat="1" ht="24" customHeight="1" x14ac:dyDescent="0.2">
      <c r="A1616" s="324" t="str">
        <f t="shared" si="481"/>
        <v/>
      </c>
      <c r="B1616" s="325" t="str">
        <f t="shared" si="484"/>
        <v/>
      </c>
      <c r="C1616" s="326"/>
      <c r="D1616" s="327" t="str">
        <f t="shared" si="482"/>
        <v/>
      </c>
      <c r="E1616" s="328"/>
      <c r="F1616" s="329">
        <f t="shared" si="483"/>
        <v>0</v>
      </c>
      <c r="G1616" s="332">
        <f t="shared" si="485"/>
        <v>0</v>
      </c>
    </row>
    <row r="1617" spans="1:7" s="333" customFormat="1" ht="24" customHeight="1" x14ac:dyDescent="0.2">
      <c r="A1617" s="324" t="str">
        <f t="shared" si="481"/>
        <v/>
      </c>
      <c r="B1617" s="325" t="str">
        <f t="shared" si="484"/>
        <v/>
      </c>
      <c r="C1617" s="326"/>
      <c r="D1617" s="327" t="str">
        <f t="shared" si="482"/>
        <v/>
      </c>
      <c r="E1617" s="328"/>
      <c r="F1617" s="329">
        <f t="shared" si="483"/>
        <v>0</v>
      </c>
      <c r="G1617" s="332">
        <f t="shared" si="485"/>
        <v>0</v>
      </c>
    </row>
    <row r="1618" spans="1:7" s="333" customFormat="1" ht="24" customHeight="1" x14ac:dyDescent="0.2">
      <c r="A1618" s="324" t="str">
        <f t="shared" si="481"/>
        <v/>
      </c>
      <c r="B1618" s="325" t="str">
        <f t="shared" si="484"/>
        <v/>
      </c>
      <c r="C1618" s="326"/>
      <c r="D1618" s="327" t="str">
        <f t="shared" si="482"/>
        <v/>
      </c>
      <c r="E1618" s="328"/>
      <c r="F1618" s="329">
        <f t="shared" si="483"/>
        <v>0</v>
      </c>
      <c r="G1618" s="332">
        <f t="shared" si="485"/>
        <v>0</v>
      </c>
    </row>
    <row r="1619" spans="1:7" s="333" customFormat="1" ht="24" customHeight="1" x14ac:dyDescent="0.2">
      <c r="A1619" s="324" t="str">
        <f t="shared" si="481"/>
        <v/>
      </c>
      <c r="B1619" s="325" t="str">
        <f t="shared" si="484"/>
        <v/>
      </c>
      <c r="C1619" s="326"/>
      <c r="D1619" s="327" t="str">
        <f t="shared" si="482"/>
        <v/>
      </c>
      <c r="E1619" s="328"/>
      <c r="F1619" s="329">
        <f t="shared" si="483"/>
        <v>0</v>
      </c>
      <c r="G1619" s="332">
        <f t="shared" si="485"/>
        <v>0</v>
      </c>
    </row>
    <row r="1620" spans="1:7" s="333" customFormat="1" ht="24" customHeight="1" x14ac:dyDescent="0.2">
      <c r="A1620" s="324" t="str">
        <f t="shared" si="481"/>
        <v/>
      </c>
      <c r="B1620" s="325" t="str">
        <f t="shared" si="484"/>
        <v/>
      </c>
      <c r="C1620" s="326"/>
      <c r="D1620" s="327" t="str">
        <f t="shared" si="482"/>
        <v/>
      </c>
      <c r="E1620" s="328"/>
      <c r="F1620" s="329">
        <f t="shared" si="483"/>
        <v>0</v>
      </c>
      <c r="G1620" s="332">
        <f t="shared" si="485"/>
        <v>0</v>
      </c>
    </row>
    <row r="1621" spans="1:7" s="333" customFormat="1" ht="24" customHeight="1" x14ac:dyDescent="0.2">
      <c r="A1621" s="324" t="str">
        <f t="shared" si="481"/>
        <v/>
      </c>
      <c r="B1621" s="325" t="str">
        <f t="shared" si="484"/>
        <v/>
      </c>
      <c r="C1621" s="326"/>
      <c r="D1621" s="327" t="str">
        <f t="shared" si="482"/>
        <v/>
      </c>
      <c r="E1621" s="328"/>
      <c r="F1621" s="329">
        <f t="shared" si="483"/>
        <v>0</v>
      </c>
      <c r="G1621" s="332">
        <f t="shared" si="485"/>
        <v>0</v>
      </c>
    </row>
    <row r="1622" spans="1:7" s="333" customFormat="1" ht="24" customHeight="1" x14ac:dyDescent="0.2">
      <c r="A1622" s="324" t="str">
        <f t="shared" si="481"/>
        <v/>
      </c>
      <c r="B1622" s="325" t="str">
        <f t="shared" si="484"/>
        <v/>
      </c>
      <c r="C1622" s="326"/>
      <c r="D1622" s="327" t="str">
        <f t="shared" si="482"/>
        <v/>
      </c>
      <c r="E1622" s="328"/>
      <c r="F1622" s="329">
        <f t="shared" si="483"/>
        <v>0</v>
      </c>
      <c r="G1622" s="332">
        <f t="shared" si="485"/>
        <v>0</v>
      </c>
    </row>
    <row r="1623" spans="1:7" s="333" customFormat="1" ht="24" customHeight="1" x14ac:dyDescent="0.2">
      <c r="A1623" s="324" t="str">
        <f t="shared" si="481"/>
        <v/>
      </c>
      <c r="B1623" s="325" t="str">
        <f t="shared" si="484"/>
        <v/>
      </c>
      <c r="C1623" s="326"/>
      <c r="D1623" s="327" t="str">
        <f t="shared" si="482"/>
        <v/>
      </c>
      <c r="E1623" s="328"/>
      <c r="F1623" s="329">
        <f t="shared" si="483"/>
        <v>0</v>
      </c>
      <c r="G1623" s="332">
        <f t="shared" si="485"/>
        <v>0</v>
      </c>
    </row>
    <row r="1624" spans="1:7" s="333" customFormat="1" ht="24" customHeight="1" x14ac:dyDescent="0.2">
      <c r="A1624" s="324" t="str">
        <f t="shared" si="481"/>
        <v/>
      </c>
      <c r="B1624" s="325" t="str">
        <f t="shared" si="484"/>
        <v/>
      </c>
      <c r="C1624" s="326"/>
      <c r="D1624" s="327" t="str">
        <f t="shared" si="482"/>
        <v/>
      </c>
      <c r="E1624" s="328"/>
      <c r="F1624" s="329">
        <f t="shared" si="483"/>
        <v>0</v>
      </c>
      <c r="G1624" s="332">
        <f t="shared" si="485"/>
        <v>0</v>
      </c>
    </row>
    <row r="1625" spans="1:7" s="333" customFormat="1" ht="24" customHeight="1" x14ac:dyDescent="0.2">
      <c r="A1625" s="324" t="str">
        <f t="shared" si="481"/>
        <v/>
      </c>
      <c r="B1625" s="325" t="str">
        <f t="shared" si="484"/>
        <v/>
      </c>
      <c r="C1625" s="326"/>
      <c r="D1625" s="327" t="str">
        <f t="shared" si="482"/>
        <v/>
      </c>
      <c r="E1625" s="328"/>
      <c r="F1625" s="330">
        <f t="shared" si="483"/>
        <v>0</v>
      </c>
      <c r="G1625" s="332">
        <f t="shared" si="485"/>
        <v>0</v>
      </c>
    </row>
    <row r="1626" spans="1:7" ht="24" customHeight="1" x14ac:dyDescent="0.2">
      <c r="A1626" s="177"/>
      <c r="B1626" s="151"/>
      <c r="C1626" s="151"/>
      <c r="D1626" s="162"/>
      <c r="E1626" s="163"/>
      <c r="F1626" s="238" t="s">
        <v>33</v>
      </c>
      <c r="G1626" s="178">
        <f>SUBTOTAL(9,G1612:G1625)</f>
        <v>0</v>
      </c>
    </row>
    <row r="1627" spans="1:7" ht="24" customHeight="1" x14ac:dyDescent="0.2">
      <c r="A1627" s="177"/>
      <c r="B1627" s="151"/>
      <c r="C1627" s="179" t="s">
        <v>729</v>
      </c>
      <c r="D1627" s="162"/>
      <c r="E1627" s="163"/>
      <c r="F1627" s="164"/>
      <c r="G1627" s="180"/>
    </row>
    <row r="1628" spans="1:7" s="333" customFormat="1" ht="24" customHeight="1" x14ac:dyDescent="0.2">
      <c r="A1628" s="324" t="str">
        <f t="shared" ref="A1628:A1635" si="486">IFERROR(VLOOKUP(C1628,Tabla_Insumos,4,FALSE),"")</f>
        <v/>
      </c>
      <c r="B1628" s="325" t="str">
        <f t="shared" ref="B1628:B1635" si="487">IFERROR(VLOOKUP(C1628,Tabla_Insumos,5,FALSE),"")</f>
        <v/>
      </c>
      <c r="C1628" s="326"/>
      <c r="D1628" s="327" t="str">
        <f t="shared" ref="D1628:D1635" si="488">IFERROR(VLOOKUP(C1628,Tabla_Insumos,2,FALSE),"")</f>
        <v/>
      </c>
      <c r="E1628" s="328"/>
      <c r="F1628" s="331">
        <f t="shared" ref="F1628:F1635" si="489">IFERROR(VLOOKUP(C1628,Tabla_Insumos,3,FALSE),0)</f>
        <v>0</v>
      </c>
      <c r="G1628" s="332">
        <f>ROUND(E1628*F1628,2)</f>
        <v>0</v>
      </c>
    </row>
    <row r="1629" spans="1:7" s="333" customFormat="1" ht="24" customHeight="1" x14ac:dyDescent="0.2">
      <c r="A1629" s="324" t="str">
        <f t="shared" si="486"/>
        <v/>
      </c>
      <c r="B1629" s="325" t="str">
        <f t="shared" si="487"/>
        <v/>
      </c>
      <c r="C1629" s="326"/>
      <c r="D1629" s="327" t="str">
        <f t="shared" si="488"/>
        <v/>
      </c>
      <c r="E1629" s="328"/>
      <c r="F1629" s="331">
        <f t="shared" si="489"/>
        <v>0</v>
      </c>
      <c r="G1629" s="332">
        <f>ROUND(E1629*F1629,2)</f>
        <v>0</v>
      </c>
    </row>
    <row r="1630" spans="1:7" s="333" customFormat="1" ht="24" customHeight="1" x14ac:dyDescent="0.2">
      <c r="A1630" s="324" t="str">
        <f t="shared" si="486"/>
        <v/>
      </c>
      <c r="B1630" s="325" t="str">
        <f t="shared" si="487"/>
        <v/>
      </c>
      <c r="C1630" s="326"/>
      <c r="D1630" s="327" t="str">
        <f t="shared" si="488"/>
        <v/>
      </c>
      <c r="E1630" s="328"/>
      <c r="F1630" s="331">
        <f t="shared" si="489"/>
        <v>0</v>
      </c>
      <c r="G1630" s="332">
        <f t="shared" ref="G1630:G1635" si="490">ROUND(E1630*F1630,2)</f>
        <v>0</v>
      </c>
    </row>
    <row r="1631" spans="1:7" s="333" customFormat="1" ht="24" customHeight="1" x14ac:dyDescent="0.2">
      <c r="A1631" s="324" t="str">
        <f t="shared" si="486"/>
        <v/>
      </c>
      <c r="B1631" s="325" t="str">
        <f t="shared" si="487"/>
        <v/>
      </c>
      <c r="C1631" s="326"/>
      <c r="D1631" s="327" t="str">
        <f t="shared" si="488"/>
        <v/>
      </c>
      <c r="E1631" s="328"/>
      <c r="F1631" s="331">
        <f t="shared" si="489"/>
        <v>0</v>
      </c>
      <c r="G1631" s="332">
        <f t="shared" si="490"/>
        <v>0</v>
      </c>
    </row>
    <row r="1632" spans="1:7" s="333" customFormat="1" ht="24" customHeight="1" x14ac:dyDescent="0.2">
      <c r="A1632" s="324" t="str">
        <f t="shared" si="486"/>
        <v/>
      </c>
      <c r="B1632" s="325" t="str">
        <f t="shared" si="487"/>
        <v/>
      </c>
      <c r="C1632" s="326"/>
      <c r="D1632" s="327" t="str">
        <f t="shared" si="488"/>
        <v/>
      </c>
      <c r="E1632" s="328"/>
      <c r="F1632" s="329">
        <f t="shared" si="489"/>
        <v>0</v>
      </c>
      <c r="G1632" s="332">
        <f t="shared" si="490"/>
        <v>0</v>
      </c>
    </row>
    <row r="1633" spans="1:7" s="333" customFormat="1" ht="24" customHeight="1" x14ac:dyDescent="0.2">
      <c r="A1633" s="324" t="str">
        <f t="shared" si="486"/>
        <v/>
      </c>
      <c r="B1633" s="325" t="str">
        <f t="shared" si="487"/>
        <v/>
      </c>
      <c r="C1633" s="326"/>
      <c r="D1633" s="327" t="str">
        <f t="shared" si="488"/>
        <v/>
      </c>
      <c r="E1633" s="328"/>
      <c r="F1633" s="329">
        <f t="shared" si="489"/>
        <v>0</v>
      </c>
      <c r="G1633" s="332">
        <f t="shared" si="490"/>
        <v>0</v>
      </c>
    </row>
    <row r="1634" spans="1:7" s="333" customFormat="1" ht="24" customHeight="1" x14ac:dyDescent="0.2">
      <c r="A1634" s="324" t="str">
        <f t="shared" si="486"/>
        <v/>
      </c>
      <c r="B1634" s="325" t="str">
        <f t="shared" si="487"/>
        <v/>
      </c>
      <c r="C1634" s="326"/>
      <c r="D1634" s="327" t="str">
        <f t="shared" si="488"/>
        <v/>
      </c>
      <c r="E1634" s="328"/>
      <c r="F1634" s="329">
        <f t="shared" si="489"/>
        <v>0</v>
      </c>
      <c r="G1634" s="332">
        <f t="shared" si="490"/>
        <v>0</v>
      </c>
    </row>
    <row r="1635" spans="1:7" s="333" customFormat="1" ht="24" customHeight="1" x14ac:dyDescent="0.2">
      <c r="A1635" s="324" t="str">
        <f t="shared" si="486"/>
        <v/>
      </c>
      <c r="B1635" s="325" t="str">
        <f t="shared" si="487"/>
        <v/>
      </c>
      <c r="C1635" s="326"/>
      <c r="D1635" s="327" t="str">
        <f t="shared" si="488"/>
        <v/>
      </c>
      <c r="E1635" s="328"/>
      <c r="F1635" s="329">
        <f t="shared" si="489"/>
        <v>0</v>
      </c>
      <c r="G1635" s="332">
        <f t="shared" si="490"/>
        <v>0</v>
      </c>
    </row>
    <row r="1636" spans="1:7" ht="24" customHeight="1" x14ac:dyDescent="0.2">
      <c r="A1636" s="177"/>
      <c r="B1636" s="151"/>
      <c r="C1636" s="151"/>
      <c r="D1636" s="162"/>
      <c r="E1636" s="163"/>
      <c r="F1636" s="238" t="s">
        <v>34</v>
      </c>
      <c r="G1636" s="178">
        <f>SUBTOTAL(9,G1628:G1635)</f>
        <v>0</v>
      </c>
    </row>
    <row r="1637" spans="1:7" ht="24" customHeight="1" x14ac:dyDescent="0.2">
      <c r="A1637" s="177"/>
      <c r="B1637" s="151"/>
      <c r="C1637" s="179" t="s">
        <v>730</v>
      </c>
      <c r="D1637" s="162"/>
      <c r="E1637" s="163"/>
      <c r="F1637" s="164"/>
      <c r="G1637" s="180"/>
    </row>
    <row r="1638" spans="1:7" s="333" customFormat="1" ht="24" customHeight="1" x14ac:dyDescent="0.2">
      <c r="A1638" s="324" t="str">
        <f t="shared" ref="A1638:A1646" si="491">IFERROR(VLOOKUP(C1638,Tabla_Insumos,4,FALSE),"")</f>
        <v/>
      </c>
      <c r="B1638" s="325" t="str">
        <f t="shared" ref="B1638:B1646" si="492">IFERROR(VLOOKUP(C1638,Tabla_Insumos,5,FALSE),"")</f>
        <v/>
      </c>
      <c r="C1638" s="326"/>
      <c r="D1638" s="327" t="str">
        <f t="shared" ref="D1638:D1646" si="493">IFERROR(VLOOKUP(C1638,Tabla_Insumos,2,FALSE),"")</f>
        <v/>
      </c>
      <c r="E1638" s="328"/>
      <c r="F1638" s="329">
        <f t="shared" ref="F1638:F1646" si="494">IFERROR(VLOOKUP(C1638,Tabla_Insumos,3,FALSE),0)</f>
        <v>0</v>
      </c>
      <c r="G1638" s="332">
        <f t="shared" ref="G1638:G1646" si="495">ROUND(E1638*F1638,2)</f>
        <v>0</v>
      </c>
    </row>
    <row r="1639" spans="1:7" s="333" customFormat="1" ht="24" customHeight="1" x14ac:dyDescent="0.2">
      <c r="A1639" s="324" t="str">
        <f t="shared" si="491"/>
        <v/>
      </c>
      <c r="B1639" s="325" t="str">
        <f t="shared" si="492"/>
        <v/>
      </c>
      <c r="C1639" s="326"/>
      <c r="D1639" s="327" t="str">
        <f t="shared" si="493"/>
        <v/>
      </c>
      <c r="E1639" s="328"/>
      <c r="F1639" s="329">
        <f t="shared" si="494"/>
        <v>0</v>
      </c>
      <c r="G1639" s="332">
        <f t="shared" si="495"/>
        <v>0</v>
      </c>
    </row>
    <row r="1640" spans="1:7" s="333" customFormat="1" ht="24" customHeight="1" x14ac:dyDescent="0.2">
      <c r="A1640" s="324" t="str">
        <f t="shared" si="491"/>
        <v/>
      </c>
      <c r="B1640" s="325" t="str">
        <f t="shared" si="492"/>
        <v/>
      </c>
      <c r="C1640" s="326"/>
      <c r="D1640" s="327" t="str">
        <f t="shared" si="493"/>
        <v/>
      </c>
      <c r="E1640" s="328"/>
      <c r="F1640" s="329">
        <f t="shared" si="494"/>
        <v>0</v>
      </c>
      <c r="G1640" s="332">
        <f t="shared" si="495"/>
        <v>0</v>
      </c>
    </row>
    <row r="1641" spans="1:7" s="333" customFormat="1" ht="24" customHeight="1" x14ac:dyDescent="0.2">
      <c r="A1641" s="324" t="str">
        <f t="shared" si="491"/>
        <v/>
      </c>
      <c r="B1641" s="325" t="str">
        <f t="shared" si="492"/>
        <v/>
      </c>
      <c r="C1641" s="326"/>
      <c r="D1641" s="327" t="str">
        <f t="shared" si="493"/>
        <v/>
      </c>
      <c r="E1641" s="328"/>
      <c r="F1641" s="329">
        <f t="shared" si="494"/>
        <v>0</v>
      </c>
      <c r="G1641" s="332">
        <f t="shared" si="495"/>
        <v>0</v>
      </c>
    </row>
    <row r="1642" spans="1:7" s="333" customFormat="1" ht="24" customHeight="1" x14ac:dyDescent="0.2">
      <c r="A1642" s="324" t="str">
        <f t="shared" si="491"/>
        <v/>
      </c>
      <c r="B1642" s="325" t="str">
        <f t="shared" si="492"/>
        <v/>
      </c>
      <c r="C1642" s="326"/>
      <c r="D1642" s="327" t="str">
        <f t="shared" si="493"/>
        <v/>
      </c>
      <c r="E1642" s="328"/>
      <c r="F1642" s="329">
        <f t="shared" si="494"/>
        <v>0</v>
      </c>
      <c r="G1642" s="332">
        <f t="shared" si="495"/>
        <v>0</v>
      </c>
    </row>
    <row r="1643" spans="1:7" s="333" customFormat="1" ht="24" customHeight="1" x14ac:dyDescent="0.2">
      <c r="A1643" s="324" t="str">
        <f t="shared" si="491"/>
        <v/>
      </c>
      <c r="B1643" s="325" t="str">
        <f t="shared" si="492"/>
        <v/>
      </c>
      <c r="C1643" s="326"/>
      <c r="D1643" s="327" t="str">
        <f t="shared" si="493"/>
        <v/>
      </c>
      <c r="E1643" s="328"/>
      <c r="F1643" s="329">
        <f t="shared" si="494"/>
        <v>0</v>
      </c>
      <c r="G1643" s="332">
        <f t="shared" si="495"/>
        <v>0</v>
      </c>
    </row>
    <row r="1644" spans="1:7" s="333" customFormat="1" ht="24" customHeight="1" x14ac:dyDescent="0.2">
      <c r="A1644" s="324" t="str">
        <f t="shared" si="491"/>
        <v/>
      </c>
      <c r="B1644" s="325" t="str">
        <f t="shared" si="492"/>
        <v/>
      </c>
      <c r="C1644" s="326"/>
      <c r="D1644" s="327" t="str">
        <f t="shared" si="493"/>
        <v/>
      </c>
      <c r="E1644" s="328"/>
      <c r="F1644" s="329">
        <f t="shared" si="494"/>
        <v>0</v>
      </c>
      <c r="G1644" s="332">
        <f t="shared" si="495"/>
        <v>0</v>
      </c>
    </row>
    <row r="1645" spans="1:7" s="333" customFormat="1" ht="24" customHeight="1" x14ac:dyDescent="0.2">
      <c r="A1645" s="324" t="str">
        <f t="shared" si="491"/>
        <v/>
      </c>
      <c r="B1645" s="325" t="str">
        <f t="shared" si="492"/>
        <v/>
      </c>
      <c r="C1645" s="326"/>
      <c r="D1645" s="327" t="str">
        <f t="shared" si="493"/>
        <v/>
      </c>
      <c r="E1645" s="328"/>
      <c r="F1645" s="329">
        <f t="shared" si="494"/>
        <v>0</v>
      </c>
      <c r="G1645" s="332">
        <f t="shared" si="495"/>
        <v>0</v>
      </c>
    </row>
    <row r="1646" spans="1:7" s="333" customFormat="1" ht="24" customHeight="1" x14ac:dyDescent="0.2">
      <c r="A1646" s="324" t="str">
        <f t="shared" si="491"/>
        <v/>
      </c>
      <c r="B1646" s="325" t="str">
        <f t="shared" si="492"/>
        <v/>
      </c>
      <c r="C1646" s="326"/>
      <c r="D1646" s="327" t="str">
        <f t="shared" si="493"/>
        <v/>
      </c>
      <c r="E1646" s="328"/>
      <c r="F1646" s="329">
        <f t="shared" si="494"/>
        <v>0</v>
      </c>
      <c r="G1646" s="332">
        <f t="shared" si="495"/>
        <v>0</v>
      </c>
    </row>
    <row r="1647" spans="1:7" ht="24" customHeight="1" x14ac:dyDescent="0.2">
      <c r="A1647" s="181"/>
      <c r="B1647" s="162"/>
      <c r="C1647" s="151"/>
      <c r="D1647" s="162"/>
      <c r="E1647" s="163"/>
      <c r="F1647" s="238"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19.1</v>
      </c>
      <c r="B1649" s="189" t="str">
        <f>C1607</f>
        <v>Pintura al látex en muros interiores</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3" t="s">
        <v>39</v>
      </c>
      <c r="B1651" s="224"/>
      <c r="C1651" s="224"/>
      <c r="D1651" s="224"/>
      <c r="E1651" s="224"/>
      <c r="F1651" s="224"/>
      <c r="G1651" s="225"/>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E.P.E.T.N° 1 - ING. ROGELIO BOERO</v>
      </c>
      <c r="C1654" s="149"/>
      <c r="D1654" s="149"/>
      <c r="E1654" s="149"/>
      <c r="F1654" s="158" t="s">
        <v>40</v>
      </c>
      <c r="G1654" s="160">
        <f>Fecha_Base</f>
        <v>0</v>
      </c>
    </row>
    <row r="1655" spans="1:141" ht="24" customHeight="1" x14ac:dyDescent="0.2">
      <c r="A1655" s="161" t="s">
        <v>725</v>
      </c>
      <c r="B1655" s="150" t="str">
        <f>Ubicación</f>
        <v>Belgrano 250 este</v>
      </c>
      <c r="C1655" s="150"/>
      <c r="D1655" s="162"/>
      <c r="E1655" s="163"/>
      <c r="F1655" s="164"/>
      <c r="G1655" s="165"/>
    </row>
    <row r="1656" spans="1:141" ht="24" customHeight="1" x14ac:dyDescent="0.2">
      <c r="A1656" s="161" t="s">
        <v>41</v>
      </c>
      <c r="B1656" s="166" t="str">
        <f>IFERROR(VALUE(LEFT(B1657,FIND("-",B1657)-1)),"")</f>
        <v/>
      </c>
      <c r="C1656" s="151" t="str">
        <f>IFERROR(VLOOKUP(B1656,Tabla_CyP,2,FALSE),"")</f>
        <v/>
      </c>
      <c r="E1656" s="163"/>
      <c r="F1656" s="164"/>
      <c r="G1656" s="165"/>
    </row>
    <row r="1657" spans="1:141" ht="24" customHeight="1" x14ac:dyDescent="0.2">
      <c r="A1657" s="161" t="s">
        <v>27</v>
      </c>
      <c r="B1657" s="167" t="str">
        <f>IFERROR(VLOOKUP(COUNTIF($A$1:A1657,"ANALISIS DE PRECIOS"),Tabla_NumeroItem,4,FALSE),"")</f>
        <v>19.3</v>
      </c>
      <c r="C1657" s="151" t="str">
        <f>IFERROR(VLOOKUP(B1657,Tabla_CyP,2,FALSE),"")</f>
        <v>Pintura al látex en cielorrasos</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6" t="s">
        <v>588</v>
      </c>
      <c r="B1659" s="357"/>
      <c r="C1659" s="358" t="s">
        <v>0</v>
      </c>
      <c r="D1659" s="358" t="s">
        <v>29</v>
      </c>
      <c r="E1659" s="360" t="s">
        <v>30</v>
      </c>
      <c r="F1659" s="362" t="s">
        <v>31</v>
      </c>
      <c r="G1659" s="364" t="s">
        <v>32</v>
      </c>
    </row>
    <row r="1660" spans="1:141" s="171" customFormat="1" ht="24" customHeight="1" x14ac:dyDescent="0.2">
      <c r="A1660" s="169" t="s">
        <v>589</v>
      </c>
      <c r="B1660" s="170" t="s">
        <v>590</v>
      </c>
      <c r="C1660" s="359"/>
      <c r="D1660" s="359"/>
      <c r="E1660" s="361"/>
      <c r="F1660" s="363"/>
      <c r="G1660" s="365"/>
      <c r="I1660" s="334"/>
      <c r="J1660" s="334"/>
      <c r="K1660" s="334"/>
      <c r="L1660" s="334"/>
      <c r="M1660" s="334"/>
      <c r="N1660" s="334"/>
      <c r="O1660" s="334"/>
      <c r="P1660" s="334"/>
      <c r="Q1660" s="334"/>
      <c r="R1660" s="334"/>
      <c r="S1660" s="334"/>
      <c r="T1660" s="334"/>
      <c r="U1660" s="334"/>
      <c r="V1660" s="334"/>
      <c r="W1660" s="334"/>
      <c r="X1660" s="334"/>
      <c r="Y1660" s="334"/>
      <c r="Z1660" s="334"/>
      <c r="AA1660" s="334"/>
      <c r="AB1660" s="334"/>
      <c r="AC1660" s="334"/>
      <c r="AD1660" s="334"/>
      <c r="AE1660" s="334"/>
      <c r="AF1660" s="334"/>
      <c r="AG1660" s="334"/>
      <c r="AH1660" s="334"/>
      <c r="AI1660" s="334"/>
      <c r="AJ1660" s="334"/>
      <c r="AK1660" s="334"/>
      <c r="AL1660" s="334"/>
      <c r="AM1660" s="334"/>
      <c r="AN1660" s="334"/>
      <c r="AO1660" s="334"/>
      <c r="AP1660" s="334"/>
      <c r="AQ1660" s="334"/>
      <c r="AR1660" s="334"/>
      <c r="AS1660" s="334"/>
      <c r="AT1660" s="334"/>
      <c r="AU1660" s="334"/>
      <c r="AV1660" s="334"/>
      <c r="AW1660" s="334"/>
      <c r="AX1660" s="334"/>
      <c r="AY1660" s="334"/>
      <c r="AZ1660" s="334"/>
      <c r="BA1660" s="334"/>
      <c r="BB1660" s="334"/>
      <c r="BC1660" s="334"/>
      <c r="BD1660" s="334"/>
      <c r="BE1660" s="334"/>
      <c r="BF1660" s="334"/>
      <c r="BG1660" s="334"/>
      <c r="BH1660" s="334"/>
      <c r="BI1660" s="334"/>
      <c r="BJ1660" s="334"/>
      <c r="BK1660" s="334"/>
      <c r="BL1660" s="334"/>
      <c r="BM1660" s="334"/>
      <c r="BN1660" s="334"/>
      <c r="BO1660" s="334"/>
      <c r="BP1660" s="334"/>
      <c r="BQ1660" s="334"/>
      <c r="BR1660" s="334"/>
      <c r="BS1660" s="334"/>
      <c r="BT1660" s="334"/>
      <c r="BU1660" s="334"/>
      <c r="BV1660" s="334"/>
      <c r="BW1660" s="334"/>
      <c r="BX1660" s="334"/>
      <c r="BY1660" s="334"/>
      <c r="BZ1660" s="334"/>
      <c r="CA1660" s="334"/>
      <c r="CB1660" s="334"/>
      <c r="CC1660" s="334"/>
      <c r="CD1660" s="334"/>
      <c r="CE1660" s="334"/>
      <c r="CF1660" s="334"/>
      <c r="CG1660" s="334"/>
      <c r="CH1660" s="334"/>
      <c r="CI1660" s="334"/>
      <c r="CJ1660" s="334"/>
      <c r="CK1660" s="334"/>
      <c r="CL1660" s="334"/>
      <c r="CM1660" s="334"/>
      <c r="CN1660" s="334"/>
      <c r="CO1660" s="334"/>
      <c r="CP1660" s="334"/>
      <c r="CQ1660" s="334"/>
      <c r="CR1660" s="334"/>
      <c r="CS1660" s="334"/>
      <c r="CT1660" s="334"/>
      <c r="CU1660" s="334"/>
      <c r="CV1660" s="334"/>
      <c r="CW1660" s="334"/>
      <c r="CX1660" s="334"/>
      <c r="CY1660" s="334"/>
      <c r="CZ1660" s="334"/>
      <c r="DA1660" s="334"/>
      <c r="DB1660" s="334"/>
      <c r="DC1660" s="334"/>
      <c r="DD1660" s="334"/>
      <c r="DE1660" s="334"/>
      <c r="DF1660" s="334"/>
      <c r="DG1660" s="334"/>
      <c r="DH1660" s="334"/>
      <c r="DI1660" s="334"/>
      <c r="DJ1660" s="334"/>
      <c r="DK1660" s="334"/>
      <c r="DL1660" s="334"/>
      <c r="DM1660" s="334"/>
      <c r="DN1660" s="334"/>
      <c r="DO1660" s="334"/>
      <c r="DP1660" s="334"/>
      <c r="DQ1660" s="334"/>
      <c r="DR1660" s="334"/>
      <c r="DS1660" s="334"/>
      <c r="DT1660" s="334"/>
      <c r="DU1660" s="334"/>
      <c r="DV1660" s="334"/>
      <c r="DW1660" s="334"/>
      <c r="DX1660" s="334"/>
      <c r="DY1660" s="334"/>
      <c r="DZ1660" s="334"/>
      <c r="EA1660" s="334"/>
      <c r="EB1660" s="334"/>
      <c r="EC1660" s="334"/>
      <c r="ED1660" s="334"/>
      <c r="EE1660" s="334"/>
      <c r="EF1660" s="334"/>
      <c r="EG1660" s="334"/>
      <c r="EH1660" s="334"/>
      <c r="EI1660" s="334"/>
      <c r="EJ1660" s="334"/>
      <c r="EK1660" s="334"/>
    </row>
    <row r="1661" spans="1:141" ht="24" customHeight="1" x14ac:dyDescent="0.2">
      <c r="A1661" s="237"/>
      <c r="B1661" s="172"/>
      <c r="C1661" s="235" t="s">
        <v>728</v>
      </c>
      <c r="D1661" s="173"/>
      <c r="E1661" s="174"/>
      <c r="F1661" s="175"/>
      <c r="G1661" s="176"/>
    </row>
    <row r="1662" spans="1:141" s="333" customFormat="1" ht="24" customHeight="1" x14ac:dyDescent="0.2">
      <c r="A1662" s="324" t="str">
        <f t="shared" ref="A1662:A1675" si="496">IFERROR(VLOOKUP(C1662,Tabla_Insumos,4,FALSE),"")</f>
        <v/>
      </c>
      <c r="B1662" s="325" t="str">
        <f>IFERROR(VLOOKUP(C1662,Tabla_Insumos,5,FALSE),"")</f>
        <v/>
      </c>
      <c r="C1662" s="326"/>
      <c r="D1662" s="327" t="str">
        <f t="shared" ref="D1662:D1675" si="497">IFERROR(VLOOKUP(C1662,Tabla_Insumos,2,FALSE),"")</f>
        <v/>
      </c>
      <c r="E1662" s="328"/>
      <c r="F1662" s="329">
        <f t="shared" ref="F1662:F1675" si="498">IFERROR(VLOOKUP(C1662,Tabla_Insumos,3,FALSE),0)</f>
        <v>0</v>
      </c>
      <c r="G1662" s="332">
        <f>ROUND(E1662*F1662,2)</f>
        <v>0</v>
      </c>
    </row>
    <row r="1663" spans="1:141" s="333" customFormat="1" ht="24" customHeight="1" x14ac:dyDescent="0.2">
      <c r="A1663" s="324" t="str">
        <f t="shared" si="496"/>
        <v/>
      </c>
      <c r="B1663" s="325" t="str">
        <f t="shared" ref="B1663:B1675" si="499">IFERROR(VLOOKUP(C1663,Tabla_Insumos,5,FALSE),"")</f>
        <v/>
      </c>
      <c r="C1663" s="326"/>
      <c r="D1663" s="327" t="str">
        <f t="shared" si="497"/>
        <v/>
      </c>
      <c r="E1663" s="328"/>
      <c r="F1663" s="329">
        <f t="shared" si="498"/>
        <v>0</v>
      </c>
      <c r="G1663" s="332">
        <f t="shared" ref="G1663:G1675" si="500">ROUND(E1663*F1663,2)</f>
        <v>0</v>
      </c>
    </row>
    <row r="1664" spans="1:141" s="333" customFormat="1" ht="24" customHeight="1" x14ac:dyDescent="0.2">
      <c r="A1664" s="324" t="str">
        <f t="shared" si="496"/>
        <v/>
      </c>
      <c r="B1664" s="325" t="str">
        <f t="shared" si="499"/>
        <v/>
      </c>
      <c r="C1664" s="326"/>
      <c r="D1664" s="327" t="str">
        <f t="shared" si="497"/>
        <v/>
      </c>
      <c r="E1664" s="328"/>
      <c r="F1664" s="329">
        <f t="shared" si="498"/>
        <v>0</v>
      </c>
      <c r="G1664" s="332">
        <f t="shared" si="500"/>
        <v>0</v>
      </c>
    </row>
    <row r="1665" spans="1:7" s="333" customFormat="1" ht="24" customHeight="1" x14ac:dyDescent="0.2">
      <c r="A1665" s="324" t="str">
        <f t="shared" si="496"/>
        <v/>
      </c>
      <c r="B1665" s="325" t="str">
        <f t="shared" si="499"/>
        <v/>
      </c>
      <c r="C1665" s="326"/>
      <c r="D1665" s="327" t="str">
        <f t="shared" si="497"/>
        <v/>
      </c>
      <c r="E1665" s="328"/>
      <c r="F1665" s="329">
        <f t="shared" si="498"/>
        <v>0</v>
      </c>
      <c r="G1665" s="332">
        <f t="shared" si="500"/>
        <v>0</v>
      </c>
    </row>
    <row r="1666" spans="1:7" s="333" customFormat="1" ht="24" customHeight="1" x14ac:dyDescent="0.2">
      <c r="A1666" s="324" t="str">
        <f t="shared" si="496"/>
        <v/>
      </c>
      <c r="B1666" s="325" t="str">
        <f t="shared" si="499"/>
        <v/>
      </c>
      <c r="C1666" s="326"/>
      <c r="D1666" s="327" t="str">
        <f t="shared" si="497"/>
        <v/>
      </c>
      <c r="E1666" s="328"/>
      <c r="F1666" s="329">
        <f t="shared" si="498"/>
        <v>0</v>
      </c>
      <c r="G1666" s="332">
        <f t="shared" si="500"/>
        <v>0</v>
      </c>
    </row>
    <row r="1667" spans="1:7" s="333" customFormat="1" ht="24" customHeight="1" x14ac:dyDescent="0.2">
      <c r="A1667" s="324" t="str">
        <f t="shared" si="496"/>
        <v/>
      </c>
      <c r="B1667" s="325" t="str">
        <f t="shared" si="499"/>
        <v/>
      </c>
      <c r="C1667" s="326"/>
      <c r="D1667" s="327" t="str">
        <f t="shared" si="497"/>
        <v/>
      </c>
      <c r="E1667" s="328"/>
      <c r="F1667" s="329">
        <f t="shared" si="498"/>
        <v>0</v>
      </c>
      <c r="G1667" s="332">
        <f t="shared" si="500"/>
        <v>0</v>
      </c>
    </row>
    <row r="1668" spans="1:7" s="333" customFormat="1" ht="24" customHeight="1" x14ac:dyDescent="0.2">
      <c r="A1668" s="324" t="str">
        <f t="shared" si="496"/>
        <v/>
      </c>
      <c r="B1668" s="325" t="str">
        <f t="shared" si="499"/>
        <v/>
      </c>
      <c r="C1668" s="326"/>
      <c r="D1668" s="327" t="str">
        <f t="shared" si="497"/>
        <v/>
      </c>
      <c r="E1668" s="328"/>
      <c r="F1668" s="329">
        <f t="shared" si="498"/>
        <v>0</v>
      </c>
      <c r="G1668" s="332">
        <f t="shared" si="500"/>
        <v>0</v>
      </c>
    </row>
    <row r="1669" spans="1:7" s="333" customFormat="1" ht="24" customHeight="1" x14ac:dyDescent="0.2">
      <c r="A1669" s="324" t="str">
        <f t="shared" si="496"/>
        <v/>
      </c>
      <c r="B1669" s="325" t="str">
        <f t="shared" si="499"/>
        <v/>
      </c>
      <c r="C1669" s="326"/>
      <c r="D1669" s="327" t="str">
        <f t="shared" si="497"/>
        <v/>
      </c>
      <c r="E1669" s="328"/>
      <c r="F1669" s="329">
        <f t="shared" si="498"/>
        <v>0</v>
      </c>
      <c r="G1669" s="332">
        <f t="shared" si="500"/>
        <v>0</v>
      </c>
    </row>
    <row r="1670" spans="1:7" s="333" customFormat="1" ht="24" customHeight="1" x14ac:dyDescent="0.2">
      <c r="A1670" s="324" t="str">
        <f t="shared" si="496"/>
        <v/>
      </c>
      <c r="B1670" s="325" t="str">
        <f t="shared" si="499"/>
        <v/>
      </c>
      <c r="C1670" s="326"/>
      <c r="D1670" s="327" t="str">
        <f t="shared" si="497"/>
        <v/>
      </c>
      <c r="E1670" s="328"/>
      <c r="F1670" s="329">
        <f t="shared" si="498"/>
        <v>0</v>
      </c>
      <c r="G1670" s="332">
        <f t="shared" si="500"/>
        <v>0</v>
      </c>
    </row>
    <row r="1671" spans="1:7" s="333" customFormat="1" ht="24" customHeight="1" x14ac:dyDescent="0.2">
      <c r="A1671" s="324" t="str">
        <f t="shared" si="496"/>
        <v/>
      </c>
      <c r="B1671" s="325" t="str">
        <f t="shared" si="499"/>
        <v/>
      </c>
      <c r="C1671" s="326"/>
      <c r="D1671" s="327" t="str">
        <f t="shared" si="497"/>
        <v/>
      </c>
      <c r="E1671" s="328"/>
      <c r="F1671" s="329">
        <f t="shared" si="498"/>
        <v>0</v>
      </c>
      <c r="G1671" s="332">
        <f t="shared" si="500"/>
        <v>0</v>
      </c>
    </row>
    <row r="1672" spans="1:7" s="333" customFormat="1" ht="24" customHeight="1" x14ac:dyDescent="0.2">
      <c r="A1672" s="324" t="str">
        <f t="shared" si="496"/>
        <v/>
      </c>
      <c r="B1672" s="325" t="str">
        <f t="shared" si="499"/>
        <v/>
      </c>
      <c r="C1672" s="326"/>
      <c r="D1672" s="327" t="str">
        <f t="shared" si="497"/>
        <v/>
      </c>
      <c r="E1672" s="328"/>
      <c r="F1672" s="329">
        <f t="shared" si="498"/>
        <v>0</v>
      </c>
      <c r="G1672" s="332">
        <f t="shared" si="500"/>
        <v>0</v>
      </c>
    </row>
    <row r="1673" spans="1:7" s="333" customFormat="1" ht="24" customHeight="1" x14ac:dyDescent="0.2">
      <c r="A1673" s="324" t="str">
        <f t="shared" si="496"/>
        <v/>
      </c>
      <c r="B1673" s="325" t="str">
        <f t="shared" si="499"/>
        <v/>
      </c>
      <c r="C1673" s="326"/>
      <c r="D1673" s="327" t="str">
        <f t="shared" si="497"/>
        <v/>
      </c>
      <c r="E1673" s="328"/>
      <c r="F1673" s="329">
        <f t="shared" si="498"/>
        <v>0</v>
      </c>
      <c r="G1673" s="332">
        <f t="shared" si="500"/>
        <v>0</v>
      </c>
    </row>
    <row r="1674" spans="1:7" s="333" customFormat="1" ht="24" customHeight="1" x14ac:dyDescent="0.2">
      <c r="A1674" s="324" t="str">
        <f t="shared" si="496"/>
        <v/>
      </c>
      <c r="B1674" s="325" t="str">
        <f t="shared" si="499"/>
        <v/>
      </c>
      <c r="C1674" s="326"/>
      <c r="D1674" s="327" t="str">
        <f t="shared" si="497"/>
        <v/>
      </c>
      <c r="E1674" s="328"/>
      <c r="F1674" s="329">
        <f t="shared" si="498"/>
        <v>0</v>
      </c>
      <c r="G1674" s="332">
        <f t="shared" si="500"/>
        <v>0</v>
      </c>
    </row>
    <row r="1675" spans="1:7" s="333" customFormat="1" ht="24" customHeight="1" x14ac:dyDescent="0.2">
      <c r="A1675" s="324" t="str">
        <f t="shared" si="496"/>
        <v/>
      </c>
      <c r="B1675" s="325" t="str">
        <f t="shared" si="499"/>
        <v/>
      </c>
      <c r="C1675" s="326"/>
      <c r="D1675" s="327" t="str">
        <f t="shared" si="497"/>
        <v/>
      </c>
      <c r="E1675" s="328"/>
      <c r="F1675" s="330">
        <f t="shared" si="498"/>
        <v>0</v>
      </c>
      <c r="G1675" s="332">
        <f t="shared" si="500"/>
        <v>0</v>
      </c>
    </row>
    <row r="1676" spans="1:7" ht="24" customHeight="1" x14ac:dyDescent="0.2">
      <c r="A1676" s="177"/>
      <c r="B1676" s="151"/>
      <c r="C1676" s="151"/>
      <c r="D1676" s="162"/>
      <c r="E1676" s="163"/>
      <c r="F1676" s="238" t="s">
        <v>33</v>
      </c>
      <c r="G1676" s="178">
        <f>SUBTOTAL(9,G1662:G1675)</f>
        <v>0</v>
      </c>
    </row>
    <row r="1677" spans="1:7" ht="24" customHeight="1" x14ac:dyDescent="0.2">
      <c r="A1677" s="177"/>
      <c r="B1677" s="151"/>
      <c r="C1677" s="179" t="s">
        <v>729</v>
      </c>
      <c r="D1677" s="162"/>
      <c r="E1677" s="163"/>
      <c r="F1677" s="164"/>
      <c r="G1677" s="180"/>
    </row>
    <row r="1678" spans="1:7" s="333" customFormat="1" ht="24" customHeight="1" x14ac:dyDescent="0.2">
      <c r="A1678" s="324" t="str">
        <f t="shared" ref="A1678:A1685" si="501">IFERROR(VLOOKUP(C1678,Tabla_Insumos,4,FALSE),"")</f>
        <v/>
      </c>
      <c r="B1678" s="325" t="str">
        <f t="shared" ref="B1678:B1685" si="502">IFERROR(VLOOKUP(C1678,Tabla_Insumos,5,FALSE),"")</f>
        <v/>
      </c>
      <c r="C1678" s="326"/>
      <c r="D1678" s="327" t="str">
        <f t="shared" ref="D1678:D1685" si="503">IFERROR(VLOOKUP(C1678,Tabla_Insumos,2,FALSE),"")</f>
        <v/>
      </c>
      <c r="E1678" s="328"/>
      <c r="F1678" s="331">
        <f t="shared" ref="F1678:F1685" si="504">IFERROR(VLOOKUP(C1678,Tabla_Insumos,3,FALSE),0)</f>
        <v>0</v>
      </c>
      <c r="G1678" s="332">
        <f>ROUND(E1678*F1678,2)</f>
        <v>0</v>
      </c>
    </row>
    <row r="1679" spans="1:7" s="333" customFormat="1" ht="24" customHeight="1" x14ac:dyDescent="0.2">
      <c r="A1679" s="324" t="str">
        <f t="shared" si="501"/>
        <v/>
      </c>
      <c r="B1679" s="325" t="str">
        <f t="shared" si="502"/>
        <v/>
      </c>
      <c r="C1679" s="326"/>
      <c r="D1679" s="327" t="str">
        <f t="shared" si="503"/>
        <v/>
      </c>
      <c r="E1679" s="328"/>
      <c r="F1679" s="331">
        <f t="shared" si="504"/>
        <v>0</v>
      </c>
      <c r="G1679" s="332">
        <f>ROUND(E1679*F1679,2)</f>
        <v>0</v>
      </c>
    </row>
    <row r="1680" spans="1:7" s="333" customFormat="1" ht="24" customHeight="1" x14ac:dyDescent="0.2">
      <c r="A1680" s="324" t="str">
        <f t="shared" si="501"/>
        <v/>
      </c>
      <c r="B1680" s="325" t="str">
        <f t="shared" si="502"/>
        <v/>
      </c>
      <c r="C1680" s="326"/>
      <c r="D1680" s="327" t="str">
        <f t="shared" si="503"/>
        <v/>
      </c>
      <c r="E1680" s="328"/>
      <c r="F1680" s="331">
        <f t="shared" si="504"/>
        <v>0</v>
      </c>
      <c r="G1680" s="332">
        <f t="shared" ref="G1680:G1685" si="505">ROUND(E1680*F1680,2)</f>
        <v>0</v>
      </c>
    </row>
    <row r="1681" spans="1:7" s="333" customFormat="1" ht="24" customHeight="1" x14ac:dyDescent="0.2">
      <c r="A1681" s="324" t="str">
        <f t="shared" si="501"/>
        <v/>
      </c>
      <c r="B1681" s="325" t="str">
        <f t="shared" si="502"/>
        <v/>
      </c>
      <c r="C1681" s="326"/>
      <c r="D1681" s="327" t="str">
        <f t="shared" si="503"/>
        <v/>
      </c>
      <c r="E1681" s="328"/>
      <c r="F1681" s="331">
        <f t="shared" si="504"/>
        <v>0</v>
      </c>
      <c r="G1681" s="332">
        <f t="shared" si="505"/>
        <v>0</v>
      </c>
    </row>
    <row r="1682" spans="1:7" s="333" customFormat="1" ht="24" customHeight="1" x14ac:dyDescent="0.2">
      <c r="A1682" s="324" t="str">
        <f t="shared" si="501"/>
        <v/>
      </c>
      <c r="B1682" s="325" t="str">
        <f t="shared" si="502"/>
        <v/>
      </c>
      <c r="C1682" s="326"/>
      <c r="D1682" s="327" t="str">
        <f t="shared" si="503"/>
        <v/>
      </c>
      <c r="E1682" s="328"/>
      <c r="F1682" s="329">
        <f t="shared" si="504"/>
        <v>0</v>
      </c>
      <c r="G1682" s="332">
        <f t="shared" si="505"/>
        <v>0</v>
      </c>
    </row>
    <row r="1683" spans="1:7" s="333" customFormat="1" ht="24" customHeight="1" x14ac:dyDescent="0.2">
      <c r="A1683" s="324" t="str">
        <f t="shared" si="501"/>
        <v/>
      </c>
      <c r="B1683" s="325" t="str">
        <f t="shared" si="502"/>
        <v/>
      </c>
      <c r="C1683" s="326"/>
      <c r="D1683" s="327" t="str">
        <f t="shared" si="503"/>
        <v/>
      </c>
      <c r="E1683" s="328"/>
      <c r="F1683" s="329">
        <f t="shared" si="504"/>
        <v>0</v>
      </c>
      <c r="G1683" s="332">
        <f t="shared" si="505"/>
        <v>0</v>
      </c>
    </row>
    <row r="1684" spans="1:7" s="333" customFormat="1" ht="24" customHeight="1" x14ac:dyDescent="0.2">
      <c r="A1684" s="324" t="str">
        <f t="shared" si="501"/>
        <v/>
      </c>
      <c r="B1684" s="325" t="str">
        <f t="shared" si="502"/>
        <v/>
      </c>
      <c r="C1684" s="326"/>
      <c r="D1684" s="327" t="str">
        <f t="shared" si="503"/>
        <v/>
      </c>
      <c r="E1684" s="328"/>
      <c r="F1684" s="329">
        <f t="shared" si="504"/>
        <v>0</v>
      </c>
      <c r="G1684" s="332">
        <f t="shared" si="505"/>
        <v>0</v>
      </c>
    </row>
    <row r="1685" spans="1:7" s="333" customFormat="1" ht="24" customHeight="1" x14ac:dyDescent="0.2">
      <c r="A1685" s="324" t="str">
        <f t="shared" si="501"/>
        <v/>
      </c>
      <c r="B1685" s="325" t="str">
        <f t="shared" si="502"/>
        <v/>
      </c>
      <c r="C1685" s="326"/>
      <c r="D1685" s="327" t="str">
        <f t="shared" si="503"/>
        <v/>
      </c>
      <c r="E1685" s="328"/>
      <c r="F1685" s="329">
        <f t="shared" si="504"/>
        <v>0</v>
      </c>
      <c r="G1685" s="332">
        <f t="shared" si="505"/>
        <v>0</v>
      </c>
    </row>
    <row r="1686" spans="1:7" ht="24" customHeight="1" x14ac:dyDescent="0.2">
      <c r="A1686" s="177"/>
      <c r="B1686" s="151"/>
      <c r="C1686" s="151"/>
      <c r="D1686" s="162"/>
      <c r="E1686" s="163"/>
      <c r="F1686" s="238" t="s">
        <v>34</v>
      </c>
      <c r="G1686" s="178">
        <f>SUBTOTAL(9,G1678:G1685)</f>
        <v>0</v>
      </c>
    </row>
    <row r="1687" spans="1:7" ht="24" customHeight="1" x14ac:dyDescent="0.2">
      <c r="A1687" s="177"/>
      <c r="B1687" s="151"/>
      <c r="C1687" s="179" t="s">
        <v>730</v>
      </c>
      <c r="D1687" s="162"/>
      <c r="E1687" s="163"/>
      <c r="F1687" s="164"/>
      <c r="G1687" s="180"/>
    </row>
    <row r="1688" spans="1:7" s="333" customFormat="1" ht="24" customHeight="1" x14ac:dyDescent="0.2">
      <c r="A1688" s="324" t="str">
        <f t="shared" ref="A1688:A1696" si="506">IFERROR(VLOOKUP(C1688,Tabla_Insumos,4,FALSE),"")</f>
        <v/>
      </c>
      <c r="B1688" s="325" t="str">
        <f t="shared" ref="B1688:B1696" si="507">IFERROR(VLOOKUP(C1688,Tabla_Insumos,5,FALSE),"")</f>
        <v/>
      </c>
      <c r="C1688" s="326"/>
      <c r="D1688" s="327" t="str">
        <f t="shared" ref="D1688:D1696" si="508">IFERROR(VLOOKUP(C1688,Tabla_Insumos,2,FALSE),"")</f>
        <v/>
      </c>
      <c r="E1688" s="328"/>
      <c r="F1688" s="329">
        <f t="shared" ref="F1688:F1696" si="509">IFERROR(VLOOKUP(C1688,Tabla_Insumos,3,FALSE),0)</f>
        <v>0</v>
      </c>
      <c r="G1688" s="332">
        <f t="shared" ref="G1688:G1696" si="510">ROUND(E1688*F1688,2)</f>
        <v>0</v>
      </c>
    </row>
    <row r="1689" spans="1:7" s="333" customFormat="1" ht="24" customHeight="1" x14ac:dyDescent="0.2">
      <c r="A1689" s="324" t="str">
        <f t="shared" si="506"/>
        <v/>
      </c>
      <c r="B1689" s="325" t="str">
        <f t="shared" si="507"/>
        <v/>
      </c>
      <c r="C1689" s="326"/>
      <c r="D1689" s="327" t="str">
        <f t="shared" si="508"/>
        <v/>
      </c>
      <c r="E1689" s="328"/>
      <c r="F1689" s="329">
        <f t="shared" si="509"/>
        <v>0</v>
      </c>
      <c r="G1689" s="332">
        <f t="shared" si="510"/>
        <v>0</v>
      </c>
    </row>
    <row r="1690" spans="1:7" s="333" customFormat="1" ht="24" customHeight="1" x14ac:dyDescent="0.2">
      <c r="A1690" s="324" t="str">
        <f t="shared" si="506"/>
        <v/>
      </c>
      <c r="B1690" s="325" t="str">
        <f t="shared" si="507"/>
        <v/>
      </c>
      <c r="C1690" s="326"/>
      <c r="D1690" s="327" t="str">
        <f t="shared" si="508"/>
        <v/>
      </c>
      <c r="E1690" s="328"/>
      <c r="F1690" s="329">
        <f t="shared" si="509"/>
        <v>0</v>
      </c>
      <c r="G1690" s="332">
        <f t="shared" si="510"/>
        <v>0</v>
      </c>
    </row>
    <row r="1691" spans="1:7" s="333" customFormat="1" ht="24" customHeight="1" x14ac:dyDescent="0.2">
      <c r="A1691" s="324" t="str">
        <f t="shared" si="506"/>
        <v/>
      </c>
      <c r="B1691" s="325" t="str">
        <f t="shared" si="507"/>
        <v/>
      </c>
      <c r="C1691" s="326"/>
      <c r="D1691" s="327" t="str">
        <f t="shared" si="508"/>
        <v/>
      </c>
      <c r="E1691" s="328"/>
      <c r="F1691" s="329">
        <f t="shared" si="509"/>
        <v>0</v>
      </c>
      <c r="G1691" s="332">
        <f t="shared" si="510"/>
        <v>0</v>
      </c>
    </row>
    <row r="1692" spans="1:7" s="333" customFormat="1" ht="24" customHeight="1" x14ac:dyDescent="0.2">
      <c r="A1692" s="324" t="str">
        <f t="shared" si="506"/>
        <v/>
      </c>
      <c r="B1692" s="325" t="str">
        <f t="shared" si="507"/>
        <v/>
      </c>
      <c r="C1692" s="326"/>
      <c r="D1692" s="327" t="str">
        <f t="shared" si="508"/>
        <v/>
      </c>
      <c r="E1692" s="328"/>
      <c r="F1692" s="329">
        <f t="shared" si="509"/>
        <v>0</v>
      </c>
      <c r="G1692" s="332">
        <f t="shared" si="510"/>
        <v>0</v>
      </c>
    </row>
    <row r="1693" spans="1:7" s="333" customFormat="1" ht="24" customHeight="1" x14ac:dyDescent="0.2">
      <c r="A1693" s="324" t="str">
        <f t="shared" si="506"/>
        <v/>
      </c>
      <c r="B1693" s="325" t="str">
        <f t="shared" si="507"/>
        <v/>
      </c>
      <c r="C1693" s="326"/>
      <c r="D1693" s="327" t="str">
        <f t="shared" si="508"/>
        <v/>
      </c>
      <c r="E1693" s="328"/>
      <c r="F1693" s="329">
        <f t="shared" si="509"/>
        <v>0</v>
      </c>
      <c r="G1693" s="332">
        <f t="shared" si="510"/>
        <v>0</v>
      </c>
    </row>
    <row r="1694" spans="1:7" s="333" customFormat="1" ht="24" customHeight="1" x14ac:dyDescent="0.2">
      <c r="A1694" s="324" t="str">
        <f t="shared" si="506"/>
        <v/>
      </c>
      <c r="B1694" s="325" t="str">
        <f t="shared" si="507"/>
        <v/>
      </c>
      <c r="C1694" s="326"/>
      <c r="D1694" s="327" t="str">
        <f t="shared" si="508"/>
        <v/>
      </c>
      <c r="E1694" s="328"/>
      <c r="F1694" s="329">
        <f t="shared" si="509"/>
        <v>0</v>
      </c>
      <c r="G1694" s="332">
        <f t="shared" si="510"/>
        <v>0</v>
      </c>
    </row>
    <row r="1695" spans="1:7" s="333" customFormat="1" ht="24" customHeight="1" x14ac:dyDescent="0.2">
      <c r="A1695" s="324" t="str">
        <f t="shared" si="506"/>
        <v/>
      </c>
      <c r="B1695" s="325" t="str">
        <f t="shared" si="507"/>
        <v/>
      </c>
      <c r="C1695" s="326"/>
      <c r="D1695" s="327" t="str">
        <f t="shared" si="508"/>
        <v/>
      </c>
      <c r="E1695" s="328"/>
      <c r="F1695" s="329">
        <f t="shared" si="509"/>
        <v>0</v>
      </c>
      <c r="G1695" s="332">
        <f t="shared" si="510"/>
        <v>0</v>
      </c>
    </row>
    <row r="1696" spans="1:7" s="333" customFormat="1" ht="24" customHeight="1" x14ac:dyDescent="0.2">
      <c r="A1696" s="324" t="str">
        <f t="shared" si="506"/>
        <v/>
      </c>
      <c r="B1696" s="325" t="str">
        <f t="shared" si="507"/>
        <v/>
      </c>
      <c r="C1696" s="326"/>
      <c r="D1696" s="327" t="str">
        <f t="shared" si="508"/>
        <v/>
      </c>
      <c r="E1696" s="328"/>
      <c r="F1696" s="329">
        <f t="shared" si="509"/>
        <v>0</v>
      </c>
      <c r="G1696" s="332">
        <f t="shared" si="510"/>
        <v>0</v>
      </c>
    </row>
    <row r="1697" spans="1:141" ht="24" customHeight="1" x14ac:dyDescent="0.2">
      <c r="A1697" s="181"/>
      <c r="B1697" s="162"/>
      <c r="C1697" s="151"/>
      <c r="D1697" s="162"/>
      <c r="E1697" s="163"/>
      <c r="F1697" s="238"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19.3</v>
      </c>
      <c r="B1699" s="189" t="str">
        <f>C1657</f>
        <v>Pintura al látex en cielorrasos</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3" t="s">
        <v>39</v>
      </c>
      <c r="B1701" s="224"/>
      <c r="C1701" s="224"/>
      <c r="D1701" s="224"/>
      <c r="E1701" s="224"/>
      <c r="F1701" s="224"/>
      <c r="G1701" s="225"/>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E.P.E.T.N° 1 - ING. ROGELIO BOERO</v>
      </c>
      <c r="C1704" s="149"/>
      <c r="D1704" s="149"/>
      <c r="E1704" s="149"/>
      <c r="F1704" s="158" t="s">
        <v>40</v>
      </c>
      <c r="G1704" s="160">
        <f>Fecha_Base</f>
        <v>0</v>
      </c>
    </row>
    <row r="1705" spans="1:141" ht="24" customHeight="1" x14ac:dyDescent="0.2">
      <c r="A1705" s="161" t="s">
        <v>725</v>
      </c>
      <c r="B1705" s="150" t="str">
        <f>Ubicación</f>
        <v>Belgrano 250 este</v>
      </c>
      <c r="C1705" s="150"/>
      <c r="D1705" s="162"/>
      <c r="E1705" s="163"/>
      <c r="F1705" s="164"/>
      <c r="G1705" s="165"/>
    </row>
    <row r="1706" spans="1:141" ht="24" customHeight="1" x14ac:dyDescent="0.2">
      <c r="A1706" s="161" t="s">
        <v>41</v>
      </c>
      <c r="B1706" s="166" t="str">
        <f>IFERROR(VALUE(LEFT(B1707,FIND("-",B1707)-1)),"")</f>
        <v/>
      </c>
      <c r="C1706" s="151" t="str">
        <f>IFERROR(VLOOKUP(B1706,Tabla_CyP,2,FALSE),"")</f>
        <v/>
      </c>
      <c r="E1706" s="163"/>
      <c r="F1706" s="164"/>
      <c r="G1706" s="165"/>
    </row>
    <row r="1707" spans="1:141" ht="24" customHeight="1" x14ac:dyDescent="0.2">
      <c r="A1707" s="161" t="s">
        <v>27</v>
      </c>
      <c r="B1707" s="167" t="str">
        <f>IFERROR(VLOOKUP(COUNTIF($A$1:A1707,"ANALISIS DE PRECIOS"),Tabla_NumeroItem,4,FALSE),"")</f>
        <v>19.4</v>
      </c>
      <c r="C1707" s="151" t="str">
        <f>IFERROR(VLOOKUP(B1707,Tabla_CyP,2,FALSE),"")</f>
        <v>Pintura esmalte sintético en carpintería</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56" t="s">
        <v>588</v>
      </c>
      <c r="B1709" s="357"/>
      <c r="C1709" s="358" t="s">
        <v>0</v>
      </c>
      <c r="D1709" s="358" t="s">
        <v>29</v>
      </c>
      <c r="E1709" s="360" t="s">
        <v>30</v>
      </c>
      <c r="F1709" s="362" t="s">
        <v>31</v>
      </c>
      <c r="G1709" s="364" t="s">
        <v>32</v>
      </c>
    </row>
    <row r="1710" spans="1:141" s="171" customFormat="1" ht="24" customHeight="1" x14ac:dyDescent="0.2">
      <c r="A1710" s="169" t="s">
        <v>589</v>
      </c>
      <c r="B1710" s="170" t="s">
        <v>590</v>
      </c>
      <c r="C1710" s="359"/>
      <c r="D1710" s="359"/>
      <c r="E1710" s="361"/>
      <c r="F1710" s="363"/>
      <c r="G1710" s="365"/>
      <c r="I1710" s="334"/>
      <c r="J1710" s="334"/>
      <c r="K1710" s="334"/>
      <c r="L1710" s="334"/>
      <c r="M1710" s="334"/>
      <c r="N1710" s="334"/>
      <c r="O1710" s="334"/>
      <c r="P1710" s="334"/>
      <c r="Q1710" s="334"/>
      <c r="R1710" s="334"/>
      <c r="S1710" s="334"/>
      <c r="T1710" s="334"/>
      <c r="U1710" s="334"/>
      <c r="V1710" s="334"/>
      <c r="W1710" s="334"/>
      <c r="X1710" s="334"/>
      <c r="Y1710" s="334"/>
      <c r="Z1710" s="334"/>
      <c r="AA1710" s="334"/>
      <c r="AB1710" s="334"/>
      <c r="AC1710" s="334"/>
      <c r="AD1710" s="334"/>
      <c r="AE1710" s="334"/>
      <c r="AF1710" s="334"/>
      <c r="AG1710" s="334"/>
      <c r="AH1710" s="334"/>
      <c r="AI1710" s="334"/>
      <c r="AJ1710" s="334"/>
      <c r="AK1710" s="334"/>
      <c r="AL1710" s="334"/>
      <c r="AM1710" s="334"/>
      <c r="AN1710" s="334"/>
      <c r="AO1710" s="334"/>
      <c r="AP1710" s="334"/>
      <c r="AQ1710" s="334"/>
      <c r="AR1710" s="334"/>
      <c r="AS1710" s="334"/>
      <c r="AT1710" s="334"/>
      <c r="AU1710" s="334"/>
      <c r="AV1710" s="334"/>
      <c r="AW1710" s="334"/>
      <c r="AX1710" s="334"/>
      <c r="AY1710" s="334"/>
      <c r="AZ1710" s="334"/>
      <c r="BA1710" s="334"/>
      <c r="BB1710" s="334"/>
      <c r="BC1710" s="334"/>
      <c r="BD1710" s="334"/>
      <c r="BE1710" s="334"/>
      <c r="BF1710" s="334"/>
      <c r="BG1710" s="334"/>
      <c r="BH1710" s="334"/>
      <c r="BI1710" s="334"/>
      <c r="BJ1710" s="334"/>
      <c r="BK1710" s="334"/>
      <c r="BL1710" s="334"/>
      <c r="BM1710" s="334"/>
      <c r="BN1710" s="334"/>
      <c r="BO1710" s="334"/>
      <c r="BP1710" s="334"/>
      <c r="BQ1710" s="334"/>
      <c r="BR1710" s="334"/>
      <c r="BS1710" s="334"/>
      <c r="BT1710" s="334"/>
      <c r="BU1710" s="334"/>
      <c r="BV1710" s="334"/>
      <c r="BW1710" s="334"/>
      <c r="BX1710" s="334"/>
      <c r="BY1710" s="334"/>
      <c r="BZ1710" s="334"/>
      <c r="CA1710" s="334"/>
      <c r="CB1710" s="334"/>
      <c r="CC1710" s="334"/>
      <c r="CD1710" s="334"/>
      <c r="CE1710" s="334"/>
      <c r="CF1710" s="334"/>
      <c r="CG1710" s="334"/>
      <c r="CH1710" s="334"/>
      <c r="CI1710" s="334"/>
      <c r="CJ1710" s="334"/>
      <c r="CK1710" s="334"/>
      <c r="CL1710" s="334"/>
      <c r="CM1710" s="334"/>
      <c r="CN1710" s="334"/>
      <c r="CO1710" s="334"/>
      <c r="CP1710" s="334"/>
      <c r="CQ1710" s="334"/>
      <c r="CR1710" s="334"/>
      <c r="CS1710" s="334"/>
      <c r="CT1710" s="334"/>
      <c r="CU1710" s="334"/>
      <c r="CV1710" s="334"/>
      <c r="CW1710" s="334"/>
      <c r="CX1710" s="334"/>
      <c r="CY1710" s="334"/>
      <c r="CZ1710" s="334"/>
      <c r="DA1710" s="334"/>
      <c r="DB1710" s="334"/>
      <c r="DC1710" s="334"/>
      <c r="DD1710" s="334"/>
      <c r="DE1710" s="334"/>
      <c r="DF1710" s="334"/>
      <c r="DG1710" s="334"/>
      <c r="DH1710" s="334"/>
      <c r="DI1710" s="334"/>
      <c r="DJ1710" s="334"/>
      <c r="DK1710" s="334"/>
      <c r="DL1710" s="334"/>
      <c r="DM1710" s="334"/>
      <c r="DN1710" s="334"/>
      <c r="DO1710" s="334"/>
      <c r="DP1710" s="334"/>
      <c r="DQ1710" s="334"/>
      <c r="DR1710" s="334"/>
      <c r="DS1710" s="334"/>
      <c r="DT1710" s="334"/>
      <c r="DU1710" s="334"/>
      <c r="DV1710" s="334"/>
      <c r="DW1710" s="334"/>
      <c r="DX1710" s="334"/>
      <c r="DY1710" s="334"/>
      <c r="DZ1710" s="334"/>
      <c r="EA1710" s="334"/>
      <c r="EB1710" s="334"/>
      <c r="EC1710" s="334"/>
      <c r="ED1710" s="334"/>
      <c r="EE1710" s="334"/>
      <c r="EF1710" s="334"/>
      <c r="EG1710" s="334"/>
      <c r="EH1710" s="334"/>
      <c r="EI1710" s="334"/>
      <c r="EJ1710" s="334"/>
      <c r="EK1710" s="334"/>
    </row>
    <row r="1711" spans="1:141" ht="24" customHeight="1" x14ac:dyDescent="0.2">
      <c r="A1711" s="237"/>
      <c r="B1711" s="172"/>
      <c r="C1711" s="235" t="s">
        <v>728</v>
      </c>
      <c r="D1711" s="173"/>
      <c r="E1711" s="174"/>
      <c r="F1711" s="175"/>
      <c r="G1711" s="176"/>
    </row>
    <row r="1712" spans="1:141" s="333" customFormat="1" ht="24" customHeight="1" x14ac:dyDescent="0.2">
      <c r="A1712" s="324" t="str">
        <f t="shared" ref="A1712:A1725" si="511">IFERROR(VLOOKUP(C1712,Tabla_Insumos,4,FALSE),"")</f>
        <v/>
      </c>
      <c r="B1712" s="325" t="str">
        <f>IFERROR(VLOOKUP(C1712,Tabla_Insumos,5,FALSE),"")</f>
        <v/>
      </c>
      <c r="C1712" s="326"/>
      <c r="D1712" s="327" t="str">
        <f t="shared" ref="D1712:D1725" si="512">IFERROR(VLOOKUP(C1712,Tabla_Insumos,2,FALSE),"")</f>
        <v/>
      </c>
      <c r="E1712" s="328"/>
      <c r="F1712" s="329">
        <f t="shared" ref="F1712:F1725" si="513">IFERROR(VLOOKUP(C1712,Tabla_Insumos,3,FALSE),0)</f>
        <v>0</v>
      </c>
      <c r="G1712" s="332">
        <f>ROUND(E1712*F1712,2)</f>
        <v>0</v>
      </c>
    </row>
    <row r="1713" spans="1:7" s="333" customFormat="1" ht="24" customHeight="1" x14ac:dyDescent="0.2">
      <c r="A1713" s="324" t="str">
        <f t="shared" si="511"/>
        <v/>
      </c>
      <c r="B1713" s="325" t="str">
        <f t="shared" ref="B1713:B1725" si="514">IFERROR(VLOOKUP(C1713,Tabla_Insumos,5,FALSE),"")</f>
        <v/>
      </c>
      <c r="C1713" s="326"/>
      <c r="D1713" s="327" t="str">
        <f t="shared" si="512"/>
        <v/>
      </c>
      <c r="E1713" s="328"/>
      <c r="F1713" s="329">
        <f t="shared" si="513"/>
        <v>0</v>
      </c>
      <c r="G1713" s="332">
        <f t="shared" ref="G1713:G1725" si="515">ROUND(E1713*F1713,2)</f>
        <v>0</v>
      </c>
    </row>
    <row r="1714" spans="1:7" s="333" customFormat="1" ht="24" customHeight="1" x14ac:dyDescent="0.2">
      <c r="A1714" s="324" t="str">
        <f t="shared" si="511"/>
        <v/>
      </c>
      <c r="B1714" s="325" t="str">
        <f t="shared" si="514"/>
        <v/>
      </c>
      <c r="C1714" s="326"/>
      <c r="D1714" s="327" t="str">
        <f t="shared" si="512"/>
        <v/>
      </c>
      <c r="E1714" s="328"/>
      <c r="F1714" s="329">
        <f t="shared" si="513"/>
        <v>0</v>
      </c>
      <c r="G1714" s="332">
        <f t="shared" si="515"/>
        <v>0</v>
      </c>
    </row>
    <row r="1715" spans="1:7" s="333" customFormat="1" ht="24" customHeight="1" x14ac:dyDescent="0.2">
      <c r="A1715" s="324" t="str">
        <f t="shared" si="511"/>
        <v/>
      </c>
      <c r="B1715" s="325" t="str">
        <f t="shared" si="514"/>
        <v/>
      </c>
      <c r="C1715" s="326"/>
      <c r="D1715" s="327" t="str">
        <f t="shared" si="512"/>
        <v/>
      </c>
      <c r="E1715" s="328"/>
      <c r="F1715" s="329">
        <f t="shared" si="513"/>
        <v>0</v>
      </c>
      <c r="G1715" s="332">
        <f t="shared" si="515"/>
        <v>0</v>
      </c>
    </row>
    <row r="1716" spans="1:7" s="333" customFormat="1" ht="24" customHeight="1" x14ac:dyDescent="0.2">
      <c r="A1716" s="324" t="str">
        <f t="shared" si="511"/>
        <v/>
      </c>
      <c r="B1716" s="325" t="str">
        <f t="shared" si="514"/>
        <v/>
      </c>
      <c r="C1716" s="326"/>
      <c r="D1716" s="327" t="str">
        <f t="shared" si="512"/>
        <v/>
      </c>
      <c r="E1716" s="328"/>
      <c r="F1716" s="329">
        <f t="shared" si="513"/>
        <v>0</v>
      </c>
      <c r="G1716" s="332">
        <f t="shared" si="515"/>
        <v>0</v>
      </c>
    </row>
    <row r="1717" spans="1:7" s="333" customFormat="1" ht="24" customHeight="1" x14ac:dyDescent="0.2">
      <c r="A1717" s="324" t="str">
        <f t="shared" si="511"/>
        <v/>
      </c>
      <c r="B1717" s="325" t="str">
        <f t="shared" si="514"/>
        <v/>
      </c>
      <c r="C1717" s="326"/>
      <c r="D1717" s="327" t="str">
        <f t="shared" si="512"/>
        <v/>
      </c>
      <c r="E1717" s="328"/>
      <c r="F1717" s="329">
        <f t="shared" si="513"/>
        <v>0</v>
      </c>
      <c r="G1717" s="332">
        <f t="shared" si="515"/>
        <v>0</v>
      </c>
    </row>
    <row r="1718" spans="1:7" s="333" customFormat="1" ht="24" customHeight="1" x14ac:dyDescent="0.2">
      <c r="A1718" s="324" t="str">
        <f t="shared" si="511"/>
        <v/>
      </c>
      <c r="B1718" s="325" t="str">
        <f t="shared" si="514"/>
        <v/>
      </c>
      <c r="C1718" s="326"/>
      <c r="D1718" s="327" t="str">
        <f t="shared" si="512"/>
        <v/>
      </c>
      <c r="E1718" s="328"/>
      <c r="F1718" s="329">
        <f t="shared" si="513"/>
        <v>0</v>
      </c>
      <c r="G1718" s="332">
        <f t="shared" si="515"/>
        <v>0</v>
      </c>
    </row>
    <row r="1719" spans="1:7" s="333" customFormat="1" ht="24" customHeight="1" x14ac:dyDescent="0.2">
      <c r="A1719" s="324" t="str">
        <f t="shared" si="511"/>
        <v/>
      </c>
      <c r="B1719" s="325" t="str">
        <f t="shared" si="514"/>
        <v/>
      </c>
      <c r="C1719" s="326"/>
      <c r="D1719" s="327" t="str">
        <f t="shared" si="512"/>
        <v/>
      </c>
      <c r="E1719" s="328"/>
      <c r="F1719" s="329">
        <f t="shared" si="513"/>
        <v>0</v>
      </c>
      <c r="G1719" s="332">
        <f t="shared" si="515"/>
        <v>0</v>
      </c>
    </row>
    <row r="1720" spans="1:7" s="333" customFormat="1" ht="24" customHeight="1" x14ac:dyDescent="0.2">
      <c r="A1720" s="324" t="str">
        <f t="shared" si="511"/>
        <v/>
      </c>
      <c r="B1720" s="325" t="str">
        <f t="shared" si="514"/>
        <v/>
      </c>
      <c r="C1720" s="326"/>
      <c r="D1720" s="327" t="str">
        <f t="shared" si="512"/>
        <v/>
      </c>
      <c r="E1720" s="328"/>
      <c r="F1720" s="329">
        <f t="shared" si="513"/>
        <v>0</v>
      </c>
      <c r="G1720" s="332">
        <f t="shared" si="515"/>
        <v>0</v>
      </c>
    </row>
    <row r="1721" spans="1:7" s="333" customFormat="1" ht="24" customHeight="1" x14ac:dyDescent="0.2">
      <c r="A1721" s="324" t="str">
        <f t="shared" si="511"/>
        <v/>
      </c>
      <c r="B1721" s="325" t="str">
        <f t="shared" si="514"/>
        <v/>
      </c>
      <c r="C1721" s="326"/>
      <c r="D1721" s="327" t="str">
        <f t="shared" si="512"/>
        <v/>
      </c>
      <c r="E1721" s="328"/>
      <c r="F1721" s="329">
        <f t="shared" si="513"/>
        <v>0</v>
      </c>
      <c r="G1721" s="332">
        <f t="shared" si="515"/>
        <v>0</v>
      </c>
    </row>
    <row r="1722" spans="1:7" s="333" customFormat="1" ht="24" customHeight="1" x14ac:dyDescent="0.2">
      <c r="A1722" s="324" t="str">
        <f t="shared" si="511"/>
        <v/>
      </c>
      <c r="B1722" s="325" t="str">
        <f t="shared" si="514"/>
        <v/>
      </c>
      <c r="C1722" s="326"/>
      <c r="D1722" s="327" t="str">
        <f t="shared" si="512"/>
        <v/>
      </c>
      <c r="E1722" s="328"/>
      <c r="F1722" s="329">
        <f t="shared" si="513"/>
        <v>0</v>
      </c>
      <c r="G1722" s="332">
        <f t="shared" si="515"/>
        <v>0</v>
      </c>
    </row>
    <row r="1723" spans="1:7" s="333" customFormat="1" ht="24" customHeight="1" x14ac:dyDescent="0.2">
      <c r="A1723" s="324" t="str">
        <f t="shared" si="511"/>
        <v/>
      </c>
      <c r="B1723" s="325" t="str">
        <f t="shared" si="514"/>
        <v/>
      </c>
      <c r="C1723" s="326"/>
      <c r="D1723" s="327" t="str">
        <f t="shared" si="512"/>
        <v/>
      </c>
      <c r="E1723" s="328"/>
      <c r="F1723" s="329">
        <f t="shared" si="513"/>
        <v>0</v>
      </c>
      <c r="G1723" s="332">
        <f t="shared" si="515"/>
        <v>0</v>
      </c>
    </row>
    <row r="1724" spans="1:7" s="333" customFormat="1" ht="24" customHeight="1" x14ac:dyDescent="0.2">
      <c r="A1724" s="324" t="str">
        <f t="shared" si="511"/>
        <v/>
      </c>
      <c r="B1724" s="325" t="str">
        <f t="shared" si="514"/>
        <v/>
      </c>
      <c r="C1724" s="326"/>
      <c r="D1724" s="327" t="str">
        <f t="shared" si="512"/>
        <v/>
      </c>
      <c r="E1724" s="328"/>
      <c r="F1724" s="329">
        <f t="shared" si="513"/>
        <v>0</v>
      </c>
      <c r="G1724" s="332">
        <f t="shared" si="515"/>
        <v>0</v>
      </c>
    </row>
    <row r="1725" spans="1:7" s="333" customFormat="1" ht="24" customHeight="1" x14ac:dyDescent="0.2">
      <c r="A1725" s="324" t="str">
        <f t="shared" si="511"/>
        <v/>
      </c>
      <c r="B1725" s="325" t="str">
        <f t="shared" si="514"/>
        <v/>
      </c>
      <c r="C1725" s="326"/>
      <c r="D1725" s="327" t="str">
        <f t="shared" si="512"/>
        <v/>
      </c>
      <c r="E1725" s="328"/>
      <c r="F1725" s="330">
        <f t="shared" si="513"/>
        <v>0</v>
      </c>
      <c r="G1725" s="332">
        <f t="shared" si="515"/>
        <v>0</v>
      </c>
    </row>
    <row r="1726" spans="1:7" ht="24" customHeight="1" x14ac:dyDescent="0.2">
      <c r="A1726" s="177"/>
      <c r="B1726" s="151"/>
      <c r="C1726" s="151"/>
      <c r="D1726" s="162"/>
      <c r="E1726" s="163"/>
      <c r="F1726" s="238" t="s">
        <v>33</v>
      </c>
      <c r="G1726" s="178">
        <f>SUBTOTAL(9,G1712:G1725)</f>
        <v>0</v>
      </c>
    </row>
    <row r="1727" spans="1:7" ht="24" customHeight="1" x14ac:dyDescent="0.2">
      <c r="A1727" s="177"/>
      <c r="B1727" s="151"/>
      <c r="C1727" s="179" t="s">
        <v>729</v>
      </c>
      <c r="D1727" s="162"/>
      <c r="E1727" s="163"/>
      <c r="F1727" s="164"/>
      <c r="G1727" s="180"/>
    </row>
    <row r="1728" spans="1:7" s="333" customFormat="1" ht="24" customHeight="1" x14ac:dyDescent="0.2">
      <c r="A1728" s="324" t="str">
        <f t="shared" ref="A1728:A1735" si="516">IFERROR(VLOOKUP(C1728,Tabla_Insumos,4,FALSE),"")</f>
        <v/>
      </c>
      <c r="B1728" s="325" t="str">
        <f t="shared" ref="B1728:B1735" si="517">IFERROR(VLOOKUP(C1728,Tabla_Insumos,5,FALSE),"")</f>
        <v/>
      </c>
      <c r="C1728" s="326"/>
      <c r="D1728" s="327" t="str">
        <f t="shared" ref="D1728:D1735" si="518">IFERROR(VLOOKUP(C1728,Tabla_Insumos,2,FALSE),"")</f>
        <v/>
      </c>
      <c r="E1728" s="328"/>
      <c r="F1728" s="331">
        <f t="shared" ref="F1728:F1735" si="519">IFERROR(VLOOKUP(C1728,Tabla_Insumos,3,FALSE),0)</f>
        <v>0</v>
      </c>
      <c r="G1728" s="332">
        <f>ROUND(E1728*F1728,2)</f>
        <v>0</v>
      </c>
    </row>
    <row r="1729" spans="1:7" s="333" customFormat="1" ht="24" customHeight="1" x14ac:dyDescent="0.2">
      <c r="A1729" s="324" t="str">
        <f t="shared" si="516"/>
        <v/>
      </c>
      <c r="B1729" s="325" t="str">
        <f t="shared" si="517"/>
        <v/>
      </c>
      <c r="C1729" s="326"/>
      <c r="D1729" s="327" t="str">
        <f t="shared" si="518"/>
        <v/>
      </c>
      <c r="E1729" s="328"/>
      <c r="F1729" s="331">
        <f t="shared" si="519"/>
        <v>0</v>
      </c>
      <c r="G1729" s="332">
        <f>ROUND(E1729*F1729,2)</f>
        <v>0</v>
      </c>
    </row>
    <row r="1730" spans="1:7" s="333" customFormat="1" ht="24" customHeight="1" x14ac:dyDescent="0.2">
      <c r="A1730" s="324" t="str">
        <f t="shared" si="516"/>
        <v/>
      </c>
      <c r="B1730" s="325" t="str">
        <f t="shared" si="517"/>
        <v/>
      </c>
      <c r="C1730" s="326"/>
      <c r="D1730" s="327" t="str">
        <f t="shared" si="518"/>
        <v/>
      </c>
      <c r="E1730" s="328"/>
      <c r="F1730" s="331">
        <f t="shared" si="519"/>
        <v>0</v>
      </c>
      <c r="G1730" s="332">
        <f t="shared" ref="G1730:G1735" si="520">ROUND(E1730*F1730,2)</f>
        <v>0</v>
      </c>
    </row>
    <row r="1731" spans="1:7" s="333" customFormat="1" ht="24" customHeight="1" x14ac:dyDescent="0.2">
      <c r="A1731" s="324" t="str">
        <f t="shared" si="516"/>
        <v/>
      </c>
      <c r="B1731" s="325" t="str">
        <f t="shared" si="517"/>
        <v/>
      </c>
      <c r="C1731" s="326"/>
      <c r="D1731" s="327" t="str">
        <f t="shared" si="518"/>
        <v/>
      </c>
      <c r="E1731" s="328"/>
      <c r="F1731" s="331">
        <f t="shared" si="519"/>
        <v>0</v>
      </c>
      <c r="G1731" s="332">
        <f t="shared" si="520"/>
        <v>0</v>
      </c>
    </row>
    <row r="1732" spans="1:7" s="333" customFormat="1" ht="24" customHeight="1" x14ac:dyDescent="0.2">
      <c r="A1732" s="324" t="str">
        <f t="shared" si="516"/>
        <v/>
      </c>
      <c r="B1732" s="325" t="str">
        <f t="shared" si="517"/>
        <v/>
      </c>
      <c r="C1732" s="326"/>
      <c r="D1732" s="327" t="str">
        <f t="shared" si="518"/>
        <v/>
      </c>
      <c r="E1732" s="328"/>
      <c r="F1732" s="329">
        <f t="shared" si="519"/>
        <v>0</v>
      </c>
      <c r="G1732" s="332">
        <f t="shared" si="520"/>
        <v>0</v>
      </c>
    </row>
    <row r="1733" spans="1:7" s="333" customFormat="1" ht="24" customHeight="1" x14ac:dyDescent="0.2">
      <c r="A1733" s="324" t="str">
        <f t="shared" si="516"/>
        <v/>
      </c>
      <c r="B1733" s="325" t="str">
        <f t="shared" si="517"/>
        <v/>
      </c>
      <c r="C1733" s="326"/>
      <c r="D1733" s="327" t="str">
        <f t="shared" si="518"/>
        <v/>
      </c>
      <c r="E1733" s="328"/>
      <c r="F1733" s="329">
        <f t="shared" si="519"/>
        <v>0</v>
      </c>
      <c r="G1733" s="332">
        <f t="shared" si="520"/>
        <v>0</v>
      </c>
    </row>
    <row r="1734" spans="1:7" s="333" customFormat="1" ht="24" customHeight="1" x14ac:dyDescent="0.2">
      <c r="A1734" s="324" t="str">
        <f t="shared" si="516"/>
        <v/>
      </c>
      <c r="B1734" s="325" t="str">
        <f t="shared" si="517"/>
        <v/>
      </c>
      <c r="C1734" s="326"/>
      <c r="D1734" s="327" t="str">
        <f t="shared" si="518"/>
        <v/>
      </c>
      <c r="E1734" s="328"/>
      <c r="F1734" s="329">
        <f t="shared" si="519"/>
        <v>0</v>
      </c>
      <c r="G1734" s="332">
        <f t="shared" si="520"/>
        <v>0</v>
      </c>
    </row>
    <row r="1735" spans="1:7" s="333" customFormat="1" ht="24" customHeight="1" x14ac:dyDescent="0.2">
      <c r="A1735" s="324" t="str">
        <f t="shared" si="516"/>
        <v/>
      </c>
      <c r="B1735" s="325" t="str">
        <f t="shared" si="517"/>
        <v/>
      </c>
      <c r="C1735" s="326"/>
      <c r="D1735" s="327" t="str">
        <f t="shared" si="518"/>
        <v/>
      </c>
      <c r="E1735" s="328"/>
      <c r="F1735" s="329">
        <f t="shared" si="519"/>
        <v>0</v>
      </c>
      <c r="G1735" s="332">
        <f t="shared" si="520"/>
        <v>0</v>
      </c>
    </row>
    <row r="1736" spans="1:7" ht="24" customHeight="1" x14ac:dyDescent="0.2">
      <c r="A1736" s="177"/>
      <c r="B1736" s="151"/>
      <c r="C1736" s="151"/>
      <c r="D1736" s="162"/>
      <c r="E1736" s="163"/>
      <c r="F1736" s="238" t="s">
        <v>34</v>
      </c>
      <c r="G1736" s="178">
        <f>SUBTOTAL(9,G1728:G1735)</f>
        <v>0</v>
      </c>
    </row>
    <row r="1737" spans="1:7" ht="24" customHeight="1" x14ac:dyDescent="0.2">
      <c r="A1737" s="177"/>
      <c r="B1737" s="151"/>
      <c r="C1737" s="179" t="s">
        <v>730</v>
      </c>
      <c r="D1737" s="162"/>
      <c r="E1737" s="163"/>
      <c r="F1737" s="164"/>
      <c r="G1737" s="180"/>
    </row>
    <row r="1738" spans="1:7" s="333" customFormat="1" ht="24" customHeight="1" x14ac:dyDescent="0.2">
      <c r="A1738" s="324" t="str">
        <f t="shared" ref="A1738:A1746" si="521">IFERROR(VLOOKUP(C1738,Tabla_Insumos,4,FALSE),"")</f>
        <v/>
      </c>
      <c r="B1738" s="325" t="str">
        <f t="shared" ref="B1738:B1746" si="522">IFERROR(VLOOKUP(C1738,Tabla_Insumos,5,FALSE),"")</f>
        <v/>
      </c>
      <c r="C1738" s="326"/>
      <c r="D1738" s="327" t="str">
        <f t="shared" ref="D1738:D1746" si="523">IFERROR(VLOOKUP(C1738,Tabla_Insumos,2,FALSE),"")</f>
        <v/>
      </c>
      <c r="E1738" s="328"/>
      <c r="F1738" s="329">
        <f t="shared" ref="F1738:F1746" si="524">IFERROR(VLOOKUP(C1738,Tabla_Insumos,3,FALSE),0)</f>
        <v>0</v>
      </c>
      <c r="G1738" s="332">
        <f t="shared" ref="G1738:G1746" si="525">ROUND(E1738*F1738,2)</f>
        <v>0</v>
      </c>
    </row>
    <row r="1739" spans="1:7" s="333" customFormat="1" ht="24" customHeight="1" x14ac:dyDescent="0.2">
      <c r="A1739" s="324" t="str">
        <f t="shared" si="521"/>
        <v/>
      </c>
      <c r="B1739" s="325" t="str">
        <f t="shared" si="522"/>
        <v/>
      </c>
      <c r="C1739" s="326"/>
      <c r="D1739" s="327" t="str">
        <f t="shared" si="523"/>
        <v/>
      </c>
      <c r="E1739" s="328"/>
      <c r="F1739" s="329">
        <f t="shared" si="524"/>
        <v>0</v>
      </c>
      <c r="G1739" s="332">
        <f t="shared" si="525"/>
        <v>0</v>
      </c>
    </row>
    <row r="1740" spans="1:7" s="333" customFormat="1" ht="24" customHeight="1" x14ac:dyDescent="0.2">
      <c r="A1740" s="324" t="str">
        <f t="shared" si="521"/>
        <v/>
      </c>
      <c r="B1740" s="325" t="str">
        <f t="shared" si="522"/>
        <v/>
      </c>
      <c r="C1740" s="326"/>
      <c r="D1740" s="327" t="str">
        <f t="shared" si="523"/>
        <v/>
      </c>
      <c r="E1740" s="328"/>
      <c r="F1740" s="329">
        <f t="shared" si="524"/>
        <v>0</v>
      </c>
      <c r="G1740" s="332">
        <f t="shared" si="525"/>
        <v>0</v>
      </c>
    </row>
    <row r="1741" spans="1:7" s="333" customFormat="1" ht="24" customHeight="1" x14ac:dyDescent="0.2">
      <c r="A1741" s="324" t="str">
        <f t="shared" si="521"/>
        <v/>
      </c>
      <c r="B1741" s="325" t="str">
        <f t="shared" si="522"/>
        <v/>
      </c>
      <c r="C1741" s="326"/>
      <c r="D1741" s="327" t="str">
        <f t="shared" si="523"/>
        <v/>
      </c>
      <c r="E1741" s="328"/>
      <c r="F1741" s="329">
        <f t="shared" si="524"/>
        <v>0</v>
      </c>
      <c r="G1741" s="332">
        <f t="shared" si="525"/>
        <v>0</v>
      </c>
    </row>
    <row r="1742" spans="1:7" s="333" customFormat="1" ht="24" customHeight="1" x14ac:dyDescent="0.2">
      <c r="A1742" s="324" t="str">
        <f t="shared" si="521"/>
        <v/>
      </c>
      <c r="B1742" s="325" t="str">
        <f t="shared" si="522"/>
        <v/>
      </c>
      <c r="C1742" s="326"/>
      <c r="D1742" s="327" t="str">
        <f t="shared" si="523"/>
        <v/>
      </c>
      <c r="E1742" s="328"/>
      <c r="F1742" s="329">
        <f t="shared" si="524"/>
        <v>0</v>
      </c>
      <c r="G1742" s="332">
        <f t="shared" si="525"/>
        <v>0</v>
      </c>
    </row>
    <row r="1743" spans="1:7" s="333" customFormat="1" ht="24" customHeight="1" x14ac:dyDescent="0.2">
      <c r="A1743" s="324" t="str">
        <f t="shared" si="521"/>
        <v/>
      </c>
      <c r="B1743" s="325" t="str">
        <f t="shared" si="522"/>
        <v/>
      </c>
      <c r="C1743" s="326"/>
      <c r="D1743" s="327" t="str">
        <f t="shared" si="523"/>
        <v/>
      </c>
      <c r="E1743" s="328"/>
      <c r="F1743" s="329">
        <f t="shared" si="524"/>
        <v>0</v>
      </c>
      <c r="G1743" s="332">
        <f t="shared" si="525"/>
        <v>0</v>
      </c>
    </row>
    <row r="1744" spans="1:7" s="333" customFormat="1" ht="24" customHeight="1" x14ac:dyDescent="0.2">
      <c r="A1744" s="324" t="str">
        <f t="shared" si="521"/>
        <v/>
      </c>
      <c r="B1744" s="325" t="str">
        <f t="shared" si="522"/>
        <v/>
      </c>
      <c r="C1744" s="326"/>
      <c r="D1744" s="327" t="str">
        <f t="shared" si="523"/>
        <v/>
      </c>
      <c r="E1744" s="328"/>
      <c r="F1744" s="329">
        <f t="shared" si="524"/>
        <v>0</v>
      </c>
      <c r="G1744" s="332">
        <f t="shared" si="525"/>
        <v>0</v>
      </c>
    </row>
    <row r="1745" spans="1:141" s="333" customFormat="1" ht="24" customHeight="1" x14ac:dyDescent="0.2">
      <c r="A1745" s="324" t="str">
        <f t="shared" si="521"/>
        <v/>
      </c>
      <c r="B1745" s="325" t="str">
        <f t="shared" si="522"/>
        <v/>
      </c>
      <c r="C1745" s="326"/>
      <c r="D1745" s="327" t="str">
        <f t="shared" si="523"/>
        <v/>
      </c>
      <c r="E1745" s="328"/>
      <c r="F1745" s="329">
        <f t="shared" si="524"/>
        <v>0</v>
      </c>
      <c r="G1745" s="332">
        <f t="shared" si="525"/>
        <v>0</v>
      </c>
    </row>
    <row r="1746" spans="1:141" s="333" customFormat="1" ht="24" customHeight="1" x14ac:dyDescent="0.2">
      <c r="A1746" s="324" t="str">
        <f t="shared" si="521"/>
        <v/>
      </c>
      <c r="B1746" s="325" t="str">
        <f t="shared" si="522"/>
        <v/>
      </c>
      <c r="C1746" s="326"/>
      <c r="D1746" s="327" t="str">
        <f t="shared" si="523"/>
        <v/>
      </c>
      <c r="E1746" s="328"/>
      <c r="F1746" s="329">
        <f t="shared" si="524"/>
        <v>0</v>
      </c>
      <c r="G1746" s="332">
        <f t="shared" si="525"/>
        <v>0</v>
      </c>
    </row>
    <row r="1747" spans="1:141" ht="24" customHeight="1" x14ac:dyDescent="0.2">
      <c r="A1747" s="181"/>
      <c r="B1747" s="162"/>
      <c r="C1747" s="151"/>
      <c r="D1747" s="162"/>
      <c r="E1747" s="163"/>
      <c r="F1747" s="238"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19.4</v>
      </c>
      <c r="B1749" s="189" t="str">
        <f>C1707</f>
        <v>Pintura esmalte sintético en carpintería</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3" t="s">
        <v>39</v>
      </c>
      <c r="B1751" s="224"/>
      <c r="C1751" s="224"/>
      <c r="D1751" s="224"/>
      <c r="E1751" s="224"/>
      <c r="F1751" s="224"/>
      <c r="G1751" s="225"/>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E.P.E.T.N° 1 - ING. ROGELIO BOERO</v>
      </c>
      <c r="C1754" s="149"/>
      <c r="D1754" s="149"/>
      <c r="E1754" s="149"/>
      <c r="F1754" s="158" t="s">
        <v>40</v>
      </c>
      <c r="G1754" s="160">
        <f>Fecha_Base</f>
        <v>0</v>
      </c>
    </row>
    <row r="1755" spans="1:141" ht="24" customHeight="1" x14ac:dyDescent="0.2">
      <c r="A1755" s="161" t="s">
        <v>725</v>
      </c>
      <c r="B1755" s="150" t="str">
        <f>Ubicación</f>
        <v>Belgrano 250 este</v>
      </c>
      <c r="C1755" s="150"/>
      <c r="D1755" s="162"/>
      <c r="E1755" s="163"/>
      <c r="F1755" s="164"/>
      <c r="G1755" s="165"/>
    </row>
    <row r="1756" spans="1:141" ht="24" customHeight="1" x14ac:dyDescent="0.2">
      <c r="A1756" s="161" t="s">
        <v>41</v>
      </c>
      <c r="B1756" s="166" t="str">
        <f>IFERROR(VALUE(LEFT(B1757,FIND("-",B1757)-1)),"")</f>
        <v/>
      </c>
      <c r="C1756" s="151" t="str">
        <f>IFERROR(VLOOKUP(B1756,Tabla_CyP,2,FALSE),"")</f>
        <v/>
      </c>
      <c r="E1756" s="163"/>
      <c r="F1756" s="164"/>
      <c r="G1756" s="165"/>
    </row>
    <row r="1757" spans="1:141" ht="24" customHeight="1" x14ac:dyDescent="0.2">
      <c r="A1757" s="161" t="s">
        <v>27</v>
      </c>
      <c r="B1757" s="167" t="str">
        <f>IFERROR(VLOOKUP(COUNTIF($A$1:A1757,"ANALISIS DE PRECIOS"),Tabla_NumeroItem,4,FALSE),"")</f>
        <v>20.1</v>
      </c>
      <c r="C1757" s="151" t="str">
        <f>IFERROR(VLOOKUP(B1757,Tabla_CyP,2,FALSE),"")</f>
        <v>Señalización</v>
      </c>
      <c r="D1757" s="162"/>
      <c r="E1757" s="163"/>
      <c r="F1757" s="158" t="s">
        <v>28</v>
      </c>
      <c r="G1757" s="168" t="str">
        <f>IFERROR(VLOOKUP(B1757,Tabla_CyP,4,FALSE),"")</f>
        <v>gl</v>
      </c>
    </row>
    <row r="1758" spans="1:141" ht="24" customHeight="1" x14ac:dyDescent="0.2">
      <c r="A1758" s="161"/>
      <c r="B1758" s="150"/>
      <c r="C1758" s="151"/>
      <c r="D1758" s="162"/>
      <c r="E1758" s="163"/>
      <c r="F1758" s="164"/>
      <c r="G1758" s="165"/>
    </row>
    <row r="1759" spans="1:141" ht="24" customHeight="1" x14ac:dyDescent="0.2">
      <c r="A1759" s="356" t="s">
        <v>588</v>
      </c>
      <c r="B1759" s="357"/>
      <c r="C1759" s="358" t="s">
        <v>0</v>
      </c>
      <c r="D1759" s="358" t="s">
        <v>29</v>
      </c>
      <c r="E1759" s="360" t="s">
        <v>30</v>
      </c>
      <c r="F1759" s="362" t="s">
        <v>31</v>
      </c>
      <c r="G1759" s="364" t="s">
        <v>32</v>
      </c>
    </row>
    <row r="1760" spans="1:141" s="171" customFormat="1" ht="24" customHeight="1" x14ac:dyDescent="0.2">
      <c r="A1760" s="169" t="s">
        <v>589</v>
      </c>
      <c r="B1760" s="170" t="s">
        <v>590</v>
      </c>
      <c r="C1760" s="359"/>
      <c r="D1760" s="359"/>
      <c r="E1760" s="361"/>
      <c r="F1760" s="363"/>
      <c r="G1760" s="365"/>
      <c r="I1760" s="334"/>
      <c r="J1760" s="334"/>
      <c r="K1760" s="334"/>
      <c r="L1760" s="334"/>
      <c r="M1760" s="334"/>
      <c r="N1760" s="334"/>
      <c r="O1760" s="334"/>
      <c r="P1760" s="334"/>
      <c r="Q1760" s="334"/>
      <c r="R1760" s="334"/>
      <c r="S1760" s="334"/>
      <c r="T1760" s="334"/>
      <c r="U1760" s="334"/>
      <c r="V1760" s="334"/>
      <c r="W1760" s="334"/>
      <c r="X1760" s="334"/>
      <c r="Y1760" s="334"/>
      <c r="Z1760" s="334"/>
      <c r="AA1760" s="334"/>
      <c r="AB1760" s="334"/>
      <c r="AC1760" s="334"/>
      <c r="AD1760" s="334"/>
      <c r="AE1760" s="334"/>
      <c r="AF1760" s="334"/>
      <c r="AG1760" s="334"/>
      <c r="AH1760" s="334"/>
      <c r="AI1760" s="334"/>
      <c r="AJ1760" s="334"/>
      <c r="AK1760" s="334"/>
      <c r="AL1760" s="334"/>
      <c r="AM1760" s="334"/>
      <c r="AN1760" s="334"/>
      <c r="AO1760" s="334"/>
      <c r="AP1760" s="334"/>
      <c r="AQ1760" s="334"/>
      <c r="AR1760" s="334"/>
      <c r="AS1760" s="334"/>
      <c r="AT1760" s="334"/>
      <c r="AU1760" s="334"/>
      <c r="AV1760" s="334"/>
      <c r="AW1760" s="334"/>
      <c r="AX1760" s="334"/>
      <c r="AY1760" s="334"/>
      <c r="AZ1760" s="334"/>
      <c r="BA1760" s="334"/>
      <c r="BB1760" s="334"/>
      <c r="BC1760" s="334"/>
      <c r="BD1760" s="334"/>
      <c r="BE1760" s="334"/>
      <c r="BF1760" s="334"/>
      <c r="BG1760" s="334"/>
      <c r="BH1760" s="334"/>
      <c r="BI1760" s="334"/>
      <c r="BJ1760" s="334"/>
      <c r="BK1760" s="334"/>
      <c r="BL1760" s="334"/>
      <c r="BM1760" s="334"/>
      <c r="BN1760" s="334"/>
      <c r="BO1760" s="334"/>
      <c r="BP1760" s="334"/>
      <c r="BQ1760" s="334"/>
      <c r="BR1760" s="334"/>
      <c r="BS1760" s="334"/>
      <c r="BT1760" s="334"/>
      <c r="BU1760" s="334"/>
      <c r="BV1760" s="334"/>
      <c r="BW1760" s="334"/>
      <c r="BX1760" s="334"/>
      <c r="BY1760" s="334"/>
      <c r="BZ1760" s="334"/>
      <c r="CA1760" s="334"/>
      <c r="CB1760" s="334"/>
      <c r="CC1760" s="334"/>
      <c r="CD1760" s="334"/>
      <c r="CE1760" s="334"/>
      <c r="CF1760" s="334"/>
      <c r="CG1760" s="334"/>
      <c r="CH1760" s="334"/>
      <c r="CI1760" s="334"/>
      <c r="CJ1760" s="334"/>
      <c r="CK1760" s="334"/>
      <c r="CL1760" s="334"/>
      <c r="CM1760" s="334"/>
      <c r="CN1760" s="334"/>
      <c r="CO1760" s="334"/>
      <c r="CP1760" s="334"/>
      <c r="CQ1760" s="334"/>
      <c r="CR1760" s="334"/>
      <c r="CS1760" s="334"/>
      <c r="CT1760" s="334"/>
      <c r="CU1760" s="334"/>
      <c r="CV1760" s="334"/>
      <c r="CW1760" s="334"/>
      <c r="CX1760" s="334"/>
      <c r="CY1760" s="334"/>
      <c r="CZ1760" s="334"/>
      <c r="DA1760" s="334"/>
      <c r="DB1760" s="334"/>
      <c r="DC1760" s="334"/>
      <c r="DD1760" s="334"/>
      <c r="DE1760" s="334"/>
      <c r="DF1760" s="334"/>
      <c r="DG1760" s="334"/>
      <c r="DH1760" s="334"/>
      <c r="DI1760" s="334"/>
      <c r="DJ1760" s="334"/>
      <c r="DK1760" s="334"/>
      <c r="DL1760" s="334"/>
      <c r="DM1760" s="334"/>
      <c r="DN1760" s="334"/>
      <c r="DO1760" s="334"/>
      <c r="DP1760" s="334"/>
      <c r="DQ1760" s="334"/>
      <c r="DR1760" s="334"/>
      <c r="DS1760" s="334"/>
      <c r="DT1760" s="334"/>
      <c r="DU1760" s="334"/>
      <c r="DV1760" s="334"/>
      <c r="DW1760" s="334"/>
      <c r="DX1760" s="334"/>
      <c r="DY1760" s="334"/>
      <c r="DZ1760" s="334"/>
      <c r="EA1760" s="334"/>
      <c r="EB1760" s="334"/>
      <c r="EC1760" s="334"/>
      <c r="ED1760" s="334"/>
      <c r="EE1760" s="334"/>
      <c r="EF1760" s="334"/>
      <c r="EG1760" s="334"/>
      <c r="EH1760" s="334"/>
      <c r="EI1760" s="334"/>
      <c r="EJ1760" s="334"/>
      <c r="EK1760" s="334"/>
    </row>
    <row r="1761" spans="1:7" ht="24" customHeight="1" x14ac:dyDescent="0.2">
      <c r="A1761" s="237"/>
      <c r="B1761" s="172"/>
      <c r="C1761" s="235" t="s">
        <v>728</v>
      </c>
      <c r="D1761" s="173"/>
      <c r="E1761" s="174"/>
      <c r="F1761" s="175"/>
      <c r="G1761" s="176"/>
    </row>
    <row r="1762" spans="1:7" s="333" customFormat="1" ht="24" customHeight="1" x14ac:dyDescent="0.2">
      <c r="A1762" s="324" t="str">
        <f t="shared" ref="A1762:A1775" si="526">IFERROR(VLOOKUP(C1762,Tabla_Insumos,4,FALSE),"")</f>
        <v/>
      </c>
      <c r="B1762" s="325" t="str">
        <f>IFERROR(VLOOKUP(C1762,Tabla_Insumos,5,FALSE),"")</f>
        <v/>
      </c>
      <c r="C1762" s="326"/>
      <c r="D1762" s="327" t="str">
        <f t="shared" ref="D1762:D1775" si="527">IFERROR(VLOOKUP(C1762,Tabla_Insumos,2,FALSE),"")</f>
        <v/>
      </c>
      <c r="E1762" s="328"/>
      <c r="F1762" s="329">
        <f t="shared" ref="F1762:F1775" si="528">IFERROR(VLOOKUP(C1762,Tabla_Insumos,3,FALSE),0)</f>
        <v>0</v>
      </c>
      <c r="G1762" s="332">
        <f>ROUND(E1762*F1762,2)</f>
        <v>0</v>
      </c>
    </row>
    <row r="1763" spans="1:7" s="333" customFormat="1" ht="24" customHeight="1" x14ac:dyDescent="0.2">
      <c r="A1763" s="324" t="str">
        <f t="shared" si="526"/>
        <v/>
      </c>
      <c r="B1763" s="325" t="str">
        <f t="shared" ref="B1763:B1775" si="529">IFERROR(VLOOKUP(C1763,Tabla_Insumos,5,FALSE),"")</f>
        <v/>
      </c>
      <c r="C1763" s="326"/>
      <c r="D1763" s="327" t="str">
        <f t="shared" si="527"/>
        <v/>
      </c>
      <c r="E1763" s="328"/>
      <c r="F1763" s="329">
        <f t="shared" si="528"/>
        <v>0</v>
      </c>
      <c r="G1763" s="332">
        <f t="shared" ref="G1763:G1775" si="530">ROUND(E1763*F1763,2)</f>
        <v>0</v>
      </c>
    </row>
    <row r="1764" spans="1:7" s="333" customFormat="1" ht="24" customHeight="1" x14ac:dyDescent="0.2">
      <c r="A1764" s="324" t="str">
        <f t="shared" si="526"/>
        <v/>
      </c>
      <c r="B1764" s="325" t="str">
        <f t="shared" si="529"/>
        <v/>
      </c>
      <c r="C1764" s="326"/>
      <c r="D1764" s="327" t="str">
        <f t="shared" si="527"/>
        <v/>
      </c>
      <c r="E1764" s="328"/>
      <c r="F1764" s="329">
        <f t="shared" si="528"/>
        <v>0</v>
      </c>
      <c r="G1764" s="332">
        <f t="shared" si="530"/>
        <v>0</v>
      </c>
    </row>
    <row r="1765" spans="1:7" s="333" customFormat="1" ht="24" customHeight="1" x14ac:dyDescent="0.2">
      <c r="A1765" s="324" t="str">
        <f t="shared" si="526"/>
        <v/>
      </c>
      <c r="B1765" s="325" t="str">
        <f t="shared" si="529"/>
        <v/>
      </c>
      <c r="C1765" s="326"/>
      <c r="D1765" s="327" t="str">
        <f t="shared" si="527"/>
        <v/>
      </c>
      <c r="E1765" s="328"/>
      <c r="F1765" s="329">
        <f t="shared" si="528"/>
        <v>0</v>
      </c>
      <c r="G1765" s="332">
        <f t="shared" si="530"/>
        <v>0</v>
      </c>
    </row>
    <row r="1766" spans="1:7" s="333" customFormat="1" ht="24" customHeight="1" x14ac:dyDescent="0.2">
      <c r="A1766" s="324" t="str">
        <f t="shared" si="526"/>
        <v/>
      </c>
      <c r="B1766" s="325" t="str">
        <f t="shared" si="529"/>
        <v/>
      </c>
      <c r="C1766" s="326"/>
      <c r="D1766" s="327" t="str">
        <f t="shared" si="527"/>
        <v/>
      </c>
      <c r="E1766" s="328"/>
      <c r="F1766" s="329">
        <f t="shared" si="528"/>
        <v>0</v>
      </c>
      <c r="G1766" s="332">
        <f t="shared" si="530"/>
        <v>0</v>
      </c>
    </row>
    <row r="1767" spans="1:7" s="333" customFormat="1" ht="24" customHeight="1" x14ac:dyDescent="0.2">
      <c r="A1767" s="324" t="str">
        <f t="shared" si="526"/>
        <v/>
      </c>
      <c r="B1767" s="325" t="str">
        <f t="shared" si="529"/>
        <v/>
      </c>
      <c r="C1767" s="326"/>
      <c r="D1767" s="327" t="str">
        <f t="shared" si="527"/>
        <v/>
      </c>
      <c r="E1767" s="328"/>
      <c r="F1767" s="329">
        <f t="shared" si="528"/>
        <v>0</v>
      </c>
      <c r="G1767" s="332">
        <f t="shared" si="530"/>
        <v>0</v>
      </c>
    </row>
    <row r="1768" spans="1:7" s="333" customFormat="1" ht="24" customHeight="1" x14ac:dyDescent="0.2">
      <c r="A1768" s="324" t="str">
        <f t="shared" si="526"/>
        <v/>
      </c>
      <c r="B1768" s="325" t="str">
        <f t="shared" si="529"/>
        <v/>
      </c>
      <c r="C1768" s="326"/>
      <c r="D1768" s="327" t="str">
        <f t="shared" si="527"/>
        <v/>
      </c>
      <c r="E1768" s="328"/>
      <c r="F1768" s="329">
        <f t="shared" si="528"/>
        <v>0</v>
      </c>
      <c r="G1768" s="332">
        <f t="shared" si="530"/>
        <v>0</v>
      </c>
    </row>
    <row r="1769" spans="1:7" s="333" customFormat="1" ht="24" customHeight="1" x14ac:dyDescent="0.2">
      <c r="A1769" s="324" t="str">
        <f t="shared" si="526"/>
        <v/>
      </c>
      <c r="B1769" s="325" t="str">
        <f t="shared" si="529"/>
        <v/>
      </c>
      <c r="C1769" s="326"/>
      <c r="D1769" s="327" t="str">
        <f t="shared" si="527"/>
        <v/>
      </c>
      <c r="E1769" s="328"/>
      <c r="F1769" s="329">
        <f t="shared" si="528"/>
        <v>0</v>
      </c>
      <c r="G1769" s="332">
        <f t="shared" si="530"/>
        <v>0</v>
      </c>
    </row>
    <row r="1770" spans="1:7" s="333" customFormat="1" ht="24" customHeight="1" x14ac:dyDescent="0.2">
      <c r="A1770" s="324" t="str">
        <f t="shared" si="526"/>
        <v/>
      </c>
      <c r="B1770" s="325" t="str">
        <f t="shared" si="529"/>
        <v/>
      </c>
      <c r="C1770" s="326"/>
      <c r="D1770" s="327" t="str">
        <f t="shared" si="527"/>
        <v/>
      </c>
      <c r="E1770" s="328"/>
      <c r="F1770" s="329">
        <f t="shared" si="528"/>
        <v>0</v>
      </c>
      <c r="G1770" s="332">
        <f t="shared" si="530"/>
        <v>0</v>
      </c>
    </row>
    <row r="1771" spans="1:7" s="333" customFormat="1" ht="24" customHeight="1" x14ac:dyDescent="0.2">
      <c r="A1771" s="324" t="str">
        <f t="shared" si="526"/>
        <v/>
      </c>
      <c r="B1771" s="325" t="str">
        <f t="shared" si="529"/>
        <v/>
      </c>
      <c r="C1771" s="326"/>
      <c r="D1771" s="327" t="str">
        <f t="shared" si="527"/>
        <v/>
      </c>
      <c r="E1771" s="328"/>
      <c r="F1771" s="329">
        <f t="shared" si="528"/>
        <v>0</v>
      </c>
      <c r="G1771" s="332">
        <f t="shared" si="530"/>
        <v>0</v>
      </c>
    </row>
    <row r="1772" spans="1:7" s="333" customFormat="1" ht="24" customHeight="1" x14ac:dyDescent="0.2">
      <c r="A1772" s="324" t="str">
        <f t="shared" si="526"/>
        <v/>
      </c>
      <c r="B1772" s="325" t="str">
        <f t="shared" si="529"/>
        <v/>
      </c>
      <c r="C1772" s="326"/>
      <c r="D1772" s="327" t="str">
        <f t="shared" si="527"/>
        <v/>
      </c>
      <c r="E1772" s="328"/>
      <c r="F1772" s="329">
        <f t="shared" si="528"/>
        <v>0</v>
      </c>
      <c r="G1772" s="332">
        <f t="shared" si="530"/>
        <v>0</v>
      </c>
    </row>
    <row r="1773" spans="1:7" s="333" customFormat="1" ht="24" customHeight="1" x14ac:dyDescent="0.2">
      <c r="A1773" s="324" t="str">
        <f t="shared" si="526"/>
        <v/>
      </c>
      <c r="B1773" s="325" t="str">
        <f t="shared" si="529"/>
        <v/>
      </c>
      <c r="C1773" s="326"/>
      <c r="D1773" s="327" t="str">
        <f t="shared" si="527"/>
        <v/>
      </c>
      <c r="E1773" s="328"/>
      <c r="F1773" s="329">
        <f t="shared" si="528"/>
        <v>0</v>
      </c>
      <c r="G1773" s="332">
        <f t="shared" si="530"/>
        <v>0</v>
      </c>
    </row>
    <row r="1774" spans="1:7" s="333" customFormat="1" ht="24" customHeight="1" x14ac:dyDescent="0.2">
      <c r="A1774" s="324" t="str">
        <f t="shared" si="526"/>
        <v/>
      </c>
      <c r="B1774" s="325" t="str">
        <f t="shared" si="529"/>
        <v/>
      </c>
      <c r="C1774" s="326"/>
      <c r="D1774" s="327" t="str">
        <f t="shared" si="527"/>
        <v/>
      </c>
      <c r="E1774" s="328"/>
      <c r="F1774" s="329">
        <f t="shared" si="528"/>
        <v>0</v>
      </c>
      <c r="G1774" s="332">
        <f t="shared" si="530"/>
        <v>0</v>
      </c>
    </row>
    <row r="1775" spans="1:7" s="333" customFormat="1" ht="24" customHeight="1" x14ac:dyDescent="0.2">
      <c r="A1775" s="324" t="str">
        <f t="shared" si="526"/>
        <v/>
      </c>
      <c r="B1775" s="325" t="str">
        <f t="shared" si="529"/>
        <v/>
      </c>
      <c r="C1775" s="326"/>
      <c r="D1775" s="327" t="str">
        <f t="shared" si="527"/>
        <v/>
      </c>
      <c r="E1775" s="328"/>
      <c r="F1775" s="330">
        <f t="shared" si="528"/>
        <v>0</v>
      </c>
      <c r="G1775" s="332">
        <f t="shared" si="530"/>
        <v>0</v>
      </c>
    </row>
    <row r="1776" spans="1:7" ht="24" customHeight="1" x14ac:dyDescent="0.2">
      <c r="A1776" s="177"/>
      <c r="B1776" s="151"/>
      <c r="C1776" s="151"/>
      <c r="D1776" s="162"/>
      <c r="E1776" s="163"/>
      <c r="F1776" s="238" t="s">
        <v>33</v>
      </c>
      <c r="G1776" s="178">
        <f>SUBTOTAL(9,G1762:G1775)</f>
        <v>0</v>
      </c>
    </row>
    <row r="1777" spans="1:7" ht="24" customHeight="1" x14ac:dyDescent="0.2">
      <c r="A1777" s="177"/>
      <c r="B1777" s="151"/>
      <c r="C1777" s="179" t="s">
        <v>729</v>
      </c>
      <c r="D1777" s="162"/>
      <c r="E1777" s="163"/>
      <c r="F1777" s="164"/>
      <c r="G1777" s="180"/>
    </row>
    <row r="1778" spans="1:7" s="333" customFormat="1" ht="24" customHeight="1" x14ac:dyDescent="0.2">
      <c r="A1778" s="324" t="str">
        <f t="shared" ref="A1778:A1785" si="531">IFERROR(VLOOKUP(C1778,Tabla_Insumos,4,FALSE),"")</f>
        <v/>
      </c>
      <c r="B1778" s="325" t="str">
        <f t="shared" ref="B1778:B1785" si="532">IFERROR(VLOOKUP(C1778,Tabla_Insumos,5,FALSE),"")</f>
        <v/>
      </c>
      <c r="C1778" s="326"/>
      <c r="D1778" s="327" t="str">
        <f t="shared" ref="D1778:D1785" si="533">IFERROR(VLOOKUP(C1778,Tabla_Insumos,2,FALSE),"")</f>
        <v/>
      </c>
      <c r="E1778" s="328"/>
      <c r="F1778" s="331">
        <f t="shared" ref="F1778:F1785" si="534">IFERROR(VLOOKUP(C1778,Tabla_Insumos,3,FALSE),0)</f>
        <v>0</v>
      </c>
      <c r="G1778" s="332">
        <f>ROUND(E1778*F1778,2)</f>
        <v>0</v>
      </c>
    </row>
    <row r="1779" spans="1:7" s="333" customFormat="1" ht="24" customHeight="1" x14ac:dyDescent="0.2">
      <c r="A1779" s="324" t="str">
        <f t="shared" si="531"/>
        <v/>
      </c>
      <c r="B1779" s="325" t="str">
        <f t="shared" si="532"/>
        <v/>
      </c>
      <c r="C1779" s="326"/>
      <c r="D1779" s="327" t="str">
        <f t="shared" si="533"/>
        <v/>
      </c>
      <c r="E1779" s="328"/>
      <c r="F1779" s="331">
        <f t="shared" si="534"/>
        <v>0</v>
      </c>
      <c r="G1779" s="332">
        <f>ROUND(E1779*F1779,2)</f>
        <v>0</v>
      </c>
    </row>
    <row r="1780" spans="1:7" s="333" customFormat="1" ht="24" customHeight="1" x14ac:dyDescent="0.2">
      <c r="A1780" s="324" t="str">
        <f t="shared" si="531"/>
        <v/>
      </c>
      <c r="B1780" s="325" t="str">
        <f t="shared" si="532"/>
        <v/>
      </c>
      <c r="C1780" s="326"/>
      <c r="D1780" s="327" t="str">
        <f t="shared" si="533"/>
        <v/>
      </c>
      <c r="E1780" s="328"/>
      <c r="F1780" s="331">
        <f t="shared" si="534"/>
        <v>0</v>
      </c>
      <c r="G1780" s="332">
        <f t="shared" ref="G1780:G1785" si="535">ROUND(E1780*F1780,2)</f>
        <v>0</v>
      </c>
    </row>
    <row r="1781" spans="1:7" s="333" customFormat="1" ht="24" customHeight="1" x14ac:dyDescent="0.2">
      <c r="A1781" s="324" t="str">
        <f t="shared" si="531"/>
        <v/>
      </c>
      <c r="B1781" s="325" t="str">
        <f t="shared" si="532"/>
        <v/>
      </c>
      <c r="C1781" s="326"/>
      <c r="D1781" s="327" t="str">
        <f t="shared" si="533"/>
        <v/>
      </c>
      <c r="E1781" s="328"/>
      <c r="F1781" s="331">
        <f t="shared" si="534"/>
        <v>0</v>
      </c>
      <c r="G1781" s="332">
        <f t="shared" si="535"/>
        <v>0</v>
      </c>
    </row>
    <row r="1782" spans="1:7" s="333" customFormat="1" ht="24" customHeight="1" x14ac:dyDescent="0.2">
      <c r="A1782" s="324" t="str">
        <f t="shared" si="531"/>
        <v/>
      </c>
      <c r="B1782" s="325" t="str">
        <f t="shared" si="532"/>
        <v/>
      </c>
      <c r="C1782" s="326"/>
      <c r="D1782" s="327" t="str">
        <f t="shared" si="533"/>
        <v/>
      </c>
      <c r="E1782" s="328"/>
      <c r="F1782" s="329">
        <f t="shared" si="534"/>
        <v>0</v>
      </c>
      <c r="G1782" s="332">
        <f t="shared" si="535"/>
        <v>0</v>
      </c>
    </row>
    <row r="1783" spans="1:7" s="333" customFormat="1" ht="24" customHeight="1" x14ac:dyDescent="0.2">
      <c r="A1783" s="324" t="str">
        <f t="shared" si="531"/>
        <v/>
      </c>
      <c r="B1783" s="325" t="str">
        <f t="shared" si="532"/>
        <v/>
      </c>
      <c r="C1783" s="326"/>
      <c r="D1783" s="327" t="str">
        <f t="shared" si="533"/>
        <v/>
      </c>
      <c r="E1783" s="328"/>
      <c r="F1783" s="329">
        <f t="shared" si="534"/>
        <v>0</v>
      </c>
      <c r="G1783" s="332">
        <f t="shared" si="535"/>
        <v>0</v>
      </c>
    </row>
    <row r="1784" spans="1:7" s="333" customFormat="1" ht="24" customHeight="1" x14ac:dyDescent="0.2">
      <c r="A1784" s="324" t="str">
        <f t="shared" si="531"/>
        <v/>
      </c>
      <c r="B1784" s="325" t="str">
        <f t="shared" si="532"/>
        <v/>
      </c>
      <c r="C1784" s="326"/>
      <c r="D1784" s="327" t="str">
        <f t="shared" si="533"/>
        <v/>
      </c>
      <c r="E1784" s="328"/>
      <c r="F1784" s="329">
        <f t="shared" si="534"/>
        <v>0</v>
      </c>
      <c r="G1784" s="332">
        <f t="shared" si="535"/>
        <v>0</v>
      </c>
    </row>
    <row r="1785" spans="1:7" s="333" customFormat="1" ht="24" customHeight="1" x14ac:dyDescent="0.2">
      <c r="A1785" s="324" t="str">
        <f t="shared" si="531"/>
        <v/>
      </c>
      <c r="B1785" s="325" t="str">
        <f t="shared" si="532"/>
        <v/>
      </c>
      <c r="C1785" s="326"/>
      <c r="D1785" s="327" t="str">
        <f t="shared" si="533"/>
        <v/>
      </c>
      <c r="E1785" s="328"/>
      <c r="F1785" s="329">
        <f t="shared" si="534"/>
        <v>0</v>
      </c>
      <c r="G1785" s="332">
        <f t="shared" si="535"/>
        <v>0</v>
      </c>
    </row>
    <row r="1786" spans="1:7" ht="24" customHeight="1" x14ac:dyDescent="0.2">
      <c r="A1786" s="177"/>
      <c r="B1786" s="151"/>
      <c r="C1786" s="151"/>
      <c r="D1786" s="162"/>
      <c r="E1786" s="163"/>
      <c r="F1786" s="238" t="s">
        <v>34</v>
      </c>
      <c r="G1786" s="178">
        <f>SUBTOTAL(9,G1778:G1785)</f>
        <v>0</v>
      </c>
    </row>
    <row r="1787" spans="1:7" ht="24" customHeight="1" x14ac:dyDescent="0.2">
      <c r="A1787" s="177"/>
      <c r="B1787" s="151"/>
      <c r="C1787" s="179" t="s">
        <v>730</v>
      </c>
      <c r="D1787" s="162"/>
      <c r="E1787" s="163"/>
      <c r="F1787" s="164"/>
      <c r="G1787" s="180"/>
    </row>
    <row r="1788" spans="1:7" s="333" customFormat="1" ht="24" customHeight="1" x14ac:dyDescent="0.2">
      <c r="A1788" s="324" t="str">
        <f t="shared" ref="A1788:A1796" si="536">IFERROR(VLOOKUP(C1788,Tabla_Insumos,4,FALSE),"")</f>
        <v/>
      </c>
      <c r="B1788" s="325" t="str">
        <f t="shared" ref="B1788:B1796" si="537">IFERROR(VLOOKUP(C1788,Tabla_Insumos,5,FALSE),"")</f>
        <v/>
      </c>
      <c r="C1788" s="326"/>
      <c r="D1788" s="327" t="str">
        <f t="shared" ref="D1788:D1796" si="538">IFERROR(VLOOKUP(C1788,Tabla_Insumos,2,FALSE),"")</f>
        <v/>
      </c>
      <c r="E1788" s="328"/>
      <c r="F1788" s="329">
        <f t="shared" ref="F1788:F1796" si="539">IFERROR(VLOOKUP(C1788,Tabla_Insumos,3,FALSE),0)</f>
        <v>0</v>
      </c>
      <c r="G1788" s="332">
        <f t="shared" ref="G1788:G1796" si="540">ROUND(E1788*F1788,2)</f>
        <v>0</v>
      </c>
    </row>
    <row r="1789" spans="1:7" s="333" customFormat="1" ht="24" customHeight="1" x14ac:dyDescent="0.2">
      <c r="A1789" s="324" t="str">
        <f t="shared" si="536"/>
        <v/>
      </c>
      <c r="B1789" s="325" t="str">
        <f t="shared" si="537"/>
        <v/>
      </c>
      <c r="C1789" s="326"/>
      <c r="D1789" s="327" t="str">
        <f t="shared" si="538"/>
        <v/>
      </c>
      <c r="E1789" s="328"/>
      <c r="F1789" s="329">
        <f t="shared" si="539"/>
        <v>0</v>
      </c>
      <c r="G1789" s="332">
        <f t="shared" si="540"/>
        <v>0</v>
      </c>
    </row>
    <row r="1790" spans="1:7" s="333" customFormat="1" ht="24" customHeight="1" x14ac:dyDescent="0.2">
      <c r="A1790" s="324" t="str">
        <f t="shared" si="536"/>
        <v/>
      </c>
      <c r="B1790" s="325" t="str">
        <f t="shared" si="537"/>
        <v/>
      </c>
      <c r="C1790" s="326"/>
      <c r="D1790" s="327" t="str">
        <f t="shared" si="538"/>
        <v/>
      </c>
      <c r="E1790" s="328"/>
      <c r="F1790" s="329">
        <f t="shared" si="539"/>
        <v>0</v>
      </c>
      <c r="G1790" s="332">
        <f t="shared" si="540"/>
        <v>0</v>
      </c>
    </row>
    <row r="1791" spans="1:7" s="333" customFormat="1" ht="24" customHeight="1" x14ac:dyDescent="0.2">
      <c r="A1791" s="324" t="str">
        <f t="shared" si="536"/>
        <v/>
      </c>
      <c r="B1791" s="325" t="str">
        <f t="shared" si="537"/>
        <v/>
      </c>
      <c r="C1791" s="326"/>
      <c r="D1791" s="327" t="str">
        <f t="shared" si="538"/>
        <v/>
      </c>
      <c r="E1791" s="328"/>
      <c r="F1791" s="329">
        <f t="shared" si="539"/>
        <v>0</v>
      </c>
      <c r="G1791" s="332">
        <f t="shared" si="540"/>
        <v>0</v>
      </c>
    </row>
    <row r="1792" spans="1:7" s="333" customFormat="1" ht="24" customHeight="1" x14ac:dyDescent="0.2">
      <c r="A1792" s="324" t="str">
        <f t="shared" si="536"/>
        <v/>
      </c>
      <c r="B1792" s="325" t="str">
        <f t="shared" si="537"/>
        <v/>
      </c>
      <c r="C1792" s="326"/>
      <c r="D1792" s="327" t="str">
        <f t="shared" si="538"/>
        <v/>
      </c>
      <c r="E1792" s="328"/>
      <c r="F1792" s="329">
        <f t="shared" si="539"/>
        <v>0</v>
      </c>
      <c r="G1792" s="332">
        <f t="shared" si="540"/>
        <v>0</v>
      </c>
    </row>
    <row r="1793" spans="1:8" s="333" customFormat="1" ht="24" customHeight="1" x14ac:dyDescent="0.2">
      <c r="A1793" s="324" t="str">
        <f t="shared" si="536"/>
        <v/>
      </c>
      <c r="B1793" s="325" t="str">
        <f t="shared" si="537"/>
        <v/>
      </c>
      <c r="C1793" s="326"/>
      <c r="D1793" s="327" t="str">
        <f t="shared" si="538"/>
        <v/>
      </c>
      <c r="E1793" s="328"/>
      <c r="F1793" s="329">
        <f t="shared" si="539"/>
        <v>0</v>
      </c>
      <c r="G1793" s="332">
        <f t="shared" si="540"/>
        <v>0</v>
      </c>
    </row>
    <row r="1794" spans="1:8" s="333" customFormat="1" ht="24" customHeight="1" x14ac:dyDescent="0.2">
      <c r="A1794" s="324" t="str">
        <f t="shared" si="536"/>
        <v/>
      </c>
      <c r="B1794" s="325" t="str">
        <f t="shared" si="537"/>
        <v/>
      </c>
      <c r="C1794" s="326"/>
      <c r="D1794" s="327" t="str">
        <f t="shared" si="538"/>
        <v/>
      </c>
      <c r="E1794" s="328"/>
      <c r="F1794" s="329">
        <f t="shared" si="539"/>
        <v>0</v>
      </c>
      <c r="G1794" s="332">
        <f t="shared" si="540"/>
        <v>0</v>
      </c>
    </row>
    <row r="1795" spans="1:8" s="333" customFormat="1" ht="24" customHeight="1" x14ac:dyDescent="0.2">
      <c r="A1795" s="324" t="str">
        <f t="shared" si="536"/>
        <v/>
      </c>
      <c r="B1795" s="325" t="str">
        <f t="shared" si="537"/>
        <v/>
      </c>
      <c r="C1795" s="326"/>
      <c r="D1795" s="327" t="str">
        <f t="shared" si="538"/>
        <v/>
      </c>
      <c r="E1795" s="328"/>
      <c r="F1795" s="329">
        <f t="shared" si="539"/>
        <v>0</v>
      </c>
      <c r="G1795" s="332">
        <f t="shared" si="540"/>
        <v>0</v>
      </c>
    </row>
    <row r="1796" spans="1:8" s="333" customFormat="1" ht="24" customHeight="1" x14ac:dyDescent="0.2">
      <c r="A1796" s="324" t="str">
        <f t="shared" si="536"/>
        <v/>
      </c>
      <c r="B1796" s="325" t="str">
        <f t="shared" si="537"/>
        <v/>
      </c>
      <c r="C1796" s="326"/>
      <c r="D1796" s="327" t="str">
        <f t="shared" si="538"/>
        <v/>
      </c>
      <c r="E1796" s="328"/>
      <c r="F1796" s="329">
        <f t="shared" si="539"/>
        <v>0</v>
      </c>
      <c r="G1796" s="332">
        <f t="shared" si="540"/>
        <v>0</v>
      </c>
    </row>
    <row r="1797" spans="1:8" ht="24" customHeight="1" x14ac:dyDescent="0.2">
      <c r="A1797" s="181"/>
      <c r="B1797" s="162"/>
      <c r="C1797" s="151"/>
      <c r="D1797" s="162"/>
      <c r="E1797" s="163"/>
      <c r="F1797" s="238"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20.1</v>
      </c>
      <c r="B1799" s="189" t="str">
        <f>C1757</f>
        <v>Señalización</v>
      </c>
      <c r="C1799" s="190"/>
      <c r="D1799" s="190" t="s">
        <v>36</v>
      </c>
      <c r="E1799" s="191"/>
      <c r="F1799" s="192" t="s">
        <v>37</v>
      </c>
      <c r="G1799" s="193">
        <f>SUBTOTAL(9,G1762:G1798)</f>
        <v>0</v>
      </c>
    </row>
    <row r="1800" spans="1:8" ht="24" customHeight="1" thickTop="1" thickBot="1" x14ac:dyDescent="0.25"/>
    <row r="1801" spans="1:8" ht="24" customHeight="1" thickTop="1" x14ac:dyDescent="0.2">
      <c r="A1801" s="223" t="s">
        <v>39</v>
      </c>
      <c r="B1801" s="224"/>
      <c r="C1801" s="224"/>
      <c r="D1801" s="224"/>
      <c r="E1801" s="224"/>
      <c r="F1801" s="224"/>
      <c r="G1801" s="225"/>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E.P.E.T.N° 1 - ING. ROGELIO BOERO</v>
      </c>
      <c r="C1804" s="149"/>
      <c r="D1804" s="149"/>
      <c r="E1804" s="149"/>
      <c r="F1804" s="158" t="s">
        <v>40</v>
      </c>
      <c r="G1804" s="160">
        <f>Fecha_Base</f>
        <v>0</v>
      </c>
    </row>
    <row r="1805" spans="1:8" ht="24" customHeight="1" x14ac:dyDescent="0.2">
      <c r="A1805" s="161" t="s">
        <v>725</v>
      </c>
      <c r="B1805" s="150" t="str">
        <f>Ubicación</f>
        <v>Belgrano 250 este</v>
      </c>
      <c r="C1805" s="150"/>
      <c r="D1805" s="162"/>
      <c r="E1805" s="163"/>
      <c r="F1805" s="164"/>
      <c r="G1805" s="165"/>
    </row>
    <row r="1806" spans="1:8" ht="24" customHeight="1" x14ac:dyDescent="0.2">
      <c r="A1806" s="161" t="s">
        <v>41</v>
      </c>
      <c r="B1806" s="166" t="str">
        <f>IFERROR(VALUE(LEFT(B1807,FIND("-",B1807)-1)),"")</f>
        <v/>
      </c>
      <c r="C1806" s="151" t="str">
        <f>IFERROR(VLOOKUP(B1806,Tabla_CyP,2,FALSE),"")</f>
        <v/>
      </c>
      <c r="E1806" s="163"/>
      <c r="F1806" s="164"/>
      <c r="G1806" s="165"/>
    </row>
    <row r="1807" spans="1:8" ht="24" customHeight="1" x14ac:dyDescent="0.2">
      <c r="A1807" s="161" t="s">
        <v>27</v>
      </c>
      <c r="B1807" s="167" t="str">
        <f>IFERROR(VLOOKUP(COUNTIF($A$1:A1807,"ANALISIS DE PRECIOS"),Tabla_NumeroItem,4,FALSE),"")</f>
        <v>23.1</v>
      </c>
      <c r="C1807" s="151" t="str">
        <f>IFERROR(VLOOKUP(B1807,Tabla_CyP,2,FALSE),"")</f>
        <v>Limpieza de obra periódica y final</v>
      </c>
      <c r="D1807" s="162"/>
      <c r="E1807" s="163"/>
      <c r="F1807" s="158" t="s">
        <v>28</v>
      </c>
      <c r="G1807" s="168" t="str">
        <f>IFERROR(VLOOKUP(B1807,Tabla_CyP,4,FALSE),"")</f>
        <v>gl</v>
      </c>
    </row>
    <row r="1808" spans="1:8" ht="24" customHeight="1" x14ac:dyDescent="0.2">
      <c r="A1808" s="161"/>
      <c r="B1808" s="150"/>
      <c r="C1808" s="151"/>
      <c r="D1808" s="162"/>
      <c r="E1808" s="163"/>
      <c r="F1808" s="164"/>
      <c r="G1808" s="165"/>
    </row>
    <row r="1809" spans="1:141" ht="24" customHeight="1" x14ac:dyDescent="0.2">
      <c r="A1809" s="356" t="s">
        <v>588</v>
      </c>
      <c r="B1809" s="357"/>
      <c r="C1809" s="358" t="s">
        <v>0</v>
      </c>
      <c r="D1809" s="358" t="s">
        <v>29</v>
      </c>
      <c r="E1809" s="360" t="s">
        <v>30</v>
      </c>
      <c r="F1809" s="362" t="s">
        <v>31</v>
      </c>
      <c r="G1809" s="364" t="s">
        <v>32</v>
      </c>
    </row>
    <row r="1810" spans="1:141" s="171" customFormat="1" ht="24" customHeight="1" x14ac:dyDescent="0.2">
      <c r="A1810" s="169" t="s">
        <v>589</v>
      </c>
      <c r="B1810" s="170" t="s">
        <v>590</v>
      </c>
      <c r="C1810" s="359"/>
      <c r="D1810" s="359"/>
      <c r="E1810" s="361"/>
      <c r="F1810" s="363"/>
      <c r="G1810" s="365"/>
      <c r="I1810" s="334"/>
      <c r="J1810" s="334"/>
      <c r="K1810" s="334"/>
      <c r="L1810" s="334"/>
      <c r="M1810" s="334"/>
      <c r="N1810" s="334"/>
      <c r="O1810" s="334"/>
      <c r="P1810" s="334"/>
      <c r="Q1810" s="334"/>
      <c r="R1810" s="334"/>
      <c r="S1810" s="334"/>
      <c r="T1810" s="334"/>
      <c r="U1810" s="334"/>
      <c r="V1810" s="334"/>
      <c r="W1810" s="334"/>
      <c r="X1810" s="334"/>
      <c r="Y1810" s="334"/>
      <c r="Z1810" s="334"/>
      <c r="AA1810" s="334"/>
      <c r="AB1810" s="334"/>
      <c r="AC1810" s="334"/>
      <c r="AD1810" s="334"/>
      <c r="AE1810" s="334"/>
      <c r="AF1810" s="334"/>
      <c r="AG1810" s="334"/>
      <c r="AH1810" s="334"/>
      <c r="AI1810" s="334"/>
      <c r="AJ1810" s="334"/>
      <c r="AK1810" s="334"/>
      <c r="AL1810" s="334"/>
      <c r="AM1810" s="334"/>
      <c r="AN1810" s="334"/>
      <c r="AO1810" s="334"/>
      <c r="AP1810" s="334"/>
      <c r="AQ1810" s="334"/>
      <c r="AR1810" s="334"/>
      <c r="AS1810" s="334"/>
      <c r="AT1810" s="334"/>
      <c r="AU1810" s="334"/>
      <c r="AV1810" s="334"/>
      <c r="AW1810" s="334"/>
      <c r="AX1810" s="334"/>
      <c r="AY1810" s="334"/>
      <c r="AZ1810" s="334"/>
      <c r="BA1810" s="334"/>
      <c r="BB1810" s="334"/>
      <c r="BC1810" s="334"/>
      <c r="BD1810" s="334"/>
      <c r="BE1810" s="334"/>
      <c r="BF1810" s="334"/>
      <c r="BG1810" s="334"/>
      <c r="BH1810" s="334"/>
      <c r="BI1810" s="334"/>
      <c r="BJ1810" s="334"/>
      <c r="BK1810" s="334"/>
      <c r="BL1810" s="334"/>
      <c r="BM1810" s="334"/>
      <c r="BN1810" s="334"/>
      <c r="BO1810" s="334"/>
      <c r="BP1810" s="334"/>
      <c r="BQ1810" s="334"/>
      <c r="BR1810" s="334"/>
      <c r="BS1810" s="334"/>
      <c r="BT1810" s="334"/>
      <c r="BU1810" s="334"/>
      <c r="BV1810" s="334"/>
      <c r="BW1810" s="334"/>
      <c r="BX1810" s="334"/>
      <c r="BY1810" s="334"/>
      <c r="BZ1810" s="334"/>
      <c r="CA1810" s="334"/>
      <c r="CB1810" s="334"/>
      <c r="CC1810" s="334"/>
      <c r="CD1810" s="334"/>
      <c r="CE1810" s="334"/>
      <c r="CF1810" s="334"/>
      <c r="CG1810" s="334"/>
      <c r="CH1810" s="334"/>
      <c r="CI1810" s="334"/>
      <c r="CJ1810" s="334"/>
      <c r="CK1810" s="334"/>
      <c r="CL1810" s="334"/>
      <c r="CM1810" s="334"/>
      <c r="CN1810" s="334"/>
      <c r="CO1810" s="334"/>
      <c r="CP1810" s="334"/>
      <c r="CQ1810" s="334"/>
      <c r="CR1810" s="334"/>
      <c r="CS1810" s="334"/>
      <c r="CT1810" s="334"/>
      <c r="CU1810" s="334"/>
      <c r="CV1810" s="334"/>
      <c r="CW1810" s="334"/>
      <c r="CX1810" s="334"/>
      <c r="CY1810" s="334"/>
      <c r="CZ1810" s="334"/>
      <c r="DA1810" s="334"/>
      <c r="DB1810" s="334"/>
      <c r="DC1810" s="334"/>
      <c r="DD1810" s="334"/>
      <c r="DE1810" s="334"/>
      <c r="DF1810" s="334"/>
      <c r="DG1810" s="334"/>
      <c r="DH1810" s="334"/>
      <c r="DI1810" s="334"/>
      <c r="DJ1810" s="334"/>
      <c r="DK1810" s="334"/>
      <c r="DL1810" s="334"/>
      <c r="DM1810" s="334"/>
      <c r="DN1810" s="334"/>
      <c r="DO1810" s="334"/>
      <c r="DP1810" s="334"/>
      <c r="DQ1810" s="334"/>
      <c r="DR1810" s="334"/>
      <c r="DS1810" s="334"/>
      <c r="DT1810" s="334"/>
      <c r="DU1810" s="334"/>
      <c r="DV1810" s="334"/>
      <c r="DW1810" s="334"/>
      <c r="DX1810" s="334"/>
      <c r="DY1810" s="334"/>
      <c r="DZ1810" s="334"/>
      <c r="EA1810" s="334"/>
      <c r="EB1810" s="334"/>
      <c r="EC1810" s="334"/>
      <c r="ED1810" s="334"/>
      <c r="EE1810" s="334"/>
      <c r="EF1810" s="334"/>
      <c r="EG1810" s="334"/>
      <c r="EH1810" s="334"/>
      <c r="EI1810" s="334"/>
      <c r="EJ1810" s="334"/>
      <c r="EK1810" s="334"/>
    </row>
    <row r="1811" spans="1:141" ht="24" customHeight="1" x14ac:dyDescent="0.2">
      <c r="A1811" s="237"/>
      <c r="B1811" s="172"/>
      <c r="C1811" s="235" t="s">
        <v>728</v>
      </c>
      <c r="D1811" s="173"/>
      <c r="E1811" s="174"/>
      <c r="F1811" s="175"/>
      <c r="G1811" s="176"/>
    </row>
    <row r="1812" spans="1:141" s="333" customFormat="1" ht="24" customHeight="1" x14ac:dyDescent="0.2">
      <c r="A1812" s="324" t="str">
        <f t="shared" ref="A1812:A1825" si="541">IFERROR(VLOOKUP(C1812,Tabla_Insumos,4,FALSE),"")</f>
        <v/>
      </c>
      <c r="B1812" s="325" t="str">
        <f>IFERROR(VLOOKUP(C1812,Tabla_Insumos,5,FALSE),"")</f>
        <v/>
      </c>
      <c r="C1812" s="326"/>
      <c r="D1812" s="327" t="str">
        <f t="shared" ref="D1812:D1825" si="542">IFERROR(VLOOKUP(C1812,Tabla_Insumos,2,FALSE),"")</f>
        <v/>
      </c>
      <c r="E1812" s="328"/>
      <c r="F1812" s="329">
        <f t="shared" ref="F1812:F1825" si="543">IFERROR(VLOOKUP(C1812,Tabla_Insumos,3,FALSE),0)</f>
        <v>0</v>
      </c>
      <c r="G1812" s="332">
        <f>ROUND(E1812*F1812,2)</f>
        <v>0</v>
      </c>
    </row>
    <row r="1813" spans="1:141" s="333" customFormat="1" ht="24" customHeight="1" x14ac:dyDescent="0.2">
      <c r="A1813" s="324" t="str">
        <f t="shared" si="541"/>
        <v/>
      </c>
      <c r="B1813" s="325" t="str">
        <f t="shared" ref="B1813:B1825" si="544">IFERROR(VLOOKUP(C1813,Tabla_Insumos,5,FALSE),"")</f>
        <v/>
      </c>
      <c r="C1813" s="326"/>
      <c r="D1813" s="327" t="str">
        <f t="shared" si="542"/>
        <v/>
      </c>
      <c r="E1813" s="328"/>
      <c r="F1813" s="329">
        <f t="shared" si="543"/>
        <v>0</v>
      </c>
      <c r="G1813" s="332">
        <f t="shared" ref="G1813:G1825" si="545">ROUND(E1813*F1813,2)</f>
        <v>0</v>
      </c>
    </row>
    <row r="1814" spans="1:141" s="333" customFormat="1" ht="24" customHeight="1" x14ac:dyDescent="0.2">
      <c r="A1814" s="324" t="str">
        <f t="shared" si="541"/>
        <v/>
      </c>
      <c r="B1814" s="325" t="str">
        <f t="shared" si="544"/>
        <v/>
      </c>
      <c r="C1814" s="326"/>
      <c r="D1814" s="327" t="str">
        <f t="shared" si="542"/>
        <v/>
      </c>
      <c r="E1814" s="328"/>
      <c r="F1814" s="329">
        <f t="shared" si="543"/>
        <v>0</v>
      </c>
      <c r="G1814" s="332">
        <f t="shared" si="545"/>
        <v>0</v>
      </c>
    </row>
    <row r="1815" spans="1:141" s="333" customFormat="1" ht="24" customHeight="1" x14ac:dyDescent="0.2">
      <c r="A1815" s="324" t="str">
        <f t="shared" si="541"/>
        <v/>
      </c>
      <c r="B1815" s="325" t="str">
        <f t="shared" si="544"/>
        <v/>
      </c>
      <c r="C1815" s="326"/>
      <c r="D1815" s="327" t="str">
        <f t="shared" si="542"/>
        <v/>
      </c>
      <c r="E1815" s="328"/>
      <c r="F1815" s="329">
        <f t="shared" si="543"/>
        <v>0</v>
      </c>
      <c r="G1815" s="332">
        <f t="shared" si="545"/>
        <v>0</v>
      </c>
    </row>
    <row r="1816" spans="1:141" s="333" customFormat="1" ht="24" customHeight="1" x14ac:dyDescent="0.2">
      <c r="A1816" s="324" t="str">
        <f t="shared" si="541"/>
        <v/>
      </c>
      <c r="B1816" s="325" t="str">
        <f t="shared" si="544"/>
        <v/>
      </c>
      <c r="C1816" s="326"/>
      <c r="D1816" s="327" t="str">
        <f t="shared" si="542"/>
        <v/>
      </c>
      <c r="E1816" s="328"/>
      <c r="F1816" s="329">
        <f t="shared" si="543"/>
        <v>0</v>
      </c>
      <c r="G1816" s="332">
        <f t="shared" si="545"/>
        <v>0</v>
      </c>
    </row>
    <row r="1817" spans="1:141" s="333" customFormat="1" ht="24" customHeight="1" x14ac:dyDescent="0.2">
      <c r="A1817" s="324" t="str">
        <f t="shared" si="541"/>
        <v/>
      </c>
      <c r="B1817" s="325" t="str">
        <f t="shared" si="544"/>
        <v/>
      </c>
      <c r="C1817" s="326"/>
      <c r="D1817" s="327" t="str">
        <f t="shared" si="542"/>
        <v/>
      </c>
      <c r="E1817" s="328"/>
      <c r="F1817" s="329">
        <f t="shared" si="543"/>
        <v>0</v>
      </c>
      <c r="G1817" s="332">
        <f t="shared" si="545"/>
        <v>0</v>
      </c>
    </row>
    <row r="1818" spans="1:141" s="333" customFormat="1" ht="24" customHeight="1" x14ac:dyDescent="0.2">
      <c r="A1818" s="324" t="str">
        <f t="shared" si="541"/>
        <v/>
      </c>
      <c r="B1818" s="325" t="str">
        <f t="shared" si="544"/>
        <v/>
      </c>
      <c r="C1818" s="326"/>
      <c r="D1818" s="327" t="str">
        <f t="shared" si="542"/>
        <v/>
      </c>
      <c r="E1818" s="328"/>
      <c r="F1818" s="329">
        <f t="shared" si="543"/>
        <v>0</v>
      </c>
      <c r="G1818" s="332">
        <f t="shared" si="545"/>
        <v>0</v>
      </c>
    </row>
    <row r="1819" spans="1:141" s="333" customFormat="1" ht="24" customHeight="1" x14ac:dyDescent="0.2">
      <c r="A1819" s="324" t="str">
        <f t="shared" si="541"/>
        <v/>
      </c>
      <c r="B1819" s="325" t="str">
        <f t="shared" si="544"/>
        <v/>
      </c>
      <c r="C1819" s="326"/>
      <c r="D1819" s="327" t="str">
        <f t="shared" si="542"/>
        <v/>
      </c>
      <c r="E1819" s="328"/>
      <c r="F1819" s="329">
        <f t="shared" si="543"/>
        <v>0</v>
      </c>
      <c r="G1819" s="332">
        <f t="shared" si="545"/>
        <v>0</v>
      </c>
    </row>
    <row r="1820" spans="1:141" s="333" customFormat="1" ht="24" customHeight="1" x14ac:dyDescent="0.2">
      <c r="A1820" s="324" t="str">
        <f t="shared" si="541"/>
        <v/>
      </c>
      <c r="B1820" s="325" t="str">
        <f t="shared" si="544"/>
        <v/>
      </c>
      <c r="C1820" s="326"/>
      <c r="D1820" s="327" t="str">
        <f t="shared" si="542"/>
        <v/>
      </c>
      <c r="E1820" s="328"/>
      <c r="F1820" s="329">
        <f t="shared" si="543"/>
        <v>0</v>
      </c>
      <c r="G1820" s="332">
        <f t="shared" si="545"/>
        <v>0</v>
      </c>
    </row>
    <row r="1821" spans="1:141" s="333" customFormat="1" ht="24" customHeight="1" x14ac:dyDescent="0.2">
      <c r="A1821" s="324" t="str">
        <f t="shared" si="541"/>
        <v/>
      </c>
      <c r="B1821" s="325" t="str">
        <f t="shared" si="544"/>
        <v/>
      </c>
      <c r="C1821" s="326"/>
      <c r="D1821" s="327" t="str">
        <f t="shared" si="542"/>
        <v/>
      </c>
      <c r="E1821" s="328"/>
      <c r="F1821" s="329">
        <f t="shared" si="543"/>
        <v>0</v>
      </c>
      <c r="G1821" s="332">
        <f t="shared" si="545"/>
        <v>0</v>
      </c>
    </row>
    <row r="1822" spans="1:141" s="333" customFormat="1" ht="24" customHeight="1" x14ac:dyDescent="0.2">
      <c r="A1822" s="324" t="str">
        <f t="shared" si="541"/>
        <v/>
      </c>
      <c r="B1822" s="325" t="str">
        <f t="shared" si="544"/>
        <v/>
      </c>
      <c r="C1822" s="326"/>
      <c r="D1822" s="327" t="str">
        <f t="shared" si="542"/>
        <v/>
      </c>
      <c r="E1822" s="328"/>
      <c r="F1822" s="329">
        <f t="shared" si="543"/>
        <v>0</v>
      </c>
      <c r="G1822" s="332">
        <f t="shared" si="545"/>
        <v>0</v>
      </c>
    </row>
    <row r="1823" spans="1:141" s="333" customFormat="1" ht="24" customHeight="1" x14ac:dyDescent="0.2">
      <c r="A1823" s="324" t="str">
        <f t="shared" si="541"/>
        <v/>
      </c>
      <c r="B1823" s="325" t="str">
        <f t="shared" si="544"/>
        <v/>
      </c>
      <c r="C1823" s="326"/>
      <c r="D1823" s="327" t="str">
        <f t="shared" si="542"/>
        <v/>
      </c>
      <c r="E1823" s="328"/>
      <c r="F1823" s="329">
        <f t="shared" si="543"/>
        <v>0</v>
      </c>
      <c r="G1823" s="332">
        <f t="shared" si="545"/>
        <v>0</v>
      </c>
    </row>
    <row r="1824" spans="1:141" s="333" customFormat="1" ht="24" customHeight="1" x14ac:dyDescent="0.2">
      <c r="A1824" s="324" t="str">
        <f t="shared" si="541"/>
        <v/>
      </c>
      <c r="B1824" s="325" t="str">
        <f t="shared" si="544"/>
        <v/>
      </c>
      <c r="C1824" s="326"/>
      <c r="D1824" s="327" t="str">
        <f t="shared" si="542"/>
        <v/>
      </c>
      <c r="E1824" s="328"/>
      <c r="F1824" s="329">
        <f t="shared" si="543"/>
        <v>0</v>
      </c>
      <c r="G1824" s="332">
        <f t="shared" si="545"/>
        <v>0</v>
      </c>
    </row>
    <row r="1825" spans="1:7" s="333" customFormat="1" ht="24" customHeight="1" x14ac:dyDescent="0.2">
      <c r="A1825" s="324" t="str">
        <f t="shared" si="541"/>
        <v/>
      </c>
      <c r="B1825" s="325" t="str">
        <f t="shared" si="544"/>
        <v/>
      </c>
      <c r="C1825" s="326"/>
      <c r="D1825" s="327" t="str">
        <f t="shared" si="542"/>
        <v/>
      </c>
      <c r="E1825" s="328"/>
      <c r="F1825" s="330">
        <f t="shared" si="543"/>
        <v>0</v>
      </c>
      <c r="G1825" s="332">
        <f t="shared" si="545"/>
        <v>0</v>
      </c>
    </row>
    <row r="1826" spans="1:7" ht="24" customHeight="1" x14ac:dyDescent="0.2">
      <c r="A1826" s="177"/>
      <c r="B1826" s="151"/>
      <c r="C1826" s="151"/>
      <c r="D1826" s="162"/>
      <c r="E1826" s="163"/>
      <c r="F1826" s="238" t="s">
        <v>33</v>
      </c>
      <c r="G1826" s="178">
        <f>SUBTOTAL(9,G1812:G1825)</f>
        <v>0</v>
      </c>
    </row>
    <row r="1827" spans="1:7" ht="24" customHeight="1" x14ac:dyDescent="0.2">
      <c r="A1827" s="177"/>
      <c r="B1827" s="151"/>
      <c r="C1827" s="179" t="s">
        <v>729</v>
      </c>
      <c r="D1827" s="162"/>
      <c r="E1827" s="163"/>
      <c r="F1827" s="164"/>
      <c r="G1827" s="180"/>
    </row>
    <row r="1828" spans="1:7" s="333" customFormat="1" ht="24" customHeight="1" x14ac:dyDescent="0.2">
      <c r="A1828" s="324" t="str">
        <f t="shared" ref="A1828:A1835" si="546">IFERROR(VLOOKUP(C1828,Tabla_Insumos,4,FALSE),"")</f>
        <v/>
      </c>
      <c r="B1828" s="325" t="str">
        <f t="shared" ref="B1828:B1835" si="547">IFERROR(VLOOKUP(C1828,Tabla_Insumos,5,FALSE),"")</f>
        <v/>
      </c>
      <c r="C1828" s="326"/>
      <c r="D1828" s="327" t="str">
        <f t="shared" ref="D1828:D1835" si="548">IFERROR(VLOOKUP(C1828,Tabla_Insumos,2,FALSE),"")</f>
        <v/>
      </c>
      <c r="E1828" s="328"/>
      <c r="F1828" s="331">
        <f t="shared" ref="F1828:F1835" si="549">IFERROR(VLOOKUP(C1828,Tabla_Insumos,3,FALSE),0)</f>
        <v>0</v>
      </c>
      <c r="G1828" s="332">
        <f>ROUND(E1828*F1828,2)</f>
        <v>0</v>
      </c>
    </row>
    <row r="1829" spans="1:7" s="333" customFormat="1" ht="24" customHeight="1" x14ac:dyDescent="0.2">
      <c r="A1829" s="324" t="str">
        <f t="shared" si="546"/>
        <v/>
      </c>
      <c r="B1829" s="325" t="str">
        <f t="shared" si="547"/>
        <v/>
      </c>
      <c r="C1829" s="326"/>
      <c r="D1829" s="327" t="str">
        <f t="shared" si="548"/>
        <v/>
      </c>
      <c r="E1829" s="328"/>
      <c r="F1829" s="331">
        <f t="shared" si="549"/>
        <v>0</v>
      </c>
      <c r="G1829" s="332">
        <f>ROUND(E1829*F1829,2)</f>
        <v>0</v>
      </c>
    </row>
    <row r="1830" spans="1:7" s="333" customFormat="1" ht="24" customHeight="1" x14ac:dyDescent="0.2">
      <c r="A1830" s="324" t="str">
        <f t="shared" si="546"/>
        <v/>
      </c>
      <c r="B1830" s="325" t="str">
        <f t="shared" si="547"/>
        <v/>
      </c>
      <c r="C1830" s="326"/>
      <c r="D1830" s="327" t="str">
        <f t="shared" si="548"/>
        <v/>
      </c>
      <c r="E1830" s="328"/>
      <c r="F1830" s="331">
        <f t="shared" si="549"/>
        <v>0</v>
      </c>
      <c r="G1830" s="332">
        <f t="shared" ref="G1830:G1835" si="550">ROUND(E1830*F1830,2)</f>
        <v>0</v>
      </c>
    </row>
    <row r="1831" spans="1:7" s="333" customFormat="1" ht="24" customHeight="1" x14ac:dyDescent="0.2">
      <c r="A1831" s="324" t="str">
        <f t="shared" si="546"/>
        <v/>
      </c>
      <c r="B1831" s="325" t="str">
        <f t="shared" si="547"/>
        <v/>
      </c>
      <c r="C1831" s="326"/>
      <c r="D1831" s="327" t="str">
        <f t="shared" si="548"/>
        <v/>
      </c>
      <c r="E1831" s="328"/>
      <c r="F1831" s="331">
        <f t="shared" si="549"/>
        <v>0</v>
      </c>
      <c r="G1831" s="332">
        <f t="shared" si="550"/>
        <v>0</v>
      </c>
    </row>
    <row r="1832" spans="1:7" s="333" customFormat="1" ht="24" customHeight="1" x14ac:dyDescent="0.2">
      <c r="A1832" s="324" t="str">
        <f t="shared" si="546"/>
        <v/>
      </c>
      <c r="B1832" s="325" t="str">
        <f t="shared" si="547"/>
        <v/>
      </c>
      <c r="C1832" s="326"/>
      <c r="D1832" s="327" t="str">
        <f t="shared" si="548"/>
        <v/>
      </c>
      <c r="E1832" s="328"/>
      <c r="F1832" s="329">
        <f t="shared" si="549"/>
        <v>0</v>
      </c>
      <c r="G1832" s="332">
        <f t="shared" si="550"/>
        <v>0</v>
      </c>
    </row>
    <row r="1833" spans="1:7" s="333" customFormat="1" ht="24" customHeight="1" x14ac:dyDescent="0.2">
      <c r="A1833" s="324" t="str">
        <f t="shared" si="546"/>
        <v/>
      </c>
      <c r="B1833" s="325" t="str">
        <f t="shared" si="547"/>
        <v/>
      </c>
      <c r="C1833" s="326"/>
      <c r="D1833" s="327" t="str">
        <f t="shared" si="548"/>
        <v/>
      </c>
      <c r="E1833" s="328"/>
      <c r="F1833" s="329">
        <f t="shared" si="549"/>
        <v>0</v>
      </c>
      <c r="G1833" s="332">
        <f t="shared" si="550"/>
        <v>0</v>
      </c>
    </row>
    <row r="1834" spans="1:7" s="333" customFormat="1" ht="24" customHeight="1" x14ac:dyDescent="0.2">
      <c r="A1834" s="324" t="str">
        <f t="shared" si="546"/>
        <v/>
      </c>
      <c r="B1834" s="325" t="str">
        <f t="shared" si="547"/>
        <v/>
      </c>
      <c r="C1834" s="326"/>
      <c r="D1834" s="327" t="str">
        <f t="shared" si="548"/>
        <v/>
      </c>
      <c r="E1834" s="328"/>
      <c r="F1834" s="329">
        <f t="shared" si="549"/>
        <v>0</v>
      </c>
      <c r="G1834" s="332">
        <f t="shared" si="550"/>
        <v>0</v>
      </c>
    </row>
    <row r="1835" spans="1:7" s="333" customFormat="1" ht="24" customHeight="1" x14ac:dyDescent="0.2">
      <c r="A1835" s="324" t="str">
        <f t="shared" si="546"/>
        <v/>
      </c>
      <c r="B1835" s="325" t="str">
        <f t="shared" si="547"/>
        <v/>
      </c>
      <c r="C1835" s="326"/>
      <c r="D1835" s="327" t="str">
        <f t="shared" si="548"/>
        <v/>
      </c>
      <c r="E1835" s="328"/>
      <c r="F1835" s="329">
        <f t="shared" si="549"/>
        <v>0</v>
      </c>
      <c r="G1835" s="332">
        <f t="shared" si="550"/>
        <v>0</v>
      </c>
    </row>
    <row r="1836" spans="1:7" ht="24" customHeight="1" x14ac:dyDescent="0.2">
      <c r="A1836" s="177"/>
      <c r="B1836" s="151"/>
      <c r="C1836" s="151"/>
      <c r="D1836" s="162"/>
      <c r="E1836" s="163"/>
      <c r="F1836" s="238" t="s">
        <v>34</v>
      </c>
      <c r="G1836" s="178">
        <f>SUBTOTAL(9,G1828:G1835)</f>
        <v>0</v>
      </c>
    </row>
    <row r="1837" spans="1:7" ht="24" customHeight="1" x14ac:dyDescent="0.2">
      <c r="A1837" s="177"/>
      <c r="B1837" s="151"/>
      <c r="C1837" s="179" t="s">
        <v>730</v>
      </c>
      <c r="D1837" s="162"/>
      <c r="E1837" s="163"/>
      <c r="F1837" s="164"/>
      <c r="G1837" s="180"/>
    </row>
    <row r="1838" spans="1:7" s="333" customFormat="1" ht="24" customHeight="1" x14ac:dyDescent="0.2">
      <c r="A1838" s="324" t="str">
        <f t="shared" ref="A1838:A1846" si="551">IFERROR(VLOOKUP(C1838,Tabla_Insumos,4,FALSE),"")</f>
        <v/>
      </c>
      <c r="B1838" s="325" t="str">
        <f t="shared" ref="B1838:B1846" si="552">IFERROR(VLOOKUP(C1838,Tabla_Insumos,5,FALSE),"")</f>
        <v/>
      </c>
      <c r="C1838" s="326"/>
      <c r="D1838" s="327" t="str">
        <f t="shared" ref="D1838:D1846" si="553">IFERROR(VLOOKUP(C1838,Tabla_Insumos,2,FALSE),"")</f>
        <v/>
      </c>
      <c r="E1838" s="328"/>
      <c r="F1838" s="329">
        <f t="shared" ref="F1838:F1846" si="554">IFERROR(VLOOKUP(C1838,Tabla_Insumos,3,FALSE),0)</f>
        <v>0</v>
      </c>
      <c r="G1838" s="332">
        <f t="shared" ref="G1838:G1846" si="555">ROUND(E1838*F1838,2)</f>
        <v>0</v>
      </c>
    </row>
    <row r="1839" spans="1:7" s="333" customFormat="1" ht="24" customHeight="1" x14ac:dyDescent="0.2">
      <c r="A1839" s="324" t="str">
        <f t="shared" si="551"/>
        <v/>
      </c>
      <c r="B1839" s="325" t="str">
        <f t="shared" si="552"/>
        <v/>
      </c>
      <c r="C1839" s="326"/>
      <c r="D1839" s="327" t="str">
        <f t="shared" si="553"/>
        <v/>
      </c>
      <c r="E1839" s="328"/>
      <c r="F1839" s="329">
        <f t="shared" si="554"/>
        <v>0</v>
      </c>
      <c r="G1839" s="332">
        <f t="shared" si="555"/>
        <v>0</v>
      </c>
    </row>
    <row r="1840" spans="1:7" s="333" customFormat="1" ht="24" customHeight="1" x14ac:dyDescent="0.2">
      <c r="A1840" s="324" t="str">
        <f t="shared" si="551"/>
        <v/>
      </c>
      <c r="B1840" s="325" t="str">
        <f t="shared" si="552"/>
        <v/>
      </c>
      <c r="C1840" s="326"/>
      <c r="D1840" s="327" t="str">
        <f t="shared" si="553"/>
        <v/>
      </c>
      <c r="E1840" s="328"/>
      <c r="F1840" s="329">
        <f t="shared" si="554"/>
        <v>0</v>
      </c>
      <c r="G1840" s="332">
        <f t="shared" si="555"/>
        <v>0</v>
      </c>
    </row>
    <row r="1841" spans="1:7" s="333" customFormat="1" ht="24" customHeight="1" x14ac:dyDescent="0.2">
      <c r="A1841" s="324" t="str">
        <f t="shared" si="551"/>
        <v/>
      </c>
      <c r="B1841" s="325" t="str">
        <f t="shared" si="552"/>
        <v/>
      </c>
      <c r="C1841" s="326"/>
      <c r="D1841" s="327" t="str">
        <f t="shared" si="553"/>
        <v/>
      </c>
      <c r="E1841" s="328"/>
      <c r="F1841" s="329">
        <f t="shared" si="554"/>
        <v>0</v>
      </c>
      <c r="G1841" s="332">
        <f t="shared" si="555"/>
        <v>0</v>
      </c>
    </row>
    <row r="1842" spans="1:7" s="333" customFormat="1" ht="24" customHeight="1" x14ac:dyDescent="0.2">
      <c r="A1842" s="324" t="str">
        <f t="shared" si="551"/>
        <v/>
      </c>
      <c r="B1842" s="325" t="str">
        <f t="shared" si="552"/>
        <v/>
      </c>
      <c r="C1842" s="326"/>
      <c r="D1842" s="327" t="str">
        <f t="shared" si="553"/>
        <v/>
      </c>
      <c r="E1842" s="328"/>
      <c r="F1842" s="329">
        <f t="shared" si="554"/>
        <v>0</v>
      </c>
      <c r="G1842" s="332">
        <f t="shared" si="555"/>
        <v>0</v>
      </c>
    </row>
    <row r="1843" spans="1:7" s="333" customFormat="1" ht="24" customHeight="1" x14ac:dyDescent="0.2">
      <c r="A1843" s="324" t="str">
        <f t="shared" si="551"/>
        <v/>
      </c>
      <c r="B1843" s="325" t="str">
        <f t="shared" si="552"/>
        <v/>
      </c>
      <c r="C1843" s="326"/>
      <c r="D1843" s="327" t="str">
        <f t="shared" si="553"/>
        <v/>
      </c>
      <c r="E1843" s="328"/>
      <c r="F1843" s="329">
        <f t="shared" si="554"/>
        <v>0</v>
      </c>
      <c r="G1843" s="332">
        <f t="shared" si="555"/>
        <v>0</v>
      </c>
    </row>
    <row r="1844" spans="1:7" s="333" customFormat="1" ht="24" customHeight="1" x14ac:dyDescent="0.2">
      <c r="A1844" s="324" t="str">
        <f t="shared" si="551"/>
        <v/>
      </c>
      <c r="B1844" s="325" t="str">
        <f t="shared" si="552"/>
        <v/>
      </c>
      <c r="C1844" s="326"/>
      <c r="D1844" s="327" t="str">
        <f t="shared" si="553"/>
        <v/>
      </c>
      <c r="E1844" s="328"/>
      <c r="F1844" s="329">
        <f t="shared" si="554"/>
        <v>0</v>
      </c>
      <c r="G1844" s="332">
        <f t="shared" si="555"/>
        <v>0</v>
      </c>
    </row>
    <row r="1845" spans="1:7" s="333" customFormat="1" ht="24" customHeight="1" x14ac:dyDescent="0.2">
      <c r="A1845" s="324" t="str">
        <f t="shared" si="551"/>
        <v/>
      </c>
      <c r="B1845" s="325" t="str">
        <f t="shared" si="552"/>
        <v/>
      </c>
      <c r="C1845" s="326"/>
      <c r="D1845" s="327" t="str">
        <f t="shared" si="553"/>
        <v/>
      </c>
      <c r="E1845" s="328"/>
      <c r="F1845" s="329">
        <f t="shared" si="554"/>
        <v>0</v>
      </c>
      <c r="G1845" s="332">
        <f t="shared" si="555"/>
        <v>0</v>
      </c>
    </row>
    <row r="1846" spans="1:7" s="333" customFormat="1" ht="24" customHeight="1" x14ac:dyDescent="0.2">
      <c r="A1846" s="324" t="str">
        <f t="shared" si="551"/>
        <v/>
      </c>
      <c r="B1846" s="325" t="str">
        <f t="shared" si="552"/>
        <v/>
      </c>
      <c r="C1846" s="326"/>
      <c r="D1846" s="327" t="str">
        <f t="shared" si="553"/>
        <v/>
      </c>
      <c r="E1846" s="328"/>
      <c r="F1846" s="329">
        <f t="shared" si="554"/>
        <v>0</v>
      </c>
      <c r="G1846" s="332">
        <f t="shared" si="555"/>
        <v>0</v>
      </c>
    </row>
    <row r="1847" spans="1:7" ht="24" customHeight="1" x14ac:dyDescent="0.2">
      <c r="A1847" s="181"/>
      <c r="B1847" s="162"/>
      <c r="C1847" s="151"/>
      <c r="D1847" s="162"/>
      <c r="E1847" s="163"/>
      <c r="F1847" s="238" t="s">
        <v>35</v>
      </c>
      <c r="G1847" s="178">
        <f>SUBTOTAL(9,G1838:G1846)</f>
        <v>0</v>
      </c>
    </row>
    <row r="1848" spans="1:7" ht="24" customHeight="1" thickBot="1" x14ac:dyDescent="0.25">
      <c r="A1848" s="182"/>
      <c r="B1848" s="183"/>
      <c r="C1848" s="184"/>
      <c r="D1848" s="183"/>
      <c r="E1848" s="185"/>
      <c r="F1848" s="186"/>
      <c r="G1848" s="187"/>
    </row>
    <row r="1849" spans="1:7" ht="24" customHeight="1" thickBot="1" x14ac:dyDescent="0.25">
      <c r="A1849" s="188" t="str">
        <f>B1807</f>
        <v>23.1</v>
      </c>
      <c r="B1849" s="189" t="str">
        <f>C1807</f>
        <v>Limpieza de obra periódica y final</v>
      </c>
      <c r="C1849" s="190"/>
      <c r="D1849" s="190" t="s">
        <v>36</v>
      </c>
      <c r="E1849" s="191"/>
      <c r="F1849" s="192" t="s">
        <v>37</v>
      </c>
      <c r="G1849" s="193">
        <f>SUBTOTAL(9,G1812:G1848)</f>
        <v>0</v>
      </c>
    </row>
    <row r="1850" spans="1:7" ht="24" customHeight="1" thickTop="1" x14ac:dyDescent="0.2"/>
  </sheetData>
  <sheetProtection insertRows="0" deleteRows="0"/>
  <mergeCells count="222">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D909:D910"/>
    <mergeCell ref="E909:E910"/>
    <mergeCell ref="F909:F910"/>
    <mergeCell ref="G909:G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82"/>
  <sheetViews>
    <sheetView showZeros="0" view="pageBreakPreview" topLeftCell="A61" zoomScaleSheetLayoutView="100" workbookViewId="0">
      <selection activeCell="B34" sqref="B34:C3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99" customWidth="1"/>
    <col min="34" max="82" width="11.42578125" style="199"/>
    <col min="83" max="16384" width="11.42578125" style="9"/>
  </cols>
  <sheetData>
    <row r="1" spans="1:82" s="5" customFormat="1" ht="20.100000000000001" customHeight="1" x14ac:dyDescent="0.2">
      <c r="A1" s="3" t="s">
        <v>11</v>
      </c>
      <c r="B1" s="3"/>
      <c r="C1" s="3" t="str">
        <f>Comitente</f>
        <v>DIRECCIÓN DE INFRAESTRUCTURA ESCOLAR</v>
      </c>
      <c r="D1" s="4"/>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row>
    <row r="2" spans="1:82" s="6" customFormat="1" ht="20.100000000000001" customHeight="1" x14ac:dyDescent="0.2">
      <c r="A2" s="13" t="s">
        <v>12</v>
      </c>
      <c r="B2" s="13"/>
      <c r="C2" s="13" t="str">
        <f>Obra</f>
        <v>E.P.E.T.N° 1 - ING. ROGELIO BOERO</v>
      </c>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row>
    <row r="3" spans="1:82" s="6" customFormat="1" ht="20.100000000000001" customHeight="1" x14ac:dyDescent="0.2">
      <c r="A3" s="13" t="s">
        <v>18</v>
      </c>
      <c r="B3" s="13"/>
      <c r="C3" s="13" t="str">
        <f>Ubicación</f>
        <v>Belgrano 250 este</v>
      </c>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row>
    <row r="4" spans="1:82" s="6" customFormat="1" ht="20.100000000000001" customHeight="1" x14ac:dyDescent="0.2">
      <c r="A4" s="13" t="s">
        <v>17</v>
      </c>
      <c r="B4" s="14"/>
      <c r="C4" s="129">
        <f>Licitación_N°</f>
        <v>0</v>
      </c>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row>
    <row r="5" spans="1:82" s="6" customFormat="1" ht="20.100000000000001" customHeight="1" x14ac:dyDescent="0.2">
      <c r="A5" s="13" t="s">
        <v>19</v>
      </c>
      <c r="B5" s="14"/>
      <c r="C5" s="130">
        <f>Plazo_Obra</f>
        <v>180</v>
      </c>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row>
    <row r="6" spans="1:82" s="6" customFormat="1" ht="20.100000000000001" customHeight="1" x14ac:dyDescent="0.2">
      <c r="A6" s="13" t="s">
        <v>13</v>
      </c>
      <c r="B6" s="13"/>
      <c r="C6" s="13">
        <f>Contratista</f>
        <v>0</v>
      </c>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row>
    <row r="7" spans="1:82" s="2" customFormat="1" ht="20.100000000000001" customHeight="1" x14ac:dyDescent="0.2">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row>
    <row r="8" spans="1:82" s="2" customFormat="1" ht="20.100000000000001" customHeight="1" x14ac:dyDescent="0.2">
      <c r="A8" s="368" t="s">
        <v>47</v>
      </c>
      <c r="B8" s="369"/>
      <c r="C8" s="369"/>
      <c r="D8" s="370"/>
      <c r="E8" s="8"/>
      <c r="F8" s="8"/>
      <c r="G8" s="8"/>
      <c r="H8" s="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row>
    <row r="10" spans="1:82" ht="20.100000000000001" customHeight="1" x14ac:dyDescent="0.2">
      <c r="A10" s="373" t="s">
        <v>1124</v>
      </c>
      <c r="B10" s="371" t="s">
        <v>0</v>
      </c>
      <c r="C10" s="371"/>
      <c r="D10" s="374" t="s">
        <v>16</v>
      </c>
      <c r="E10" s="106"/>
      <c r="F10" s="371" t="s">
        <v>22</v>
      </c>
      <c r="G10" s="371"/>
      <c r="H10" s="371"/>
      <c r="I10" s="371"/>
      <c r="J10" s="371"/>
      <c r="K10" s="371"/>
      <c r="L10" s="69"/>
      <c r="M10" s="372" t="s">
        <v>21</v>
      </c>
    </row>
    <row r="11" spans="1:82" ht="20.100000000000001" customHeight="1" x14ac:dyDescent="0.2">
      <c r="A11" s="373"/>
      <c r="B11" s="371"/>
      <c r="C11" s="371"/>
      <c r="D11" s="374"/>
      <c r="E11" s="106">
        <v>0</v>
      </c>
      <c r="F11" s="78">
        <v>1</v>
      </c>
      <c r="G11" s="78">
        <f>F11+1</f>
        <v>2</v>
      </c>
      <c r="H11" s="78">
        <f t="shared" ref="H11:K11" si="0">G11+1</f>
        <v>3</v>
      </c>
      <c r="I11" s="78">
        <f t="shared" si="0"/>
        <v>4</v>
      </c>
      <c r="J11" s="78">
        <f t="shared" si="0"/>
        <v>5</v>
      </c>
      <c r="K11" s="78">
        <f t="shared" si="0"/>
        <v>6</v>
      </c>
      <c r="L11" s="70"/>
      <c r="M11" s="372"/>
    </row>
    <row r="12" spans="1:82" ht="20.100000000000001" customHeight="1" x14ac:dyDescent="0.2">
      <c r="A12" s="79"/>
      <c r="B12" s="111"/>
      <c r="C12" s="111"/>
      <c r="D12" s="112"/>
      <c r="E12" s="106"/>
      <c r="F12" s="80"/>
      <c r="G12" s="118"/>
      <c r="H12" s="118"/>
      <c r="I12" s="118"/>
      <c r="J12" s="118"/>
      <c r="K12" s="118"/>
      <c r="L12" s="70"/>
      <c r="M12" s="144"/>
    </row>
    <row r="13" spans="1:82" ht="20.100000000000001" customHeight="1" x14ac:dyDescent="0.2">
      <c r="A13" s="109">
        <f>CyP!A18</f>
        <v>1</v>
      </c>
      <c r="B13" s="366" t="str">
        <f t="shared" ref="B13:B47" si="1">IFERROR(VLOOKUP(A13,Tabla_CyP,2,FALSE),"")</f>
        <v xml:space="preserve"> TRABAJOS PREPARATORIOS</v>
      </c>
      <c r="C13" s="367"/>
      <c r="D13" s="15">
        <f t="shared" ref="D13:D47" si="2">IFERROR(VLOOKUP(A13,Tabla_CyP,9,FALSE),0)</f>
        <v>0</v>
      </c>
      <c r="E13" s="82"/>
      <c r="F13" s="195"/>
      <c r="G13" s="195"/>
      <c r="H13" s="195"/>
      <c r="I13" s="195"/>
      <c r="J13" s="195"/>
      <c r="K13" s="195"/>
      <c r="L13" s="71"/>
      <c r="M13" s="72">
        <f t="shared" ref="M13:M47" si="3">SUM(F13:K13)</f>
        <v>0</v>
      </c>
    </row>
    <row r="14" spans="1:82" ht="20.100000000000001" customHeight="1" x14ac:dyDescent="0.2">
      <c r="A14" s="109" t="str">
        <f>CyP!A19</f>
        <v>1.1</v>
      </c>
      <c r="B14" s="366" t="str">
        <f t="shared" si="1"/>
        <v>Preparación y limpieza de los terrenos.</v>
      </c>
      <c r="C14" s="367"/>
      <c r="D14" s="15">
        <f t="shared" si="2"/>
        <v>0</v>
      </c>
      <c r="E14" s="107"/>
      <c r="F14" s="195"/>
      <c r="G14" s="195"/>
      <c r="H14" s="195"/>
      <c r="I14" s="195"/>
      <c r="J14" s="195"/>
      <c r="K14" s="195"/>
      <c r="L14" s="73"/>
      <c r="M14" s="72">
        <f t="shared" si="3"/>
        <v>0</v>
      </c>
    </row>
    <row r="15" spans="1:82" ht="20.100000000000001" customHeight="1" x14ac:dyDescent="0.2">
      <c r="A15" s="109" t="str">
        <f>CyP!A20</f>
        <v>1.2</v>
      </c>
      <c r="B15" s="366" t="str">
        <f t="shared" si="1"/>
        <v>Replanteo y otros</v>
      </c>
      <c r="C15" s="367"/>
      <c r="D15" s="15">
        <f t="shared" si="2"/>
        <v>0</v>
      </c>
      <c r="E15" s="107"/>
      <c r="F15" s="195"/>
      <c r="G15" s="195"/>
      <c r="H15" s="195"/>
      <c r="I15" s="195"/>
      <c r="J15" s="195"/>
      <c r="K15" s="195"/>
      <c r="L15" s="73"/>
      <c r="M15" s="72">
        <f t="shared" si="3"/>
        <v>0</v>
      </c>
    </row>
    <row r="16" spans="1:82" ht="20.100000000000001" customHeight="1" x14ac:dyDescent="0.2">
      <c r="A16" s="109" t="str">
        <f>CyP!A21</f>
        <v>1.3</v>
      </c>
      <c r="B16" s="366" t="str">
        <f t="shared" si="1"/>
        <v>Actividades complementarias</v>
      </c>
      <c r="C16" s="367"/>
      <c r="D16" s="15">
        <f t="shared" si="2"/>
        <v>0</v>
      </c>
      <c r="E16" s="107"/>
      <c r="F16" s="195"/>
      <c r="G16" s="195"/>
      <c r="H16" s="195"/>
      <c r="I16" s="195"/>
      <c r="J16" s="195"/>
      <c r="K16" s="195"/>
      <c r="L16" s="73"/>
      <c r="M16" s="72">
        <f t="shared" si="3"/>
        <v>0</v>
      </c>
    </row>
    <row r="17" spans="1:13" ht="20.100000000000001" customHeight="1" x14ac:dyDescent="0.2">
      <c r="A17" s="109">
        <f>CyP!A22</f>
        <v>4</v>
      </c>
      <c r="B17" s="366" t="str">
        <f t="shared" si="1"/>
        <v xml:space="preserve"> ALBAÑILERÍA</v>
      </c>
      <c r="C17" s="367"/>
      <c r="D17" s="15">
        <f t="shared" si="2"/>
        <v>0</v>
      </c>
      <c r="E17" s="107"/>
      <c r="F17" s="195"/>
      <c r="G17" s="195"/>
      <c r="H17" s="195"/>
      <c r="I17" s="195"/>
      <c r="J17" s="195"/>
      <c r="K17" s="195"/>
      <c r="L17" s="73"/>
      <c r="M17" s="72">
        <f t="shared" si="3"/>
        <v>0</v>
      </c>
    </row>
    <row r="18" spans="1:13" ht="20.100000000000001" customHeight="1" x14ac:dyDescent="0.2">
      <c r="A18" s="109" t="str">
        <f>CyP!A23</f>
        <v>4.2</v>
      </c>
      <c r="B18" s="366" t="str">
        <f t="shared" si="1"/>
        <v>Tabiques</v>
      </c>
      <c r="C18" s="367"/>
      <c r="D18" s="15">
        <f t="shared" si="2"/>
        <v>0</v>
      </c>
      <c r="E18" s="107"/>
      <c r="F18" s="195"/>
      <c r="G18" s="195"/>
      <c r="H18" s="195"/>
      <c r="I18" s="195"/>
      <c r="J18" s="195"/>
      <c r="K18" s="195"/>
      <c r="L18" s="73"/>
      <c r="M18" s="72">
        <f t="shared" si="3"/>
        <v>0</v>
      </c>
    </row>
    <row r="19" spans="1:13" ht="20.100000000000001" customHeight="1" x14ac:dyDescent="0.2">
      <c r="A19" s="109" t="str">
        <f>CyP!A24</f>
        <v>4.2.3</v>
      </c>
      <c r="B19" s="366" t="str">
        <f t="shared" si="1"/>
        <v>Tabiques de placas cementicias</v>
      </c>
      <c r="C19" s="367"/>
      <c r="D19" s="15">
        <f t="shared" si="2"/>
        <v>0</v>
      </c>
      <c r="E19" s="107"/>
      <c r="F19" s="195"/>
      <c r="G19" s="195"/>
      <c r="H19" s="195"/>
      <c r="I19" s="195"/>
      <c r="J19" s="195"/>
      <c r="K19" s="195"/>
      <c r="L19" s="73"/>
      <c r="M19" s="72">
        <f t="shared" si="3"/>
        <v>0</v>
      </c>
    </row>
    <row r="20" spans="1:13" ht="20.100000000000001" customHeight="1" x14ac:dyDescent="0.2">
      <c r="A20" s="109" t="str">
        <f>CyP!A25</f>
        <v>4.4</v>
      </c>
      <c r="B20" s="366" t="str">
        <f t="shared" ref="B20:B21" si="4">IFERROR(VLOOKUP(A20,Tabla_CyP,2,FALSE),"")</f>
        <v>Aislaciones</v>
      </c>
      <c r="C20" s="367"/>
      <c r="D20" s="15"/>
      <c r="E20" s="107"/>
      <c r="F20" s="195"/>
      <c r="G20" s="195"/>
      <c r="H20" s="195"/>
      <c r="I20" s="195"/>
      <c r="J20" s="195"/>
      <c r="K20" s="195"/>
      <c r="L20" s="73"/>
      <c r="M20" s="72"/>
    </row>
    <row r="21" spans="1:13" ht="20.100000000000001" customHeight="1" x14ac:dyDescent="0.2">
      <c r="A21" s="109" t="str">
        <f>CyP!A26</f>
        <v>4.4.b</v>
      </c>
      <c r="B21" s="366" t="str">
        <f t="shared" si="4"/>
        <v>Aislaciones térmicas</v>
      </c>
      <c r="C21" s="367"/>
      <c r="D21" s="15"/>
      <c r="E21" s="107"/>
      <c r="F21" s="195"/>
      <c r="G21" s="195"/>
      <c r="H21" s="195"/>
      <c r="I21" s="195"/>
      <c r="J21" s="195"/>
      <c r="K21" s="195"/>
      <c r="L21" s="73"/>
      <c r="M21" s="72"/>
    </row>
    <row r="22" spans="1:13" ht="20.100000000000001" customHeight="1" x14ac:dyDescent="0.2">
      <c r="A22" s="109" t="str">
        <f>CyP!A27</f>
        <v>4.5</v>
      </c>
      <c r="B22" s="366" t="str">
        <f t="shared" si="1"/>
        <v>Revoques</v>
      </c>
      <c r="C22" s="367"/>
      <c r="D22" s="15">
        <f t="shared" si="2"/>
        <v>0</v>
      </c>
      <c r="E22" s="107"/>
      <c r="F22" s="195"/>
      <c r="G22" s="195"/>
      <c r="H22" s="195"/>
      <c r="I22" s="195"/>
      <c r="J22" s="195"/>
      <c r="K22" s="195"/>
      <c r="L22" s="73"/>
      <c r="M22" s="72">
        <f t="shared" si="3"/>
        <v>0</v>
      </c>
    </row>
    <row r="23" spans="1:13" ht="20.100000000000001" customHeight="1" x14ac:dyDescent="0.2">
      <c r="A23" s="109" t="str">
        <f>CyP!A28</f>
        <v>4.5.3</v>
      </c>
      <c r="B23" s="366" t="str">
        <f t="shared" si="1"/>
        <v>Jaharro bajo revestimiento</v>
      </c>
      <c r="C23" s="367"/>
      <c r="D23" s="15">
        <f t="shared" si="2"/>
        <v>0</v>
      </c>
      <c r="E23" s="107"/>
      <c r="F23" s="195"/>
      <c r="G23" s="195"/>
      <c r="H23" s="195"/>
      <c r="I23" s="195"/>
      <c r="J23" s="195"/>
      <c r="K23" s="195"/>
      <c r="L23" s="73"/>
      <c r="M23" s="72">
        <f t="shared" si="3"/>
        <v>0</v>
      </c>
    </row>
    <row r="24" spans="1:13" ht="20.100000000000001" customHeight="1" x14ac:dyDescent="0.2">
      <c r="A24" s="109" t="str">
        <f>CyP!A29</f>
        <v>4.5.4</v>
      </c>
      <c r="B24" s="366" t="str">
        <f t="shared" si="1"/>
        <v>Enlucidos</v>
      </c>
      <c r="C24" s="367"/>
      <c r="D24" s="15">
        <f t="shared" si="2"/>
        <v>0</v>
      </c>
      <c r="E24" s="107"/>
      <c r="F24" s="195"/>
      <c r="G24" s="195"/>
      <c r="H24" s="195"/>
      <c r="I24" s="195"/>
      <c r="J24" s="195"/>
      <c r="K24" s="195"/>
      <c r="L24" s="73"/>
      <c r="M24" s="72">
        <f t="shared" si="3"/>
        <v>0</v>
      </c>
    </row>
    <row r="25" spans="1:13" ht="20.100000000000001" customHeight="1" x14ac:dyDescent="0.2">
      <c r="A25" s="109" t="str">
        <f>CyP!A30</f>
        <v>4.6</v>
      </c>
      <c r="B25" s="366" t="str">
        <f t="shared" si="1"/>
        <v>Contrapisos</v>
      </c>
      <c r="C25" s="367"/>
      <c r="D25" s="15">
        <f t="shared" si="2"/>
        <v>0</v>
      </c>
      <c r="E25" s="107"/>
      <c r="F25" s="195"/>
      <c r="G25" s="195"/>
      <c r="H25" s="195"/>
      <c r="I25" s="195"/>
      <c r="J25" s="195"/>
      <c r="K25" s="195"/>
      <c r="L25" s="73"/>
      <c r="M25" s="72">
        <f t="shared" si="3"/>
        <v>0</v>
      </c>
    </row>
    <row r="26" spans="1:13" ht="20.100000000000001" customHeight="1" x14ac:dyDescent="0.2">
      <c r="A26" s="109" t="str">
        <f>CyP!A31</f>
        <v>4.6.1</v>
      </c>
      <c r="B26" s="366" t="str">
        <f t="shared" si="1"/>
        <v xml:space="preserve">De hormigón  </v>
      </c>
      <c r="C26" s="367"/>
      <c r="D26" s="15">
        <f t="shared" si="2"/>
        <v>0</v>
      </c>
      <c r="E26" s="107"/>
      <c r="F26" s="195"/>
      <c r="G26" s="195"/>
      <c r="H26" s="195"/>
      <c r="I26" s="195"/>
      <c r="J26" s="195"/>
      <c r="K26" s="195"/>
      <c r="L26" s="73"/>
      <c r="M26" s="72">
        <f t="shared" si="3"/>
        <v>0</v>
      </c>
    </row>
    <row r="27" spans="1:13" ht="20.100000000000001" customHeight="1" x14ac:dyDescent="0.2">
      <c r="A27" s="109" t="str">
        <f>CyP!A32</f>
        <v>4.6.2</v>
      </c>
      <c r="B27" s="366" t="str">
        <f t="shared" si="1"/>
        <v>De hormigón armado</v>
      </c>
      <c r="C27" s="367"/>
      <c r="D27" s="15">
        <f t="shared" si="2"/>
        <v>0</v>
      </c>
      <c r="E27" s="107"/>
      <c r="F27" s="195"/>
      <c r="G27" s="195"/>
      <c r="H27" s="195"/>
      <c r="I27" s="195"/>
      <c r="J27" s="195"/>
      <c r="K27" s="195"/>
      <c r="L27" s="73"/>
      <c r="M27" s="72">
        <f t="shared" si="3"/>
        <v>0</v>
      </c>
    </row>
    <row r="28" spans="1:13" ht="20.100000000000001" customHeight="1" x14ac:dyDescent="0.2">
      <c r="A28" s="109">
        <f>CyP!A33</f>
        <v>5</v>
      </c>
      <c r="B28" s="366" t="str">
        <f t="shared" si="1"/>
        <v xml:space="preserve"> REVESTIMIENTOS</v>
      </c>
      <c r="C28" s="367"/>
      <c r="D28" s="15">
        <f t="shared" si="2"/>
        <v>0</v>
      </c>
      <c r="E28" s="107"/>
      <c r="F28" s="195"/>
      <c r="G28" s="195"/>
      <c r="H28" s="195"/>
      <c r="I28" s="195"/>
      <c r="J28" s="195"/>
      <c r="K28" s="195"/>
      <c r="L28" s="73"/>
      <c r="M28" s="72">
        <f t="shared" si="3"/>
        <v>0</v>
      </c>
    </row>
    <row r="29" spans="1:13" ht="20.100000000000001" customHeight="1" x14ac:dyDescent="0.2">
      <c r="A29" s="109" t="str">
        <f>CyP!A34</f>
        <v>5.1</v>
      </c>
      <c r="B29" s="366" t="str">
        <f t="shared" si="1"/>
        <v>Cerámico 0,33 x 0,33</v>
      </c>
      <c r="C29" s="367"/>
      <c r="D29" s="15">
        <f t="shared" si="2"/>
        <v>0</v>
      </c>
      <c r="E29" s="107"/>
      <c r="F29" s="195"/>
      <c r="G29" s="195"/>
      <c r="H29" s="195"/>
      <c r="I29" s="195"/>
      <c r="J29" s="195"/>
      <c r="K29" s="195"/>
      <c r="L29" s="73"/>
      <c r="M29" s="72">
        <f t="shared" si="3"/>
        <v>0</v>
      </c>
    </row>
    <row r="30" spans="1:13" ht="20.100000000000001" customHeight="1" x14ac:dyDescent="0.2">
      <c r="A30" s="109">
        <f>CyP!A35</f>
        <v>6</v>
      </c>
      <c r="B30" s="366" t="str">
        <f t="shared" si="1"/>
        <v xml:space="preserve"> PISOS Y ZÓCALOS</v>
      </c>
      <c r="C30" s="367"/>
      <c r="D30" s="15">
        <f t="shared" si="2"/>
        <v>0</v>
      </c>
      <c r="E30" s="107"/>
      <c r="F30" s="195"/>
      <c r="G30" s="195"/>
      <c r="H30" s="195"/>
      <c r="I30" s="195"/>
      <c r="J30" s="195"/>
      <c r="K30" s="195"/>
      <c r="L30" s="73"/>
      <c r="M30" s="72">
        <f t="shared" si="3"/>
        <v>0</v>
      </c>
    </row>
    <row r="31" spans="1:13" ht="20.100000000000001" customHeight="1" x14ac:dyDescent="0.2">
      <c r="A31" s="109" t="str">
        <f>CyP!A36</f>
        <v>6.1</v>
      </c>
      <c r="B31" s="366" t="str">
        <f t="shared" si="1"/>
        <v>Interiores</v>
      </c>
      <c r="C31" s="367"/>
      <c r="D31" s="15">
        <f t="shared" si="2"/>
        <v>0</v>
      </c>
      <c r="E31" s="107"/>
      <c r="F31" s="195"/>
      <c r="G31" s="195"/>
      <c r="H31" s="195"/>
      <c r="I31" s="195"/>
      <c r="J31" s="195"/>
      <c r="K31" s="195"/>
      <c r="L31" s="73"/>
      <c r="M31" s="72">
        <f t="shared" si="3"/>
        <v>0</v>
      </c>
    </row>
    <row r="32" spans="1:13" ht="20.100000000000001" customHeight="1" x14ac:dyDescent="0.2">
      <c r="A32" s="109" t="str">
        <f>CyP!A37</f>
        <v>6.1.2</v>
      </c>
      <c r="B32" s="366" t="str">
        <f t="shared" si="1"/>
        <v>Pisos de mosaico granítico 30 x 30</v>
      </c>
      <c r="C32" s="367"/>
      <c r="D32" s="15">
        <f t="shared" si="2"/>
        <v>0</v>
      </c>
      <c r="E32" s="107"/>
      <c r="F32" s="195"/>
      <c r="G32" s="195"/>
      <c r="H32" s="195"/>
      <c r="I32" s="195"/>
      <c r="J32" s="195"/>
      <c r="K32" s="195"/>
      <c r="L32" s="73"/>
      <c r="M32" s="72">
        <f t="shared" si="3"/>
        <v>0</v>
      </c>
    </row>
    <row r="33" spans="1:13" ht="20.100000000000001" customHeight="1" x14ac:dyDescent="0.2">
      <c r="A33" s="109" t="str">
        <f>CyP!A38</f>
        <v>6.1.4</v>
      </c>
      <c r="B33" s="366" t="str">
        <f t="shared" si="1"/>
        <v>Zócalos graníticos</v>
      </c>
      <c r="C33" s="367"/>
      <c r="D33" s="15">
        <f t="shared" si="2"/>
        <v>0</v>
      </c>
      <c r="E33" s="107"/>
      <c r="F33" s="195"/>
      <c r="G33" s="195"/>
      <c r="H33" s="195"/>
      <c r="I33" s="195"/>
      <c r="J33" s="195"/>
      <c r="K33" s="195"/>
      <c r="L33" s="73"/>
      <c r="M33" s="72">
        <f t="shared" si="3"/>
        <v>0</v>
      </c>
    </row>
    <row r="34" spans="1:13" ht="20.100000000000001" customHeight="1" x14ac:dyDescent="0.2">
      <c r="A34" s="109" t="str">
        <f>CyP!A39</f>
        <v>6.1.10</v>
      </c>
      <c r="B34" s="366" t="str">
        <f t="shared" si="1"/>
        <v>Umbrales y solías</v>
      </c>
      <c r="C34" s="367"/>
      <c r="D34" s="15">
        <f t="shared" si="2"/>
        <v>0</v>
      </c>
      <c r="E34" s="107"/>
      <c r="F34" s="195"/>
      <c r="G34" s="195"/>
      <c r="H34" s="195"/>
      <c r="I34" s="195"/>
      <c r="J34" s="195"/>
      <c r="K34" s="195"/>
      <c r="L34" s="73"/>
      <c r="M34" s="72">
        <f t="shared" si="3"/>
        <v>0</v>
      </c>
    </row>
    <row r="35" spans="1:13" ht="20.100000000000001" customHeight="1" x14ac:dyDescent="0.2">
      <c r="A35" s="109" t="str">
        <f>CyP!A40</f>
        <v>6.2</v>
      </c>
      <c r="B35" s="366" t="str">
        <f t="shared" ref="B35" si="5">IFERROR(VLOOKUP(A35,Tabla_CyP,2,FALSE),"")</f>
        <v>Pisos exteriores</v>
      </c>
      <c r="C35" s="367"/>
      <c r="D35" s="15"/>
      <c r="E35" s="107"/>
      <c r="F35" s="195"/>
      <c r="G35" s="195"/>
      <c r="H35" s="195"/>
      <c r="I35" s="195"/>
      <c r="J35" s="195"/>
      <c r="K35" s="195"/>
      <c r="L35" s="73"/>
      <c r="M35" s="72"/>
    </row>
    <row r="36" spans="1:13" ht="20.100000000000001" customHeight="1" x14ac:dyDescent="0.2">
      <c r="A36" s="109" t="str">
        <f>CyP!A41</f>
        <v>6.2.7</v>
      </c>
      <c r="B36" s="366" t="str">
        <f t="shared" si="1"/>
        <v>Piso loseta granitica</v>
      </c>
      <c r="C36" s="367"/>
      <c r="D36" s="15">
        <f t="shared" si="2"/>
        <v>0</v>
      </c>
      <c r="E36" s="107"/>
      <c r="F36" s="195"/>
      <c r="G36" s="195"/>
      <c r="H36" s="195"/>
      <c r="I36" s="195"/>
      <c r="J36" s="195"/>
      <c r="K36" s="195"/>
      <c r="L36" s="73"/>
      <c r="M36" s="72">
        <f t="shared" si="3"/>
        <v>0</v>
      </c>
    </row>
    <row r="37" spans="1:13" ht="20.100000000000001" customHeight="1" x14ac:dyDescent="0.2">
      <c r="A37" s="109" t="str">
        <f>CyP!A42</f>
        <v>6.2.8</v>
      </c>
      <c r="B37" s="366" t="str">
        <f t="shared" si="1"/>
        <v>Zócalos de loseta granítica pulida</v>
      </c>
      <c r="C37" s="367"/>
      <c r="D37" s="15">
        <f t="shared" si="2"/>
        <v>0</v>
      </c>
      <c r="E37" s="107"/>
      <c r="F37" s="195"/>
      <c r="G37" s="195"/>
      <c r="H37" s="195"/>
      <c r="I37" s="195"/>
      <c r="J37" s="195"/>
      <c r="K37" s="195"/>
      <c r="L37" s="73"/>
      <c r="M37" s="72">
        <f t="shared" si="3"/>
        <v>0</v>
      </c>
    </row>
    <row r="38" spans="1:13" ht="20.100000000000001" customHeight="1" x14ac:dyDescent="0.2">
      <c r="A38" s="109">
        <f>CyP!A43</f>
        <v>7</v>
      </c>
      <c r="B38" s="366" t="str">
        <f t="shared" si="1"/>
        <v xml:space="preserve"> MARMOLERÍA</v>
      </c>
      <c r="C38" s="367"/>
      <c r="D38" s="15">
        <f t="shared" si="2"/>
        <v>0</v>
      </c>
      <c r="E38" s="107"/>
      <c r="F38" s="195"/>
      <c r="G38" s="195"/>
      <c r="H38" s="195"/>
      <c r="I38" s="195"/>
      <c r="J38" s="195"/>
      <c r="K38" s="195"/>
      <c r="L38" s="73"/>
      <c r="M38" s="72">
        <f t="shared" si="3"/>
        <v>0</v>
      </c>
    </row>
    <row r="39" spans="1:13" ht="20.100000000000001" customHeight="1" x14ac:dyDescent="0.2">
      <c r="A39" s="109" t="str">
        <f>CyP!A44</f>
        <v>7.1</v>
      </c>
      <c r="B39" s="366" t="str">
        <f t="shared" si="1"/>
        <v>Mesadas de granito natural</v>
      </c>
      <c r="C39" s="367"/>
      <c r="D39" s="15">
        <f t="shared" si="2"/>
        <v>0</v>
      </c>
      <c r="E39" s="107"/>
      <c r="F39" s="195"/>
      <c r="G39" s="195"/>
      <c r="H39" s="195"/>
      <c r="I39" s="195"/>
      <c r="J39" s="195"/>
      <c r="K39" s="195"/>
      <c r="L39" s="73"/>
      <c r="M39" s="72">
        <f t="shared" si="3"/>
        <v>0</v>
      </c>
    </row>
    <row r="40" spans="1:13" ht="20.100000000000001" customHeight="1" x14ac:dyDescent="0.2">
      <c r="A40" s="109">
        <f>CyP!A45</f>
        <v>8</v>
      </c>
      <c r="B40" s="366" t="str">
        <f t="shared" si="1"/>
        <v xml:space="preserve"> CUBIERTAS Y TECHOS</v>
      </c>
      <c r="C40" s="367"/>
      <c r="D40" s="15">
        <f t="shared" si="2"/>
        <v>0</v>
      </c>
      <c r="E40" s="107"/>
      <c r="F40" s="195"/>
      <c r="G40" s="195"/>
      <c r="H40" s="195"/>
      <c r="I40" s="195"/>
      <c r="J40" s="195"/>
      <c r="K40" s="195"/>
      <c r="L40" s="73"/>
      <c r="M40" s="72">
        <f t="shared" si="3"/>
        <v>0</v>
      </c>
    </row>
    <row r="41" spans="1:13" ht="20.100000000000001" customHeight="1" x14ac:dyDescent="0.2">
      <c r="A41" s="109" t="str">
        <f>CyP!A46</f>
        <v>8.1</v>
      </c>
      <c r="B41" s="366" t="str">
        <f t="shared" si="1"/>
        <v>Cubiertas de techo sobre losa de hormigón armado</v>
      </c>
      <c r="C41" s="367"/>
      <c r="D41" s="15">
        <f t="shared" si="2"/>
        <v>0</v>
      </c>
      <c r="E41" s="107"/>
      <c r="F41" s="195"/>
      <c r="G41" s="195"/>
      <c r="H41" s="195"/>
      <c r="I41" s="195"/>
      <c r="J41" s="195"/>
      <c r="K41" s="195"/>
      <c r="L41" s="73"/>
      <c r="M41" s="72">
        <f t="shared" si="3"/>
        <v>0</v>
      </c>
    </row>
    <row r="42" spans="1:13" ht="20.100000000000001" customHeight="1" x14ac:dyDescent="0.2">
      <c r="A42" s="109">
        <f>CyP!A47</f>
        <v>9</v>
      </c>
      <c r="B42" s="366" t="str">
        <f t="shared" si="1"/>
        <v xml:space="preserve"> CIELORRASOS</v>
      </c>
      <c r="C42" s="367"/>
      <c r="D42" s="15">
        <f t="shared" si="2"/>
        <v>0</v>
      </c>
      <c r="E42" s="107"/>
      <c r="F42" s="195"/>
      <c r="G42" s="195"/>
      <c r="H42" s="195"/>
      <c r="I42" s="195"/>
      <c r="J42" s="195"/>
      <c r="K42" s="195"/>
      <c r="L42" s="73"/>
      <c r="M42" s="72">
        <f t="shared" si="3"/>
        <v>0</v>
      </c>
    </row>
    <row r="43" spans="1:13" ht="20.100000000000001" customHeight="1" x14ac:dyDescent="0.2">
      <c r="A43" s="109" t="str">
        <f>CyP!A48</f>
        <v>9.2</v>
      </c>
      <c r="B43" s="366" t="str">
        <f t="shared" si="1"/>
        <v>Suspendidos</v>
      </c>
      <c r="C43" s="367"/>
      <c r="D43" s="15">
        <f t="shared" si="2"/>
        <v>0</v>
      </c>
      <c r="E43" s="107"/>
      <c r="F43" s="195"/>
      <c r="G43" s="195"/>
      <c r="H43" s="195"/>
      <c r="I43" s="195"/>
      <c r="J43" s="195"/>
      <c r="K43" s="195"/>
      <c r="L43" s="73"/>
      <c r="M43" s="72">
        <f t="shared" si="3"/>
        <v>0</v>
      </c>
    </row>
    <row r="44" spans="1:13" ht="20.100000000000001" customHeight="1" x14ac:dyDescent="0.2">
      <c r="A44" s="109" t="str">
        <f>CyP!A49</f>
        <v>9.2.1</v>
      </c>
      <c r="B44" s="366" t="str">
        <f t="shared" si="1"/>
        <v>De P.V.C.</v>
      </c>
      <c r="C44" s="367"/>
      <c r="D44" s="15">
        <f t="shared" si="2"/>
        <v>0</v>
      </c>
      <c r="E44" s="107"/>
      <c r="F44" s="195"/>
      <c r="G44" s="195"/>
      <c r="H44" s="195"/>
      <c r="I44" s="195"/>
      <c r="J44" s="195"/>
      <c r="K44" s="195"/>
      <c r="L44" s="73"/>
      <c r="M44" s="72">
        <f t="shared" si="3"/>
        <v>0</v>
      </c>
    </row>
    <row r="45" spans="1:13" ht="20.100000000000001" customHeight="1" x14ac:dyDescent="0.2">
      <c r="A45" s="109">
        <f>CyP!A50</f>
        <v>10</v>
      </c>
      <c r="B45" s="366" t="str">
        <f t="shared" si="1"/>
        <v xml:space="preserve"> CARPINTERÍA </v>
      </c>
      <c r="C45" s="367"/>
      <c r="D45" s="15">
        <f t="shared" si="2"/>
        <v>0</v>
      </c>
      <c r="E45" s="107"/>
      <c r="F45" s="195"/>
      <c r="G45" s="195"/>
      <c r="H45" s="195"/>
      <c r="I45" s="195"/>
      <c r="J45" s="195"/>
      <c r="K45" s="195"/>
      <c r="L45" s="73"/>
      <c r="M45" s="72">
        <f t="shared" si="3"/>
        <v>0</v>
      </c>
    </row>
    <row r="46" spans="1:13" ht="20.100000000000001" customHeight="1" x14ac:dyDescent="0.2">
      <c r="A46" s="109" t="str">
        <f>CyP!A51</f>
        <v>10.1</v>
      </c>
      <c r="B46" s="366" t="str">
        <f t="shared" si="1"/>
        <v>Carpinteria metalica</v>
      </c>
      <c r="C46" s="367"/>
      <c r="D46" s="15">
        <f t="shared" si="2"/>
        <v>0</v>
      </c>
      <c r="E46" s="107"/>
      <c r="F46" s="195"/>
      <c r="G46" s="195"/>
      <c r="H46" s="195"/>
      <c r="I46" s="195"/>
      <c r="J46" s="195"/>
      <c r="K46" s="195"/>
      <c r="L46" s="73"/>
      <c r="M46" s="72">
        <f t="shared" si="3"/>
        <v>0</v>
      </c>
    </row>
    <row r="47" spans="1:13" ht="20.100000000000001" customHeight="1" x14ac:dyDescent="0.2">
      <c r="A47" s="109" t="str">
        <f>CyP!A52</f>
        <v>10.2</v>
      </c>
      <c r="B47" s="366" t="str">
        <f t="shared" si="1"/>
        <v>Aluminio</v>
      </c>
      <c r="C47" s="367"/>
      <c r="D47" s="15">
        <f t="shared" si="2"/>
        <v>0</v>
      </c>
      <c r="E47" s="107"/>
      <c r="F47" s="195"/>
      <c r="G47" s="195"/>
      <c r="H47" s="195"/>
      <c r="I47" s="195"/>
      <c r="J47" s="195"/>
      <c r="K47" s="195"/>
      <c r="L47" s="73"/>
      <c r="M47" s="72">
        <f t="shared" si="3"/>
        <v>0</v>
      </c>
    </row>
    <row r="48" spans="1:13" ht="20.100000000000001" customHeight="1" x14ac:dyDescent="0.2">
      <c r="A48" s="109">
        <f>CyP!A53</f>
        <v>11</v>
      </c>
      <c r="B48" s="366" t="str">
        <f t="shared" ref="B48:B72" si="6">IFERROR(VLOOKUP(A48,Tabla_CyP,2,FALSE),"")</f>
        <v xml:space="preserve"> INSTALACIÓN ELÉCTRICA</v>
      </c>
      <c r="C48" s="367"/>
      <c r="D48" s="15">
        <f t="shared" ref="D48:D72" si="7">IFERROR(VLOOKUP(A48,Tabla_CyP,9,FALSE),0)</f>
        <v>0</v>
      </c>
      <c r="E48" s="107"/>
      <c r="F48" s="195"/>
      <c r="G48" s="195"/>
      <c r="H48" s="195"/>
      <c r="I48" s="195"/>
      <c r="J48" s="195"/>
      <c r="K48" s="195"/>
      <c r="L48" s="73"/>
      <c r="M48" s="72">
        <f t="shared" ref="M48:M73" si="8">SUM(F48:K48)</f>
        <v>0</v>
      </c>
    </row>
    <row r="49" spans="1:13" ht="20.100000000000001" customHeight="1" x14ac:dyDescent="0.2">
      <c r="A49" s="109" t="str">
        <f>CyP!A54</f>
        <v>11.1</v>
      </c>
      <c r="B49" s="366" t="str">
        <f t="shared" si="6"/>
        <v>Fuerza motriz</v>
      </c>
      <c r="C49" s="367"/>
      <c r="D49" s="15">
        <f t="shared" si="7"/>
        <v>0</v>
      </c>
      <c r="E49" s="107"/>
      <c r="F49" s="195"/>
      <c r="G49" s="195"/>
      <c r="H49" s="195"/>
      <c r="I49" s="195"/>
      <c r="J49" s="195"/>
      <c r="K49" s="195"/>
      <c r="L49" s="73"/>
      <c r="M49" s="72">
        <f t="shared" si="8"/>
        <v>0</v>
      </c>
    </row>
    <row r="50" spans="1:13" ht="20.100000000000001" customHeight="1" x14ac:dyDescent="0.2">
      <c r="A50" s="109" t="str">
        <f>CyP!A55</f>
        <v>11.2</v>
      </c>
      <c r="B50" s="366" t="str">
        <f t="shared" si="6"/>
        <v>Media tensión</v>
      </c>
      <c r="C50" s="367"/>
      <c r="D50" s="15">
        <f t="shared" si="7"/>
        <v>0</v>
      </c>
      <c r="E50" s="107"/>
      <c r="F50" s="195"/>
      <c r="G50" s="195"/>
      <c r="H50" s="195"/>
      <c r="I50" s="195"/>
      <c r="J50" s="195"/>
      <c r="K50" s="195"/>
      <c r="L50" s="73"/>
      <c r="M50" s="72">
        <f t="shared" si="8"/>
        <v>0</v>
      </c>
    </row>
    <row r="51" spans="1:13" ht="20.100000000000001" customHeight="1" x14ac:dyDescent="0.2">
      <c r="A51" s="109" t="str">
        <f>CyP!A56</f>
        <v>11.3</v>
      </c>
      <c r="B51" s="366" t="str">
        <f t="shared" si="6"/>
        <v>Baja tensión</v>
      </c>
      <c r="C51" s="367"/>
      <c r="D51" s="15">
        <f t="shared" si="7"/>
        <v>0</v>
      </c>
      <c r="E51" s="107"/>
      <c r="F51" s="195"/>
      <c r="G51" s="195"/>
      <c r="H51" s="195"/>
      <c r="I51" s="195"/>
      <c r="J51" s="195"/>
      <c r="K51" s="195"/>
      <c r="L51" s="73"/>
      <c r="M51" s="72">
        <f t="shared" si="8"/>
        <v>0</v>
      </c>
    </row>
    <row r="52" spans="1:13" ht="20.100000000000001" customHeight="1" x14ac:dyDescent="0.2">
      <c r="A52" s="109" t="str">
        <f>CyP!A57</f>
        <v>11.4</v>
      </c>
      <c r="B52" s="366" t="str">
        <f t="shared" si="6"/>
        <v>Artefactos</v>
      </c>
      <c r="C52" s="367"/>
      <c r="D52" s="15">
        <f t="shared" si="7"/>
        <v>0</v>
      </c>
      <c r="E52" s="107"/>
      <c r="F52" s="195"/>
      <c r="G52" s="195"/>
      <c r="H52" s="195"/>
      <c r="I52" s="195"/>
      <c r="J52" s="195"/>
      <c r="K52" s="195"/>
      <c r="L52" s="73"/>
      <c r="M52" s="72">
        <f t="shared" si="8"/>
        <v>0</v>
      </c>
    </row>
    <row r="53" spans="1:13" ht="20.100000000000001" customHeight="1" x14ac:dyDescent="0.2">
      <c r="A53" s="109">
        <f>CyP!A58</f>
        <v>12</v>
      </c>
      <c r="B53" s="366" t="str">
        <f t="shared" si="6"/>
        <v xml:space="preserve"> INSTALACIÓN SANITARIA</v>
      </c>
      <c r="C53" s="367"/>
      <c r="D53" s="15">
        <f t="shared" si="7"/>
        <v>0</v>
      </c>
      <c r="E53" s="107"/>
      <c r="F53" s="195"/>
      <c r="G53" s="195"/>
      <c r="H53" s="195"/>
      <c r="I53" s="195"/>
      <c r="J53" s="195"/>
      <c r="K53" s="195"/>
      <c r="L53" s="73"/>
      <c r="M53" s="72">
        <f t="shared" si="8"/>
        <v>0</v>
      </c>
    </row>
    <row r="54" spans="1:13" ht="20.100000000000001" customHeight="1" x14ac:dyDescent="0.2">
      <c r="A54" s="109" t="str">
        <f>CyP!A59</f>
        <v>12.1</v>
      </c>
      <c r="B54" s="366" t="str">
        <f t="shared" si="6"/>
        <v>Instalación base de cloacas, caños, cámaras</v>
      </c>
      <c r="C54" s="367"/>
      <c r="D54" s="15">
        <f t="shared" si="7"/>
        <v>0</v>
      </c>
      <c r="E54" s="107"/>
      <c r="F54" s="195"/>
      <c r="G54" s="195"/>
      <c r="H54" s="195"/>
      <c r="I54" s="195"/>
      <c r="J54" s="195"/>
      <c r="K54" s="195"/>
      <c r="L54" s="73"/>
      <c r="M54" s="72">
        <f t="shared" si="8"/>
        <v>0</v>
      </c>
    </row>
    <row r="55" spans="1:13" ht="20.100000000000001" customHeight="1" x14ac:dyDescent="0.2">
      <c r="A55" s="109" t="str">
        <f>CyP!A60</f>
        <v>12.2</v>
      </c>
      <c r="B55" s="366" t="str">
        <f t="shared" si="6"/>
        <v>Ventilación</v>
      </c>
      <c r="C55" s="367"/>
      <c r="D55" s="15">
        <f t="shared" si="7"/>
        <v>0</v>
      </c>
      <c r="E55" s="107"/>
      <c r="F55" s="195"/>
      <c r="G55" s="195"/>
      <c r="H55" s="195"/>
      <c r="I55" s="195"/>
      <c r="J55" s="195"/>
      <c r="K55" s="195"/>
      <c r="L55" s="73"/>
      <c r="M55" s="72">
        <f t="shared" si="8"/>
        <v>0</v>
      </c>
    </row>
    <row r="56" spans="1:13" ht="20.100000000000001" customHeight="1" x14ac:dyDescent="0.2">
      <c r="A56" s="109" t="str">
        <f>CyP!A61</f>
        <v>12.4</v>
      </c>
      <c r="B56" s="366" t="str">
        <f t="shared" si="6"/>
        <v>Cañería distribución agua fría-caliente</v>
      </c>
      <c r="C56" s="367"/>
      <c r="D56" s="15">
        <f t="shared" si="7"/>
        <v>0</v>
      </c>
      <c r="E56" s="107"/>
      <c r="F56" s="195"/>
      <c r="G56" s="195"/>
      <c r="H56" s="195"/>
      <c r="I56" s="195"/>
      <c r="J56" s="195"/>
      <c r="K56" s="195"/>
      <c r="L56" s="73"/>
      <c r="M56" s="72">
        <f t="shared" si="8"/>
        <v>0</v>
      </c>
    </row>
    <row r="57" spans="1:13" ht="20.100000000000001" customHeight="1" x14ac:dyDescent="0.2">
      <c r="A57" s="109" t="str">
        <f>CyP!A62</f>
        <v>12.5</v>
      </c>
      <c r="B57" s="366" t="str">
        <f t="shared" si="6"/>
        <v xml:space="preserve">Tanque de reserva </v>
      </c>
      <c r="C57" s="367"/>
      <c r="D57" s="15">
        <f t="shared" si="7"/>
        <v>0</v>
      </c>
      <c r="E57" s="107"/>
      <c r="F57" s="195"/>
      <c r="G57" s="195"/>
      <c r="H57" s="195"/>
      <c r="I57" s="195"/>
      <c r="J57" s="195"/>
      <c r="K57" s="195"/>
      <c r="L57" s="73"/>
      <c r="M57" s="72">
        <f t="shared" si="8"/>
        <v>0</v>
      </c>
    </row>
    <row r="58" spans="1:13" ht="20.100000000000001" customHeight="1" x14ac:dyDescent="0.2">
      <c r="A58" s="109" t="str">
        <f>CyP!A63</f>
        <v>12.6</v>
      </c>
      <c r="B58" s="366" t="str">
        <f t="shared" si="6"/>
        <v>Artefactos sanitarios y griferia</v>
      </c>
      <c r="C58" s="367"/>
      <c r="D58" s="15">
        <f t="shared" si="7"/>
        <v>0</v>
      </c>
      <c r="E58" s="107"/>
      <c r="F58" s="195"/>
      <c r="G58" s="195"/>
      <c r="H58" s="195"/>
      <c r="I58" s="195"/>
      <c r="J58" s="195"/>
      <c r="K58" s="195"/>
      <c r="L58" s="73"/>
      <c r="M58" s="72">
        <f t="shared" si="8"/>
        <v>0</v>
      </c>
    </row>
    <row r="59" spans="1:13" ht="20.100000000000001" customHeight="1" x14ac:dyDescent="0.2">
      <c r="A59" s="109" t="str">
        <f>CyP!A64</f>
        <v>12.7</v>
      </c>
      <c r="B59" s="366" t="str">
        <f t="shared" si="6"/>
        <v>Cañería de desague pluvial</v>
      </c>
      <c r="C59" s="367"/>
      <c r="D59" s="15">
        <f t="shared" si="7"/>
        <v>0</v>
      </c>
      <c r="E59" s="107"/>
      <c r="F59" s="195"/>
      <c r="G59" s="195"/>
      <c r="H59" s="195"/>
      <c r="I59" s="195"/>
      <c r="J59" s="195"/>
      <c r="K59" s="195"/>
      <c r="L59" s="73"/>
      <c r="M59" s="72">
        <f t="shared" si="8"/>
        <v>0</v>
      </c>
    </row>
    <row r="60" spans="1:13" ht="20.100000000000001" customHeight="1" x14ac:dyDescent="0.2">
      <c r="A60" s="109">
        <f>CyP!A65</f>
        <v>18</v>
      </c>
      <c r="B60" s="366" t="str">
        <f t="shared" si="6"/>
        <v xml:space="preserve"> CRISTALES, ESPEJOS Y VIDRIOS</v>
      </c>
      <c r="C60" s="367"/>
      <c r="D60" s="15">
        <f t="shared" si="7"/>
        <v>0</v>
      </c>
      <c r="E60" s="107"/>
      <c r="F60" s="195"/>
      <c r="G60" s="195"/>
      <c r="H60" s="195"/>
      <c r="I60" s="195"/>
      <c r="J60" s="195"/>
      <c r="K60" s="195"/>
      <c r="L60" s="73"/>
      <c r="M60" s="72">
        <f t="shared" si="8"/>
        <v>0</v>
      </c>
    </row>
    <row r="61" spans="1:13" ht="20.100000000000001" customHeight="1" x14ac:dyDescent="0.2">
      <c r="A61" s="109" t="str">
        <f>CyP!A66</f>
        <v>18.1</v>
      </c>
      <c r="B61" s="366" t="str">
        <f t="shared" si="6"/>
        <v>Vidrios laminado de seguridad 3+3</v>
      </c>
      <c r="C61" s="367"/>
      <c r="D61" s="15">
        <f t="shared" si="7"/>
        <v>0</v>
      </c>
      <c r="E61" s="107"/>
      <c r="F61" s="195"/>
      <c r="G61" s="195"/>
      <c r="H61" s="195"/>
      <c r="I61" s="195"/>
      <c r="J61" s="195"/>
      <c r="K61" s="195"/>
      <c r="L61" s="73"/>
      <c r="M61" s="72">
        <f t="shared" si="8"/>
        <v>0</v>
      </c>
    </row>
    <row r="62" spans="1:13" ht="20.100000000000001" customHeight="1" x14ac:dyDescent="0.2">
      <c r="A62" s="109" t="str">
        <f>CyP!A67</f>
        <v>18.3</v>
      </c>
      <c r="B62" s="366" t="str">
        <f t="shared" si="6"/>
        <v>Espejos</v>
      </c>
      <c r="C62" s="367"/>
      <c r="D62" s="15">
        <f t="shared" si="7"/>
        <v>0</v>
      </c>
      <c r="E62" s="107"/>
      <c r="F62" s="195"/>
      <c r="G62" s="195"/>
      <c r="H62" s="195"/>
      <c r="I62" s="195"/>
      <c r="J62" s="195"/>
      <c r="K62" s="195"/>
      <c r="L62" s="73"/>
      <c r="M62" s="72">
        <f t="shared" si="8"/>
        <v>0</v>
      </c>
    </row>
    <row r="63" spans="1:13" ht="20.100000000000001" customHeight="1" x14ac:dyDescent="0.2">
      <c r="A63" s="109">
        <f>CyP!A68</f>
        <v>19</v>
      </c>
      <c r="B63" s="366" t="str">
        <f t="shared" si="6"/>
        <v xml:space="preserve"> PINTURAS</v>
      </c>
      <c r="C63" s="367"/>
      <c r="D63" s="15">
        <f t="shared" si="7"/>
        <v>0</v>
      </c>
      <c r="E63" s="107"/>
      <c r="F63" s="195"/>
      <c r="G63" s="195"/>
      <c r="H63" s="195"/>
      <c r="I63" s="195"/>
      <c r="J63" s="195"/>
      <c r="K63" s="195"/>
      <c r="L63" s="73"/>
      <c r="M63" s="72">
        <f t="shared" si="8"/>
        <v>0</v>
      </c>
    </row>
    <row r="64" spans="1:13" ht="20.100000000000001" customHeight="1" x14ac:dyDescent="0.2">
      <c r="A64" s="109" t="str">
        <f>CyP!A69</f>
        <v>19.1</v>
      </c>
      <c r="B64" s="366" t="str">
        <f t="shared" si="6"/>
        <v>Pintura al látex en muros interiores</v>
      </c>
      <c r="C64" s="367"/>
      <c r="D64" s="15">
        <f t="shared" si="7"/>
        <v>0</v>
      </c>
      <c r="E64" s="107"/>
      <c r="F64" s="195"/>
      <c r="G64" s="195"/>
      <c r="H64" s="195"/>
      <c r="I64" s="195"/>
      <c r="J64" s="195"/>
      <c r="K64" s="195"/>
      <c r="L64" s="73"/>
      <c r="M64" s="72">
        <f t="shared" si="8"/>
        <v>0</v>
      </c>
    </row>
    <row r="65" spans="1:82" ht="20.100000000000001" customHeight="1" x14ac:dyDescent="0.2">
      <c r="A65" s="109" t="str">
        <f>CyP!A70</f>
        <v>19.3</v>
      </c>
      <c r="B65" s="366" t="str">
        <f t="shared" si="6"/>
        <v>Pintura al látex en cielorrasos</v>
      </c>
      <c r="C65" s="367"/>
      <c r="D65" s="15">
        <f t="shared" si="7"/>
        <v>0</v>
      </c>
      <c r="E65" s="107"/>
      <c r="F65" s="195"/>
      <c r="G65" s="195"/>
      <c r="H65" s="195"/>
      <c r="I65" s="195"/>
      <c r="J65" s="195"/>
      <c r="K65" s="195"/>
      <c r="L65" s="73"/>
      <c r="M65" s="72">
        <f t="shared" si="8"/>
        <v>0</v>
      </c>
    </row>
    <row r="66" spans="1:82" ht="20.100000000000001" customHeight="1" x14ac:dyDescent="0.2">
      <c r="A66" s="109" t="str">
        <f>CyP!A71</f>
        <v>19.4</v>
      </c>
      <c r="B66" s="366" t="str">
        <f t="shared" si="6"/>
        <v>Pintura esmalte sintético en carpintería</v>
      </c>
      <c r="C66" s="367"/>
      <c r="D66" s="15">
        <f t="shared" si="7"/>
        <v>0</v>
      </c>
      <c r="E66" s="107"/>
      <c r="F66" s="195"/>
      <c r="G66" s="195"/>
      <c r="H66" s="195"/>
      <c r="I66" s="195"/>
      <c r="J66" s="195"/>
      <c r="K66" s="195"/>
      <c r="L66" s="73"/>
      <c r="M66" s="72">
        <f t="shared" si="8"/>
        <v>0</v>
      </c>
    </row>
    <row r="67" spans="1:82" ht="20.100000000000001" customHeight="1" x14ac:dyDescent="0.2">
      <c r="A67" s="109">
        <f>CyP!A72</f>
        <v>20</v>
      </c>
      <c r="B67" s="366" t="str">
        <f t="shared" si="6"/>
        <v xml:space="preserve"> SEÑALETICA</v>
      </c>
      <c r="C67" s="367"/>
      <c r="D67" s="15">
        <f t="shared" si="7"/>
        <v>0</v>
      </c>
      <c r="E67" s="107"/>
      <c r="F67" s="195"/>
      <c r="G67" s="195"/>
      <c r="H67" s="195"/>
      <c r="I67" s="195"/>
      <c r="J67" s="195"/>
      <c r="K67" s="195"/>
      <c r="L67" s="73"/>
      <c r="M67" s="72">
        <f t="shared" si="8"/>
        <v>0</v>
      </c>
    </row>
    <row r="68" spans="1:82" ht="20.100000000000001" customHeight="1" x14ac:dyDescent="0.2">
      <c r="A68" s="109" t="str">
        <f>CyP!A73</f>
        <v>20.1</v>
      </c>
      <c r="B68" s="366" t="str">
        <f t="shared" si="6"/>
        <v>Señalización</v>
      </c>
      <c r="C68" s="367"/>
      <c r="D68" s="15">
        <f t="shared" si="7"/>
        <v>0</v>
      </c>
      <c r="E68" s="107"/>
      <c r="F68" s="195"/>
      <c r="G68" s="195"/>
      <c r="H68" s="195"/>
      <c r="I68" s="195"/>
      <c r="J68" s="195"/>
      <c r="K68" s="195"/>
      <c r="L68" s="73"/>
      <c r="M68" s="72">
        <f t="shared" si="8"/>
        <v>0</v>
      </c>
    </row>
    <row r="69" spans="1:82" ht="20.100000000000001" customHeight="1" x14ac:dyDescent="0.2">
      <c r="A69" s="109">
        <f>CyP!A74</f>
        <v>23</v>
      </c>
      <c r="B69" s="366" t="str">
        <f t="shared" si="6"/>
        <v xml:space="preserve"> LIMPIEZA DE OBRA</v>
      </c>
      <c r="C69" s="367"/>
      <c r="D69" s="15">
        <f t="shared" si="7"/>
        <v>0</v>
      </c>
      <c r="E69" s="107"/>
      <c r="F69" s="195"/>
      <c r="G69" s="195"/>
      <c r="H69" s="195"/>
      <c r="I69" s="195"/>
      <c r="J69" s="195"/>
      <c r="K69" s="195"/>
      <c r="L69" s="73"/>
      <c r="M69" s="72">
        <f t="shared" si="8"/>
        <v>0</v>
      </c>
    </row>
    <row r="70" spans="1:82" ht="20.100000000000001" customHeight="1" x14ac:dyDescent="0.2">
      <c r="A70" s="109" t="str">
        <f>CyP!A75</f>
        <v>23.1</v>
      </c>
      <c r="B70" s="366" t="str">
        <f t="shared" si="6"/>
        <v>Limpieza de obra periódica y final</v>
      </c>
      <c r="C70" s="367"/>
      <c r="D70" s="15">
        <f t="shared" si="7"/>
        <v>0</v>
      </c>
      <c r="E70" s="107"/>
      <c r="F70" s="195"/>
      <c r="G70" s="195"/>
      <c r="H70" s="195"/>
      <c r="I70" s="195"/>
      <c r="J70" s="195"/>
      <c r="K70" s="195"/>
      <c r="L70" s="73"/>
      <c r="M70" s="72">
        <f t="shared" si="8"/>
        <v>0</v>
      </c>
    </row>
    <row r="71" spans="1:82" ht="20.100000000000001" customHeight="1" x14ac:dyDescent="0.2">
      <c r="A71" s="109">
        <f>CyP!A76</f>
        <v>24</v>
      </c>
      <c r="B71" s="366" t="str">
        <f t="shared" si="6"/>
        <v xml:space="preserve"> VARIOS</v>
      </c>
      <c r="C71" s="367"/>
      <c r="D71" s="15">
        <f t="shared" si="7"/>
        <v>0</v>
      </c>
      <c r="E71" s="107"/>
      <c r="F71" s="195"/>
      <c r="G71" s="195"/>
      <c r="H71" s="195"/>
      <c r="I71" s="195"/>
      <c r="J71" s="195"/>
      <c r="K71" s="195"/>
      <c r="L71" s="73"/>
      <c r="M71" s="72">
        <f t="shared" si="8"/>
        <v>0</v>
      </c>
    </row>
    <row r="72" spans="1:82" ht="20.100000000000001" customHeight="1" x14ac:dyDescent="0.2">
      <c r="A72" s="109" t="str">
        <f>CyP!A77</f>
        <v>24.1</v>
      </c>
      <c r="B72" s="366" t="str">
        <f t="shared" si="6"/>
        <v>Fichas complementarias y otros</v>
      </c>
      <c r="C72" s="367"/>
      <c r="D72" s="15">
        <f t="shared" si="7"/>
        <v>0</v>
      </c>
      <c r="E72" s="107"/>
      <c r="F72" s="195"/>
      <c r="G72" s="195"/>
      <c r="H72" s="195"/>
      <c r="I72" s="195"/>
      <c r="J72" s="195"/>
      <c r="K72" s="195"/>
      <c r="L72" s="73"/>
      <c r="M72" s="72">
        <f t="shared" si="8"/>
        <v>0</v>
      </c>
    </row>
    <row r="73" spans="1:82" s="10" customFormat="1" ht="20.100000000000001" customHeight="1" x14ac:dyDescent="0.2">
      <c r="A73" s="113" t="s">
        <v>3</v>
      </c>
      <c r="B73" s="81" t="s">
        <v>3</v>
      </c>
      <c r="C73" s="81"/>
      <c r="D73" s="114" t="s">
        <v>4</v>
      </c>
      <c r="E73" s="82"/>
      <c r="F73" s="116"/>
      <c r="G73" s="117"/>
      <c r="H73" s="117"/>
      <c r="I73" s="117"/>
      <c r="J73" s="117"/>
      <c r="K73" s="117"/>
      <c r="M73" s="74">
        <f t="shared" si="8"/>
        <v>0</v>
      </c>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row>
    <row r="74" spans="1:82" ht="20.100000000000001" customHeight="1" x14ac:dyDescent="0.2">
      <c r="A74" s="113" t="s">
        <v>3</v>
      </c>
      <c r="B74" s="111" t="s">
        <v>10</v>
      </c>
      <c r="C74" s="115"/>
      <c r="D74" s="110">
        <f>SUM(D13:D73)</f>
        <v>0</v>
      </c>
      <c r="E74" s="108"/>
      <c r="F74" s="83"/>
      <c r="G74" s="83"/>
      <c r="H74" s="83"/>
      <c r="I74" s="83"/>
      <c r="J74" s="83"/>
      <c r="K74" s="83"/>
    </row>
    <row r="75" spans="1:82" ht="20.100000000000001" customHeight="1" x14ac:dyDescent="0.2">
      <c r="A75" s="84"/>
      <c r="B75" s="84"/>
      <c r="C75" s="84"/>
      <c r="D75" s="84"/>
      <c r="E75" s="85"/>
      <c r="F75" s="84"/>
      <c r="G75" s="84"/>
      <c r="H75" s="84"/>
      <c r="I75" s="84"/>
      <c r="J75" s="84"/>
      <c r="K75" s="84"/>
    </row>
    <row r="76" spans="1:82" ht="20.100000000000001" customHeight="1" x14ac:dyDescent="0.2">
      <c r="A76" s="84"/>
      <c r="B76" s="84"/>
      <c r="C76" s="84"/>
      <c r="D76" s="86" t="s">
        <v>23</v>
      </c>
      <c r="E76" s="85">
        <v>0</v>
      </c>
      <c r="F76" s="87">
        <f t="shared" ref="F76:K76" si="9">SUMPRODUCT($D$13:$D$72,F13:F72)</f>
        <v>0</v>
      </c>
      <c r="G76" s="87">
        <f t="shared" si="9"/>
        <v>0</v>
      </c>
      <c r="H76" s="87">
        <f t="shared" si="9"/>
        <v>0</v>
      </c>
      <c r="I76" s="87">
        <f t="shared" si="9"/>
        <v>0</v>
      </c>
      <c r="J76" s="87">
        <f t="shared" si="9"/>
        <v>0</v>
      </c>
      <c r="K76" s="87">
        <f t="shared" si="9"/>
        <v>0</v>
      </c>
      <c r="L76" s="75"/>
    </row>
    <row r="77" spans="1:82" ht="20.100000000000001" customHeight="1" x14ac:dyDescent="0.2">
      <c r="A77" s="84"/>
      <c r="B77" s="84"/>
      <c r="C77" s="84"/>
      <c r="D77" s="86" t="s">
        <v>24</v>
      </c>
      <c r="E77" s="85">
        <v>0</v>
      </c>
      <c r="F77" s="87">
        <f>E77+F76</f>
        <v>0</v>
      </c>
      <c r="G77" s="87">
        <f t="shared" ref="G77:K77" si="10">F77+G76</f>
        <v>0</v>
      </c>
      <c r="H77" s="87">
        <f t="shared" si="10"/>
        <v>0</v>
      </c>
      <c r="I77" s="87">
        <f t="shared" si="10"/>
        <v>0</v>
      </c>
      <c r="J77" s="87">
        <f t="shared" si="10"/>
        <v>0</v>
      </c>
      <c r="K77" s="87">
        <f t="shared" si="10"/>
        <v>0</v>
      </c>
      <c r="L77" s="75"/>
    </row>
    <row r="78" spans="1:82" ht="20.100000000000001" customHeight="1" x14ac:dyDescent="0.2">
      <c r="A78" s="84"/>
      <c r="B78" s="84"/>
      <c r="C78" s="84"/>
      <c r="D78" s="88"/>
      <c r="E78" s="89" t="s">
        <v>1174</v>
      </c>
      <c r="F78" s="84"/>
      <c r="G78" s="84"/>
      <c r="H78" s="84"/>
      <c r="I78" s="84"/>
      <c r="J78" s="84"/>
      <c r="K78" s="84"/>
    </row>
    <row r="79" spans="1:82" ht="20.100000000000001" customHeight="1" x14ac:dyDescent="0.2">
      <c r="A79" s="84"/>
      <c r="B79" s="84"/>
      <c r="C79" s="84"/>
      <c r="D79" s="86" t="s">
        <v>25</v>
      </c>
      <c r="E79" s="90">
        <f>Anticipo_Financiero*Monto_Oferta</f>
        <v>0</v>
      </c>
      <c r="F79" s="90">
        <f t="shared" ref="F79:K79" si="11">Monto_Oferta*F76</f>
        <v>0</v>
      </c>
      <c r="G79" s="90">
        <f t="shared" si="11"/>
        <v>0</v>
      </c>
      <c r="H79" s="90">
        <f t="shared" si="11"/>
        <v>0</v>
      </c>
      <c r="I79" s="90">
        <f t="shared" si="11"/>
        <v>0</v>
      </c>
      <c r="J79" s="90">
        <f t="shared" si="11"/>
        <v>0</v>
      </c>
      <c r="K79" s="90">
        <f t="shared" si="11"/>
        <v>0</v>
      </c>
      <c r="L79" s="11"/>
      <c r="M79" s="77"/>
    </row>
    <row r="80" spans="1:82" ht="20.100000000000001" customHeight="1" x14ac:dyDescent="0.2">
      <c r="A80" s="84"/>
      <c r="B80" s="84"/>
      <c r="C80" s="84"/>
      <c r="D80" s="86" t="s">
        <v>1121</v>
      </c>
      <c r="E80" s="90">
        <f>E79</f>
        <v>0</v>
      </c>
      <c r="F80" s="90">
        <f>E80+F79</f>
        <v>0</v>
      </c>
      <c r="G80" s="90">
        <f t="shared" ref="G80:K80" si="12">F80+G79</f>
        <v>0</v>
      </c>
      <c r="H80" s="90">
        <f t="shared" si="12"/>
        <v>0</v>
      </c>
      <c r="I80" s="90">
        <f t="shared" si="12"/>
        <v>0</v>
      </c>
      <c r="J80" s="90">
        <f t="shared" si="12"/>
        <v>0</v>
      </c>
      <c r="K80" s="90">
        <f t="shared" si="12"/>
        <v>0</v>
      </c>
      <c r="L80" s="11"/>
    </row>
    <row r="81" spans="5:5" ht="20.100000000000001" customHeight="1" x14ac:dyDescent="0.2">
      <c r="E81" s="76">
        <v>0</v>
      </c>
    </row>
    <row r="82" spans="5:5" ht="20.100000000000001" customHeight="1" x14ac:dyDescent="0.2">
      <c r="E82" s="76">
        <v>0</v>
      </c>
    </row>
  </sheetData>
  <mergeCells count="66">
    <mergeCell ref="B35:C35"/>
    <mergeCell ref="A8:D8"/>
    <mergeCell ref="F10:K10"/>
    <mergeCell ref="M10:M11"/>
    <mergeCell ref="A10:A11"/>
    <mergeCell ref="B10:C11"/>
    <mergeCell ref="D10:D11"/>
    <mergeCell ref="B23:C23"/>
    <mergeCell ref="B24:C24"/>
    <mergeCell ref="B13:C13"/>
    <mergeCell ref="B14:C14"/>
    <mergeCell ref="B15:C15"/>
    <mergeCell ref="B16:C16"/>
    <mergeCell ref="B17:C17"/>
    <mergeCell ref="B18:C18"/>
    <mergeCell ref="B19:C19"/>
    <mergeCell ref="B22:C22"/>
    <mergeCell ref="B20:C20"/>
    <mergeCell ref="B21:C21"/>
    <mergeCell ref="B32:C32"/>
    <mergeCell ref="B33:C33"/>
    <mergeCell ref="B34:C34"/>
    <mergeCell ref="B25:C25"/>
    <mergeCell ref="B26:C26"/>
    <mergeCell ref="B27:C27"/>
    <mergeCell ref="B28:C28"/>
    <mergeCell ref="B29:C29"/>
    <mergeCell ref="B30:C30"/>
    <mergeCell ref="B31:C31"/>
    <mergeCell ref="B42:C42"/>
    <mergeCell ref="B43:C43"/>
    <mergeCell ref="B44:C44"/>
    <mergeCell ref="B45:C45"/>
    <mergeCell ref="B36:C36"/>
    <mergeCell ref="B37:C37"/>
    <mergeCell ref="B38:C38"/>
    <mergeCell ref="B39:C39"/>
    <mergeCell ref="B40:C40"/>
    <mergeCell ref="B41:C41"/>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71:C71"/>
    <mergeCell ref="B72:C72"/>
    <mergeCell ref="B66:C66"/>
    <mergeCell ref="B67:C67"/>
    <mergeCell ref="B68:C68"/>
    <mergeCell ref="B69:C69"/>
    <mergeCell ref="B70:C70"/>
  </mergeCells>
  <conditionalFormatting sqref="A73:A74 A13:B72">
    <cfRule type="expression" dxfId="89" priority="156" stopIfTrue="1">
      <formula>#REF!&gt;0</formula>
    </cfRule>
    <cfRule type="expression" dxfId="88" priority="157" stopIfTrue="1">
      <formula>#REF!&gt;0</formula>
    </cfRule>
    <cfRule type="expression" dxfId="87" priority="158" stopIfTrue="1">
      <formula>#REF!&gt;0</formula>
    </cfRule>
  </conditionalFormatting>
  <conditionalFormatting sqref="B73:C73">
    <cfRule type="expression" dxfId="86" priority="159" stopIfTrue="1">
      <formula>#REF!&gt;0</formula>
    </cfRule>
    <cfRule type="expression" dxfId="85" priority="160" stopIfTrue="1">
      <formula>#REF!&gt;0</formula>
    </cfRule>
    <cfRule type="expression" dxfId="84"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5" t="str">
        <f>"OBRA: " &amp; UPPER(Obra)</f>
        <v>OBRA: E.P.E.T.N° 1 - ING. ROGELIO BOERO</v>
      </c>
      <c r="D1" s="375"/>
      <c r="E1" s="375"/>
      <c r="F1" s="375"/>
      <c r="G1" s="375"/>
      <c r="H1" s="375"/>
      <c r="I1" s="375"/>
      <c r="J1" s="375"/>
      <c r="K1" s="375"/>
      <c r="L1" s="375"/>
    </row>
    <row r="2" spans="3:12" ht="23.25" x14ac:dyDescent="0.35">
      <c r="C2" s="375" t="s">
        <v>1188</v>
      </c>
      <c r="D2" s="375"/>
      <c r="E2" s="375"/>
      <c r="F2" s="375"/>
      <c r="G2" s="375"/>
      <c r="H2" s="375"/>
      <c r="I2" s="375"/>
      <c r="J2" s="375"/>
      <c r="K2" s="375"/>
      <c r="L2" s="375"/>
    </row>
    <row r="3" spans="3:12" ht="23.25" x14ac:dyDescent="0.35">
      <c r="C3" s="375" t="s">
        <v>1189</v>
      </c>
      <c r="D3" s="375"/>
      <c r="E3" s="375"/>
      <c r="F3" s="375"/>
      <c r="G3" s="375"/>
      <c r="H3" s="375"/>
      <c r="I3" s="375"/>
      <c r="J3" s="375"/>
      <c r="K3" s="375"/>
      <c r="L3" s="37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6" t="str">
        <f>"OBRA: " &amp; UPPER(Obra)</f>
        <v>OBRA: E.P.E.T.N° 1 - ING. ROGELIO BOERO</v>
      </c>
      <c r="D1" s="376"/>
      <c r="E1" s="376"/>
      <c r="F1" s="376"/>
      <c r="G1" s="376"/>
      <c r="H1" s="376"/>
      <c r="I1" s="376"/>
      <c r="J1" s="376"/>
    </row>
    <row r="2" spans="3:10" ht="23.25" x14ac:dyDescent="0.35">
      <c r="C2" s="375" t="s">
        <v>1190</v>
      </c>
      <c r="D2" s="375"/>
      <c r="E2" s="375"/>
      <c r="F2" s="375"/>
      <c r="G2" s="375"/>
      <c r="H2" s="375"/>
      <c r="I2" s="375"/>
      <c r="J2" s="375"/>
    </row>
    <row r="3" spans="3:10" ht="23.25" x14ac:dyDescent="0.35">
      <c r="C3" s="375" t="s">
        <v>1191</v>
      </c>
      <c r="D3" s="375"/>
      <c r="E3" s="375"/>
      <c r="F3" s="375"/>
      <c r="G3" s="375"/>
      <c r="H3" s="375"/>
      <c r="I3" s="375"/>
      <c r="J3" s="37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F78"/>
  <sheetViews>
    <sheetView showZeros="0" topLeftCell="A34" workbookViewId="0">
      <selection activeCell="B12" sqref="B12"/>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E.P.E.T.N° 1 - ING. ROGELIO BOERO</v>
      </c>
    </row>
    <row r="3" spans="1:6" s="6" customFormat="1" ht="20.100000000000001" customHeight="1" x14ac:dyDescent="0.2">
      <c r="A3" s="13" t="s">
        <v>18</v>
      </c>
      <c r="B3" s="13" t="str">
        <f>Ubicación</f>
        <v>Belgrano 250 este</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7" t="s">
        <v>42</v>
      </c>
      <c r="B7" s="378"/>
      <c r="C7" s="378"/>
      <c r="D7" s="378"/>
      <c r="E7" s="379"/>
    </row>
    <row r="8" spans="1:6" ht="20.100000000000001" customHeight="1" x14ac:dyDescent="0.2">
      <c r="A8" s="380" t="s">
        <v>723</v>
      </c>
      <c r="B8" s="381"/>
      <c r="C8" s="382"/>
      <c r="D8" s="382"/>
      <c r="E8" s="383"/>
    </row>
    <row r="10" spans="1:6" ht="20.100000000000001" customHeight="1" x14ac:dyDescent="0.2">
      <c r="A10" s="386"/>
      <c r="B10" s="387"/>
      <c r="C10" s="122" t="s">
        <v>46</v>
      </c>
      <c r="D10" s="123" t="s">
        <v>43</v>
      </c>
      <c r="E10" s="123" t="s">
        <v>44</v>
      </c>
    </row>
    <row r="11" spans="1:6" ht="20.100000000000001" customHeight="1" x14ac:dyDescent="0.2">
      <c r="A11" s="384" t="s">
        <v>1178</v>
      </c>
      <c r="B11" s="385"/>
      <c r="C11" s="146">
        <f>ROUND(SUBTOTAL(9,C12:C34),2)</f>
        <v>0</v>
      </c>
      <c r="D11" s="16">
        <f>SUBTOTAL(9,D12:D34)</f>
        <v>0</v>
      </c>
      <c r="E11" s="12"/>
    </row>
    <row r="12" spans="1:6" ht="20.100000000000001" customHeight="1" x14ac:dyDescent="0.2">
      <c r="A12" s="231"/>
      <c r="B12" s="232"/>
      <c r="C12" s="233"/>
      <c r="D12" s="15">
        <f t="shared" ref="D12:D34" si="0">IFERROR(C12/GG_Obra,0)</f>
        <v>0</v>
      </c>
      <c r="E12" s="15">
        <f t="shared" ref="E12:E34" si="1">IFERROR(C12/GG_Pesos,0)</f>
        <v>0</v>
      </c>
    </row>
    <row r="13" spans="1:6" ht="20.100000000000001" customHeight="1" x14ac:dyDescent="0.2">
      <c r="A13" s="231"/>
      <c r="B13" s="232"/>
      <c r="C13" s="233"/>
      <c r="D13" s="15">
        <f t="shared" si="0"/>
        <v>0</v>
      </c>
      <c r="E13" s="15">
        <f t="shared" si="1"/>
        <v>0</v>
      </c>
    </row>
    <row r="14" spans="1:6" ht="20.100000000000001" customHeight="1" x14ac:dyDescent="0.2">
      <c r="A14" s="231"/>
      <c r="B14" s="232"/>
      <c r="C14" s="233"/>
      <c r="D14" s="15">
        <f t="shared" si="0"/>
        <v>0</v>
      </c>
      <c r="E14" s="15">
        <f t="shared" si="1"/>
        <v>0</v>
      </c>
    </row>
    <row r="15" spans="1:6" ht="20.100000000000001" customHeight="1" x14ac:dyDescent="0.2">
      <c r="A15" s="231"/>
      <c r="B15" s="232"/>
      <c r="C15" s="233"/>
      <c r="D15" s="15">
        <f t="shared" si="0"/>
        <v>0</v>
      </c>
      <c r="E15" s="15">
        <f t="shared" si="1"/>
        <v>0</v>
      </c>
    </row>
    <row r="16" spans="1:6" ht="20.100000000000001" customHeight="1" x14ac:dyDescent="0.2">
      <c r="A16" s="231"/>
      <c r="B16" s="232"/>
      <c r="C16" s="233"/>
      <c r="D16" s="15">
        <f t="shared" si="0"/>
        <v>0</v>
      </c>
      <c r="E16" s="15">
        <f t="shared" si="1"/>
        <v>0</v>
      </c>
    </row>
    <row r="17" spans="1:5" ht="20.100000000000001" customHeight="1" x14ac:dyDescent="0.2">
      <c r="A17" s="386"/>
      <c r="B17" s="387"/>
      <c r="C17" s="147"/>
      <c r="D17" s="15">
        <f t="shared" si="0"/>
        <v>0</v>
      </c>
      <c r="E17" s="15">
        <f t="shared" si="1"/>
        <v>0</v>
      </c>
    </row>
    <row r="18" spans="1:5" ht="20.100000000000001" customHeight="1" x14ac:dyDescent="0.2">
      <c r="A18" s="386"/>
      <c r="B18" s="387"/>
      <c r="C18" s="147"/>
      <c r="D18" s="15">
        <f t="shared" si="0"/>
        <v>0</v>
      </c>
      <c r="E18" s="15">
        <f t="shared" si="1"/>
        <v>0</v>
      </c>
    </row>
    <row r="19" spans="1:5" ht="20.100000000000001" customHeight="1" x14ac:dyDescent="0.2">
      <c r="A19" s="386"/>
      <c r="B19" s="387"/>
      <c r="C19" s="147"/>
      <c r="D19" s="15">
        <f t="shared" si="0"/>
        <v>0</v>
      </c>
      <c r="E19" s="15">
        <f t="shared" si="1"/>
        <v>0</v>
      </c>
    </row>
    <row r="20" spans="1:5" ht="20.100000000000001" customHeight="1" x14ac:dyDescent="0.2">
      <c r="A20" s="386"/>
      <c r="B20" s="387"/>
      <c r="C20" s="147"/>
      <c r="D20" s="15">
        <f t="shared" si="0"/>
        <v>0</v>
      </c>
      <c r="E20" s="15">
        <f t="shared" si="1"/>
        <v>0</v>
      </c>
    </row>
    <row r="21" spans="1:5" ht="20.100000000000001" customHeight="1" x14ac:dyDescent="0.2">
      <c r="A21" s="386"/>
      <c r="B21" s="387"/>
      <c r="C21" s="147"/>
      <c r="D21" s="15">
        <f t="shared" si="0"/>
        <v>0</v>
      </c>
      <c r="E21" s="15">
        <f t="shared" si="1"/>
        <v>0</v>
      </c>
    </row>
    <row r="22" spans="1:5" ht="20.100000000000001" customHeight="1" x14ac:dyDescent="0.2">
      <c r="A22" s="386"/>
      <c r="B22" s="387"/>
      <c r="C22" s="147"/>
      <c r="D22" s="15">
        <f t="shared" si="0"/>
        <v>0</v>
      </c>
      <c r="E22" s="15">
        <f t="shared" si="1"/>
        <v>0</v>
      </c>
    </row>
    <row r="23" spans="1:5" ht="20.100000000000001" customHeight="1" x14ac:dyDescent="0.2">
      <c r="A23" s="386"/>
      <c r="B23" s="387"/>
      <c r="C23" s="147"/>
      <c r="D23" s="15">
        <f t="shared" si="0"/>
        <v>0</v>
      </c>
      <c r="E23" s="15">
        <f t="shared" si="1"/>
        <v>0</v>
      </c>
    </row>
    <row r="24" spans="1:5" ht="20.100000000000001" customHeight="1" x14ac:dyDescent="0.2">
      <c r="A24" s="386"/>
      <c r="B24" s="387"/>
      <c r="C24" s="147"/>
      <c r="D24" s="15">
        <f t="shared" si="0"/>
        <v>0</v>
      </c>
      <c r="E24" s="15">
        <f t="shared" si="1"/>
        <v>0</v>
      </c>
    </row>
    <row r="25" spans="1:5" ht="20.100000000000001" customHeight="1" x14ac:dyDescent="0.2">
      <c r="A25" s="386"/>
      <c r="B25" s="387"/>
      <c r="C25" s="147"/>
      <c r="D25" s="15">
        <f t="shared" ref="D25:D28" si="2">IFERROR(C25/GG_Obra,0)</f>
        <v>0</v>
      </c>
      <c r="E25" s="15">
        <f t="shared" ref="E25:E28" si="3">IFERROR(C25/GG_Pesos,0)</f>
        <v>0</v>
      </c>
    </row>
    <row r="26" spans="1:5" ht="20.100000000000001" customHeight="1" x14ac:dyDescent="0.2">
      <c r="A26" s="386"/>
      <c r="B26" s="387"/>
      <c r="C26" s="147"/>
      <c r="D26" s="15">
        <f t="shared" si="2"/>
        <v>0</v>
      </c>
      <c r="E26" s="15">
        <f t="shared" si="3"/>
        <v>0</v>
      </c>
    </row>
    <row r="27" spans="1:5" ht="20.100000000000001" customHeight="1" x14ac:dyDescent="0.2">
      <c r="A27" s="386"/>
      <c r="B27" s="387"/>
      <c r="C27" s="147"/>
      <c r="D27" s="15">
        <f t="shared" si="2"/>
        <v>0</v>
      </c>
      <c r="E27" s="15">
        <f t="shared" si="3"/>
        <v>0</v>
      </c>
    </row>
    <row r="28" spans="1:5" ht="20.100000000000001" customHeight="1" x14ac:dyDescent="0.2">
      <c r="A28" s="386"/>
      <c r="B28" s="387"/>
      <c r="C28" s="147"/>
      <c r="D28" s="15">
        <f t="shared" si="2"/>
        <v>0</v>
      </c>
      <c r="E28" s="15">
        <f t="shared" si="3"/>
        <v>0</v>
      </c>
    </row>
    <row r="29" spans="1:5" ht="20.100000000000001" customHeight="1" x14ac:dyDescent="0.2">
      <c r="A29" s="386"/>
      <c r="B29" s="387"/>
      <c r="C29" s="147"/>
      <c r="D29" s="15">
        <f t="shared" si="0"/>
        <v>0</v>
      </c>
      <c r="E29" s="15">
        <f t="shared" si="1"/>
        <v>0</v>
      </c>
    </row>
    <row r="30" spans="1:5" ht="20.100000000000001" customHeight="1" x14ac:dyDescent="0.2">
      <c r="A30" s="386"/>
      <c r="B30" s="387"/>
      <c r="C30" s="147"/>
      <c r="D30" s="15">
        <f t="shared" si="0"/>
        <v>0</v>
      </c>
      <c r="E30" s="15">
        <f t="shared" si="1"/>
        <v>0</v>
      </c>
    </row>
    <row r="31" spans="1:5" ht="20.100000000000001" customHeight="1" x14ac:dyDescent="0.2">
      <c r="A31" s="386"/>
      <c r="B31" s="387"/>
      <c r="C31" s="147"/>
      <c r="D31" s="15">
        <f t="shared" si="0"/>
        <v>0</v>
      </c>
      <c r="E31" s="15">
        <f t="shared" si="1"/>
        <v>0</v>
      </c>
    </row>
    <row r="32" spans="1:5" ht="20.100000000000001" customHeight="1" x14ac:dyDescent="0.2">
      <c r="A32" s="386"/>
      <c r="B32" s="387"/>
      <c r="C32" s="147"/>
      <c r="D32" s="15">
        <f t="shared" si="0"/>
        <v>0</v>
      </c>
      <c r="E32" s="15">
        <f t="shared" si="1"/>
        <v>0</v>
      </c>
    </row>
    <row r="33" spans="1:5" ht="20.100000000000001" customHeight="1" x14ac:dyDescent="0.2">
      <c r="A33" s="386"/>
      <c r="B33" s="387"/>
      <c r="C33" s="147"/>
      <c r="D33" s="15">
        <f t="shared" si="0"/>
        <v>0</v>
      </c>
      <c r="E33" s="15">
        <f t="shared" si="1"/>
        <v>0</v>
      </c>
    </row>
    <row r="34" spans="1:5" ht="20.100000000000001" customHeight="1" x14ac:dyDescent="0.2">
      <c r="A34" s="386"/>
      <c r="B34" s="387"/>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84" t="s">
        <v>45</v>
      </c>
      <c r="B36" s="385"/>
      <c r="C36" s="146">
        <f>ROUND(SUBTOTAL(9,C37:C73),2)</f>
        <v>0</v>
      </c>
      <c r="D36" s="119">
        <f>SUBTOTAL(9,D37:D80)</f>
        <v>0</v>
      </c>
      <c r="E36" s="125"/>
    </row>
    <row r="37" spans="1:5" ht="20.100000000000001" customHeight="1" x14ac:dyDescent="0.2">
      <c r="A37" s="227"/>
      <c r="B37" s="228"/>
      <c r="C37" s="229"/>
      <c r="D37" s="15">
        <f t="shared" ref="D37:D73" si="4">IFERROR(C37/GG_Empresa,0)</f>
        <v>0</v>
      </c>
      <c r="E37" s="15">
        <f t="shared" ref="E37:E73" si="5">IFERROR(C37/GG_Pesos,0)</f>
        <v>0</v>
      </c>
    </row>
    <row r="38" spans="1:5" ht="20.100000000000001" customHeight="1" x14ac:dyDescent="0.2">
      <c r="A38" s="227"/>
      <c r="B38" s="228"/>
      <c r="C38" s="229"/>
      <c r="D38" s="15">
        <f t="shared" si="4"/>
        <v>0</v>
      </c>
      <c r="E38" s="15">
        <f t="shared" si="5"/>
        <v>0</v>
      </c>
    </row>
    <row r="39" spans="1:5" ht="20.100000000000001" customHeight="1" x14ac:dyDescent="0.2">
      <c r="A39" s="227"/>
      <c r="B39" s="228"/>
      <c r="C39" s="229"/>
      <c r="D39" s="15">
        <f t="shared" si="4"/>
        <v>0</v>
      </c>
      <c r="E39" s="15">
        <f t="shared" si="5"/>
        <v>0</v>
      </c>
    </row>
    <row r="40" spans="1:5" ht="20.100000000000001" customHeight="1" x14ac:dyDescent="0.2">
      <c r="A40" s="227"/>
      <c r="B40" s="228"/>
      <c r="C40" s="229"/>
      <c r="D40" s="15">
        <f t="shared" si="4"/>
        <v>0</v>
      </c>
      <c r="E40" s="15">
        <f t="shared" si="5"/>
        <v>0</v>
      </c>
    </row>
    <row r="41" spans="1:5" ht="20.100000000000001" customHeight="1" x14ac:dyDescent="0.2">
      <c r="A41" s="227"/>
      <c r="B41" s="228"/>
      <c r="C41" s="229"/>
      <c r="D41" s="15">
        <f t="shared" ref="D41:D60" si="6">IFERROR(C41/GG_Empresa,0)</f>
        <v>0</v>
      </c>
      <c r="E41" s="15">
        <f t="shared" ref="E41:E60" si="7">IFERROR(C41/GG_Pesos,0)</f>
        <v>0</v>
      </c>
    </row>
    <row r="42" spans="1:5" ht="20.100000000000001" customHeight="1" x14ac:dyDescent="0.2">
      <c r="A42" s="227"/>
      <c r="B42" s="228"/>
      <c r="C42" s="229"/>
      <c r="D42" s="15">
        <f t="shared" si="6"/>
        <v>0</v>
      </c>
      <c r="E42" s="15">
        <f t="shared" si="7"/>
        <v>0</v>
      </c>
    </row>
    <row r="43" spans="1:5" ht="20.100000000000001" customHeight="1" x14ac:dyDescent="0.2">
      <c r="A43" s="227"/>
      <c r="B43" s="228"/>
      <c r="C43" s="229"/>
      <c r="D43" s="15">
        <f t="shared" si="6"/>
        <v>0</v>
      </c>
      <c r="E43" s="15">
        <f t="shared" si="7"/>
        <v>0</v>
      </c>
    </row>
    <row r="44" spans="1:5" ht="20.100000000000001" customHeight="1" x14ac:dyDescent="0.2">
      <c r="A44" s="227"/>
      <c r="B44" s="228"/>
      <c r="C44" s="229"/>
      <c r="D44" s="15">
        <f t="shared" si="6"/>
        <v>0</v>
      </c>
      <c r="E44" s="15">
        <f t="shared" si="7"/>
        <v>0</v>
      </c>
    </row>
    <row r="45" spans="1:5" ht="20.100000000000001" customHeight="1" x14ac:dyDescent="0.2">
      <c r="A45" s="227"/>
      <c r="B45" s="228"/>
      <c r="C45" s="229"/>
      <c r="D45" s="15">
        <f t="shared" si="6"/>
        <v>0</v>
      </c>
      <c r="E45" s="15">
        <f t="shared" si="7"/>
        <v>0</v>
      </c>
    </row>
    <row r="46" spans="1:5" ht="20.100000000000001" customHeight="1" x14ac:dyDescent="0.2">
      <c r="A46" s="227"/>
      <c r="B46" s="228"/>
      <c r="C46" s="229"/>
      <c r="D46" s="15">
        <f t="shared" si="6"/>
        <v>0</v>
      </c>
      <c r="E46" s="15">
        <f t="shared" si="7"/>
        <v>0</v>
      </c>
    </row>
    <row r="47" spans="1:5" ht="20.100000000000001" customHeight="1" x14ac:dyDescent="0.2">
      <c r="A47" s="227"/>
      <c r="B47" s="228"/>
      <c r="C47" s="229"/>
      <c r="D47" s="15">
        <f t="shared" si="6"/>
        <v>0</v>
      </c>
      <c r="E47" s="15">
        <f t="shared" si="7"/>
        <v>0</v>
      </c>
    </row>
    <row r="48" spans="1:5" ht="20.100000000000001" customHeight="1" x14ac:dyDescent="0.2">
      <c r="A48" s="227"/>
      <c r="B48" s="228"/>
      <c r="C48" s="229"/>
      <c r="D48" s="15">
        <f t="shared" si="6"/>
        <v>0</v>
      </c>
      <c r="E48" s="15">
        <f t="shared" si="7"/>
        <v>0</v>
      </c>
    </row>
    <row r="49" spans="1:5" ht="20.100000000000001" customHeight="1" x14ac:dyDescent="0.2">
      <c r="A49" s="227"/>
      <c r="B49" s="228"/>
      <c r="C49" s="229"/>
      <c r="D49" s="15">
        <f t="shared" si="6"/>
        <v>0</v>
      </c>
      <c r="E49" s="15">
        <f t="shared" si="7"/>
        <v>0</v>
      </c>
    </row>
    <row r="50" spans="1:5" ht="20.100000000000001" customHeight="1" x14ac:dyDescent="0.2">
      <c r="A50" s="227"/>
      <c r="B50" s="228"/>
      <c r="C50" s="229"/>
      <c r="D50" s="15">
        <f t="shared" si="6"/>
        <v>0</v>
      </c>
      <c r="E50" s="15">
        <f t="shared" si="7"/>
        <v>0</v>
      </c>
    </row>
    <row r="51" spans="1:5" ht="20.100000000000001" customHeight="1" x14ac:dyDescent="0.2">
      <c r="A51" s="227"/>
      <c r="B51" s="228"/>
      <c r="C51" s="229"/>
      <c r="D51" s="15">
        <f t="shared" si="6"/>
        <v>0</v>
      </c>
      <c r="E51" s="15">
        <f t="shared" si="7"/>
        <v>0</v>
      </c>
    </row>
    <row r="52" spans="1:5" ht="20.100000000000001" customHeight="1" x14ac:dyDescent="0.2">
      <c r="A52" s="227"/>
      <c r="B52" s="228"/>
      <c r="C52" s="229"/>
      <c r="D52" s="15">
        <f t="shared" si="6"/>
        <v>0</v>
      </c>
      <c r="E52" s="15">
        <f t="shared" si="7"/>
        <v>0</v>
      </c>
    </row>
    <row r="53" spans="1:5" ht="20.100000000000001" customHeight="1" x14ac:dyDescent="0.2">
      <c r="A53" s="227"/>
      <c r="B53" s="228"/>
      <c r="C53" s="229"/>
      <c r="D53" s="15">
        <f t="shared" si="6"/>
        <v>0</v>
      </c>
      <c r="E53" s="15">
        <f t="shared" si="7"/>
        <v>0</v>
      </c>
    </row>
    <row r="54" spans="1:5" ht="20.100000000000001" customHeight="1" x14ac:dyDescent="0.2">
      <c r="A54" s="227"/>
      <c r="B54" s="228"/>
      <c r="C54" s="229"/>
      <c r="D54" s="15">
        <f t="shared" si="6"/>
        <v>0</v>
      </c>
      <c r="E54" s="15">
        <f t="shared" si="7"/>
        <v>0</v>
      </c>
    </row>
    <row r="55" spans="1:5" ht="20.100000000000001" customHeight="1" x14ac:dyDescent="0.2">
      <c r="A55" s="227"/>
      <c r="B55" s="228"/>
      <c r="C55" s="229"/>
      <c r="D55" s="15">
        <f t="shared" si="6"/>
        <v>0</v>
      </c>
      <c r="E55" s="15">
        <f t="shared" si="7"/>
        <v>0</v>
      </c>
    </row>
    <row r="56" spans="1:5" ht="20.100000000000001" customHeight="1" x14ac:dyDescent="0.2">
      <c r="A56" s="227"/>
      <c r="B56" s="228"/>
      <c r="C56" s="229"/>
      <c r="D56" s="15">
        <f t="shared" si="6"/>
        <v>0</v>
      </c>
      <c r="E56" s="15">
        <f t="shared" si="7"/>
        <v>0</v>
      </c>
    </row>
    <row r="57" spans="1:5" ht="20.100000000000001" customHeight="1" x14ac:dyDescent="0.2">
      <c r="A57" s="227"/>
      <c r="B57" s="228"/>
      <c r="C57" s="229"/>
      <c r="D57" s="15">
        <f t="shared" si="6"/>
        <v>0</v>
      </c>
      <c r="E57" s="15">
        <f t="shared" si="7"/>
        <v>0</v>
      </c>
    </row>
    <row r="58" spans="1:5" ht="20.100000000000001" customHeight="1" x14ac:dyDescent="0.2">
      <c r="A58" s="227"/>
      <c r="B58" s="230"/>
      <c r="C58" s="229"/>
      <c r="D58" s="15">
        <f t="shared" si="6"/>
        <v>0</v>
      </c>
      <c r="E58" s="15">
        <f t="shared" si="7"/>
        <v>0</v>
      </c>
    </row>
    <row r="59" spans="1:5" ht="20.100000000000001" customHeight="1" x14ac:dyDescent="0.2">
      <c r="A59" s="227"/>
      <c r="B59" s="230"/>
      <c r="C59" s="229"/>
      <c r="D59" s="15">
        <f t="shared" si="6"/>
        <v>0</v>
      </c>
      <c r="E59" s="15">
        <f t="shared" si="7"/>
        <v>0</v>
      </c>
    </row>
    <row r="60" spans="1:5" ht="20.100000000000001" customHeight="1" x14ac:dyDescent="0.2">
      <c r="A60" s="227"/>
      <c r="B60" s="230"/>
      <c r="C60" s="229"/>
      <c r="D60" s="15">
        <f t="shared" si="6"/>
        <v>0</v>
      </c>
      <c r="E60" s="15">
        <f t="shared" si="7"/>
        <v>0</v>
      </c>
    </row>
    <row r="61" spans="1:5" ht="20.100000000000001" customHeight="1" x14ac:dyDescent="0.2">
      <c r="A61" s="227"/>
      <c r="B61" s="230"/>
      <c r="C61" s="229"/>
      <c r="D61" s="15">
        <f t="shared" si="4"/>
        <v>0</v>
      </c>
      <c r="E61" s="15">
        <f t="shared" si="5"/>
        <v>0</v>
      </c>
    </row>
    <row r="62" spans="1:5" ht="20.100000000000001" customHeight="1" x14ac:dyDescent="0.2">
      <c r="A62" s="227"/>
      <c r="B62" s="230"/>
      <c r="C62" s="229"/>
      <c r="D62" s="15">
        <f t="shared" si="4"/>
        <v>0</v>
      </c>
      <c r="E62" s="15">
        <f t="shared" si="5"/>
        <v>0</v>
      </c>
    </row>
    <row r="63" spans="1:5" ht="20.100000000000001" customHeight="1" x14ac:dyDescent="0.2">
      <c r="A63" s="227"/>
      <c r="B63" s="230"/>
      <c r="C63" s="229"/>
      <c r="D63" s="15">
        <f t="shared" si="4"/>
        <v>0</v>
      </c>
      <c r="E63" s="15">
        <f t="shared" si="5"/>
        <v>0</v>
      </c>
    </row>
    <row r="64" spans="1:5" ht="20.100000000000001" customHeight="1" x14ac:dyDescent="0.2">
      <c r="A64" s="227"/>
      <c r="B64" s="230"/>
      <c r="C64" s="229"/>
      <c r="D64" s="15">
        <f t="shared" si="4"/>
        <v>0</v>
      </c>
      <c r="E64" s="15">
        <f t="shared" si="5"/>
        <v>0</v>
      </c>
    </row>
    <row r="65" spans="1:5" ht="20.100000000000001" customHeight="1" x14ac:dyDescent="0.2">
      <c r="A65" s="227"/>
      <c r="B65" s="230"/>
      <c r="C65" s="229"/>
      <c r="D65" s="15">
        <f t="shared" si="4"/>
        <v>0</v>
      </c>
      <c r="E65" s="15">
        <f t="shared" si="5"/>
        <v>0</v>
      </c>
    </row>
    <row r="66" spans="1:5" ht="20.100000000000001" customHeight="1" x14ac:dyDescent="0.2">
      <c r="A66" s="227"/>
      <c r="B66" s="230"/>
      <c r="C66" s="229"/>
      <c r="D66" s="15">
        <f t="shared" si="4"/>
        <v>0</v>
      </c>
      <c r="E66" s="15">
        <f t="shared" si="5"/>
        <v>0</v>
      </c>
    </row>
    <row r="67" spans="1:5" ht="20.100000000000001" customHeight="1" x14ac:dyDescent="0.2">
      <c r="A67" s="227"/>
      <c r="B67" s="230"/>
      <c r="C67" s="229"/>
      <c r="D67" s="15">
        <f t="shared" si="4"/>
        <v>0</v>
      </c>
      <c r="E67" s="15">
        <f t="shared" si="5"/>
        <v>0</v>
      </c>
    </row>
    <row r="68" spans="1:5" ht="20.100000000000001" customHeight="1" x14ac:dyDescent="0.2">
      <c r="A68" s="227"/>
      <c r="B68" s="230"/>
      <c r="C68" s="229"/>
      <c r="D68" s="15">
        <f t="shared" si="4"/>
        <v>0</v>
      </c>
      <c r="E68" s="15">
        <f t="shared" si="5"/>
        <v>0</v>
      </c>
    </row>
    <row r="69" spans="1:5" ht="20.100000000000001" customHeight="1" x14ac:dyDescent="0.2">
      <c r="A69" s="227"/>
      <c r="B69" s="230"/>
      <c r="C69" s="229"/>
      <c r="D69" s="15">
        <f t="shared" si="4"/>
        <v>0</v>
      </c>
      <c r="E69" s="15">
        <f t="shared" si="5"/>
        <v>0</v>
      </c>
    </row>
    <row r="70" spans="1:5" ht="20.100000000000001" customHeight="1" x14ac:dyDescent="0.2">
      <c r="A70" s="227"/>
      <c r="B70" s="230"/>
      <c r="C70" s="229"/>
      <c r="D70" s="15">
        <f t="shared" ref="D70:D72" si="8">IFERROR(C70/GG_Empresa,0)</f>
        <v>0</v>
      </c>
      <c r="E70" s="15">
        <f t="shared" ref="E70:E72" si="9">IFERROR(C70/GG_Pesos,0)</f>
        <v>0</v>
      </c>
    </row>
    <row r="71" spans="1:5" ht="20.100000000000001" customHeight="1" x14ac:dyDescent="0.2">
      <c r="A71" s="227"/>
      <c r="B71" s="230"/>
      <c r="C71" s="229"/>
      <c r="D71" s="15">
        <f t="shared" si="8"/>
        <v>0</v>
      </c>
      <c r="E71" s="15">
        <f t="shared" si="9"/>
        <v>0</v>
      </c>
    </row>
    <row r="72" spans="1:5" ht="20.100000000000001" customHeight="1" x14ac:dyDescent="0.2">
      <c r="A72" s="227"/>
      <c r="B72" s="230"/>
      <c r="C72" s="229"/>
      <c r="D72" s="15">
        <f t="shared" si="8"/>
        <v>0</v>
      </c>
      <c r="E72" s="15">
        <f t="shared" si="9"/>
        <v>0</v>
      </c>
    </row>
    <row r="73" spans="1:5" ht="20.100000000000001" customHeight="1" x14ac:dyDescent="0.2">
      <c r="A73" s="227"/>
      <c r="B73" s="230"/>
      <c r="C73" s="229"/>
      <c r="D73" s="15">
        <f t="shared" si="4"/>
        <v>0</v>
      </c>
      <c r="E73" s="15">
        <f t="shared" si="5"/>
        <v>0</v>
      </c>
    </row>
    <row r="74" spans="1:5" ht="20.100000000000001" customHeight="1" x14ac:dyDescent="0.2">
      <c r="A74" s="124"/>
      <c r="B74" s="5"/>
      <c r="C74" s="5"/>
      <c r="D74" s="5"/>
      <c r="E74" s="125"/>
    </row>
    <row r="75" spans="1:5" ht="20.100000000000001" customHeight="1" x14ac:dyDescent="0.2">
      <c r="A75" s="384" t="s">
        <v>724</v>
      </c>
      <c r="B75" s="385"/>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2019-05-21T15:44:15Z</cp:lastPrinted>
  <dcterms:created xsi:type="dcterms:W3CDTF">2016-09-02T20:54:46Z</dcterms:created>
  <dcterms:modified xsi:type="dcterms:W3CDTF">2019-05-23T11:59:09Z</dcterms:modified>
</cp:coreProperties>
</file>